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harts/chart13.xml" ContentType="application/vnd.openxmlformats-officedocument.drawingml.chart+xml"/>
  <Override PartName="/xl/drawings/drawing14.xml" ContentType="application/vnd.openxmlformats-officedocument.drawing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harts/chart14.xml" ContentType="application/vnd.openxmlformats-officedocument.drawingml.chart+xml"/>
  <Override PartName="/xl/drawings/drawing15.xml" ContentType="application/vnd.openxmlformats-officedocument.drawing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harts/chart15.xml" ContentType="application/vnd.openxmlformats-officedocument.drawingml.chart+xml"/>
  <Override PartName="/xl/drawings/drawing16.xml" ContentType="application/vnd.openxmlformats-officedocument.drawing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harts/chart16.xml" ContentType="application/vnd.openxmlformats-officedocument.drawingml.chart+xml"/>
  <Override PartName="/xl/drawings/drawing17.xml" ContentType="application/vnd.openxmlformats-officedocument.drawing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harts/chart17.xml" ContentType="application/vnd.openxmlformats-officedocument.drawingml.chart+xml"/>
  <Override PartName="/xl/drawings/drawing18.xml" ContentType="application/vnd.openxmlformats-officedocument.drawing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harts/chart18.xml" ContentType="application/vnd.openxmlformats-officedocument.drawingml.chart+xml"/>
  <Override PartName="/xl/drawings/drawing19.xml" ContentType="application/vnd.openxmlformats-officedocument.drawing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harts/chart19.xml" ContentType="application/vnd.openxmlformats-officedocument.drawingml.chart+xml"/>
  <Override PartName="/xl/drawings/drawing20.xml" ContentType="application/vnd.openxmlformats-officedocument.drawing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harts/chart20.xml" ContentType="application/vnd.openxmlformats-officedocument.drawingml.chart+xml"/>
  <Override PartName="/xl/drawings/drawing21.xml" ContentType="application/vnd.openxmlformats-officedocument.drawing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harts/chart21.xml" ContentType="application/vnd.openxmlformats-officedocument.drawingml.chart+xml"/>
  <Override PartName="/xl/drawings/drawing22.xml" ContentType="application/vnd.openxmlformats-officedocument.drawing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harts/chart22.xml" ContentType="application/vnd.openxmlformats-officedocument.drawingml.chart+xml"/>
  <Override PartName="/xl/drawings/drawing23.xml" ContentType="application/vnd.openxmlformats-officedocument.drawing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harts/chart23.xml" ContentType="application/vnd.openxmlformats-officedocument.drawingml.chart+xml"/>
  <Override PartName="/xl/drawings/drawing24.xml" ContentType="application/vnd.openxmlformats-officedocument.drawing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harts/chart24.xml" ContentType="application/vnd.openxmlformats-officedocument.drawingml.chart+xml"/>
  <Override PartName="/xl/drawings/drawing25.xml" ContentType="application/vnd.openxmlformats-officedocument.drawing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harts/chart25.xml" ContentType="application/vnd.openxmlformats-officedocument.drawingml.chart+xml"/>
  <Override PartName="/xl/drawings/drawing26.xml" ContentType="application/vnd.openxmlformats-officedocument.drawing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harts/chart26.xml" ContentType="application/vnd.openxmlformats-officedocument.drawingml.chart+xml"/>
  <Override PartName="/xl/drawings/drawing27.xml" ContentType="application/vnd.openxmlformats-officedocument.drawing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harts/chart27.xml" ContentType="application/vnd.openxmlformats-officedocument.drawingml.chart+xml"/>
  <Override PartName="/xl/drawings/drawing28.xml" ContentType="application/vnd.openxmlformats-officedocument.drawing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harts/chart28.xml" ContentType="application/vnd.openxmlformats-officedocument.drawingml.chart+xml"/>
  <Override PartName="/xl/drawings/drawing29.xml" ContentType="application/vnd.openxmlformats-officedocument.drawing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harts/chart29.xml" ContentType="application/vnd.openxmlformats-officedocument.drawingml.chart+xml"/>
  <Override PartName="/xl/drawings/drawing30.xml" ContentType="application/vnd.openxmlformats-officedocument.drawing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harts/chart30.xml" ContentType="application/vnd.openxmlformats-officedocument.drawingml.chart+xml"/>
  <Override PartName="/xl/drawings/drawing31.xml" ContentType="application/vnd.openxmlformats-officedocument.drawing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harts/chart31.xml" ContentType="application/vnd.openxmlformats-officedocument.drawingml.chart+xml"/>
  <Override PartName="/xl/drawings/drawing32.xml" ContentType="application/vnd.openxmlformats-officedocument.drawing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harts/chart32.xml" ContentType="application/vnd.openxmlformats-officedocument.drawingml.chart+xml"/>
  <Override PartName="/xl/drawings/drawing33.xml" ContentType="application/vnd.openxmlformats-officedocument.drawing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harts/chart33.xml" ContentType="application/vnd.openxmlformats-officedocument.drawingml.chart+xml"/>
  <Override PartName="/xl/drawings/drawing34.xml" ContentType="application/vnd.openxmlformats-officedocument.drawing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harts/chart34.xml" ContentType="application/vnd.openxmlformats-officedocument.drawingml.chart+xml"/>
  <Override PartName="/xl/drawings/drawing35.xml" ContentType="application/vnd.openxmlformats-officedocument.drawing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harts/chart3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cefas-my.sharepoint.com/personal/simon_fischer_cefas_gov_uk/Documents/WGCSE/TAF/2024_ple.27.7e_benchmark/boot/initial/data/historical/"/>
    </mc:Choice>
  </mc:AlternateContent>
  <xr:revisionPtr revIDLastSave="1" documentId="8_{0402026A-5A67-4210-9B23-BEE17A2896D1}" xr6:coauthVersionLast="47" xr6:coauthVersionMax="47" xr10:uidLastSave="{E1143FA1-C44C-484B-B868-BA28E1D706C0}"/>
  <bookViews>
    <workbookView xWindow="-96" yWindow="-96" windowWidth="23232" windowHeight="13992" tabRatio="710" activeTab="1" xr2:uid="{00000000-000D-0000-FFFF-FFFF00000000}"/>
  </bookViews>
  <sheets>
    <sheet name="de-raising 1980-2009 CNAA" sheetId="1" r:id="rId1"/>
    <sheet name="TOTINT+migration(2014)" sheetId="2" r:id="rId2"/>
    <sheet name="TOTINT+migration(2013)" sheetId="3" r:id="rId3"/>
    <sheet name="TOTINT+migration(2012)" sheetId="4" r:id="rId4"/>
    <sheet name="TOTINT+migration(2011)" sheetId="5" r:id="rId5"/>
    <sheet name="TOTINT+migration(2010)" sheetId="6" r:id="rId6"/>
    <sheet name="TOTINT+migration(2009)" sheetId="7" r:id="rId7"/>
    <sheet name="TOTINT+migration(2008)" sheetId="8" r:id="rId8"/>
    <sheet name="TOTINT+migration(2007)" sheetId="9" r:id="rId9"/>
    <sheet name="TOTINT+migration(2006)" sheetId="10" r:id="rId10"/>
    <sheet name="TOTINT+migration(2005)" sheetId="11" r:id="rId11"/>
    <sheet name="TOTINT+migration(2004)" sheetId="12" r:id="rId12"/>
    <sheet name="TOTINT+migration(2003)" sheetId="13" r:id="rId13"/>
    <sheet name="TOTINT+migration(2002)" sheetId="14" r:id="rId14"/>
    <sheet name="TOTINT+migration(2001)" sheetId="15" r:id="rId15"/>
    <sheet name="TOTINT+migration(2000)" sheetId="16" r:id="rId16"/>
    <sheet name="TOTINT+migration(1999)" sheetId="17" r:id="rId17"/>
    <sheet name="TOTINT+migration(1998)" sheetId="18" r:id="rId18"/>
    <sheet name="TOTINT+migration(1997)" sheetId="19" r:id="rId19"/>
    <sheet name="TOTINT+migration(1996)" sheetId="20" r:id="rId20"/>
    <sheet name="TOTINT+migration(1995)" sheetId="21" r:id="rId21"/>
    <sheet name="TOTINT+migration(1994)" sheetId="22" r:id="rId22"/>
    <sheet name="TOTINT+migration(1993)" sheetId="23" r:id="rId23"/>
    <sheet name="TOTINT+migration(1992)" sheetId="24" r:id="rId24"/>
    <sheet name="TOTINT+migration(1991)" sheetId="25" r:id="rId25"/>
    <sheet name="TOTINT+migration(1990)" sheetId="26" r:id="rId26"/>
    <sheet name="TOTINT+migration(1989)" sheetId="27" r:id="rId27"/>
    <sheet name="TOTINT+migration(1988)" sheetId="28" r:id="rId28"/>
    <sheet name="TOTINT+migration(1987)" sheetId="29" r:id="rId29"/>
    <sheet name="TOTINT+migration(1986)" sheetId="30" r:id="rId30"/>
    <sheet name="TOTINT+migration(1985)" sheetId="31" r:id="rId31"/>
    <sheet name="TOTINT+migration(1984)" sheetId="32" r:id="rId32"/>
    <sheet name="TOTINT+migration(1983)" sheetId="33" r:id="rId33"/>
    <sheet name="TOTINT+migration(1982)" sheetId="34" r:id="rId34"/>
    <sheet name="TOTINT+migration(1981)" sheetId="35" r:id="rId35"/>
    <sheet name="TOTINT+migration(1980)" sheetId="36" r:id="rId36"/>
    <sheet name="Formatted_data" sheetId="37" r:id="rId37"/>
    <sheet name="MACRO.XLM" sheetId="38" r:id="rId38"/>
    <sheet name="Sheet1" sheetId="39" r:id="rId39"/>
  </sheets>
  <definedNames>
    <definedName name="DUALSEX">MACRO.XLM!$B$614:$B$716</definedName>
    <definedName name="EXISTING_SHEET" localSheetId="37">MACRO.XLM!$B$54:$B$83</definedName>
    <definedName name="FOREIGN_MENU" localSheetId="37">MACRO.XLM!$B$314:$B$346</definedName>
    <definedName name="LABELS" localSheetId="37">MACRO.XLM!$B$290:$B$311</definedName>
    <definedName name="NEW_SHEET" localSheetId="37">MACRO.XLM!$B$23:$B$51</definedName>
    <definedName name="_xlnm.Recorder">MACRO.XLM!$A:$A</definedName>
    <definedName name="SINGLESEX">MACRO.XLM!$B$540:$B$570</definedName>
    <definedName name="VALUESQ1" localSheetId="37">MACRO.XLM!$B$349:$B$370</definedName>
    <definedName name="VALUESQ2" localSheetId="37">MACRO.XLM!$B$377:$B$400</definedName>
    <definedName name="VALUESQ3" localSheetId="37">MACRO.XLM!$B$403:$B$426</definedName>
    <definedName name="VALUESQ4" localSheetId="37">MACRO.XLM!$B$429:$B$451</definedName>
    <definedName name="WEIGHTS" localSheetId="37">MACRO.XLM!$B$86:$B$287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7" i="1" l="1"/>
  <c r="U7" i="1" s="1"/>
  <c r="T7" i="1"/>
  <c r="V7" i="1"/>
  <c r="W7" i="1"/>
  <c r="X7" i="1"/>
  <c r="Y7" i="1"/>
  <c r="Z7" i="1"/>
  <c r="AA7" i="1"/>
  <c r="AB7" i="1"/>
  <c r="AC7" i="1"/>
  <c r="Q8" i="1"/>
  <c r="AB8" i="1" s="1"/>
  <c r="T8" i="1"/>
  <c r="U8" i="1"/>
  <c r="V8" i="1"/>
  <c r="W8" i="1"/>
  <c r="X8" i="1"/>
  <c r="Z8" i="1"/>
  <c r="AA8" i="1"/>
  <c r="AC8" i="1"/>
  <c r="Q9" i="1"/>
  <c r="T9" i="1"/>
  <c r="U9" i="1"/>
  <c r="V9" i="1"/>
  <c r="W9" i="1"/>
  <c r="X9" i="1"/>
  <c r="Y9" i="1"/>
  <c r="Z9" i="1"/>
  <c r="AA9" i="1"/>
  <c r="AB9" i="1"/>
  <c r="AC9" i="1"/>
  <c r="Q10" i="1"/>
  <c r="AA10" i="1" s="1"/>
  <c r="T10" i="1"/>
  <c r="U10" i="1"/>
  <c r="Y10" i="1"/>
  <c r="AC10" i="1"/>
  <c r="Q11" i="1"/>
  <c r="T11" i="1"/>
  <c r="U11" i="1"/>
  <c r="V11" i="1"/>
  <c r="W11" i="1"/>
  <c r="X11" i="1"/>
  <c r="Y11" i="1"/>
  <c r="Z11" i="1"/>
  <c r="AA11" i="1"/>
  <c r="AB11" i="1"/>
  <c r="AC11" i="1"/>
  <c r="Q12" i="1"/>
  <c r="Q13" i="1"/>
  <c r="T13" i="1"/>
  <c r="U13" i="1"/>
  <c r="V13" i="1"/>
  <c r="W13" i="1"/>
  <c r="X13" i="1"/>
  <c r="Y13" i="1"/>
  <c r="Z13" i="1"/>
  <c r="AA13" i="1"/>
  <c r="AB13" i="1"/>
  <c r="AC13" i="1"/>
  <c r="Q14" i="1"/>
  <c r="T14" i="1"/>
  <c r="AA14" i="1"/>
  <c r="AB14" i="1"/>
  <c r="AC14" i="1"/>
  <c r="Q15" i="1"/>
  <c r="T15" i="1"/>
  <c r="U15" i="1"/>
  <c r="V15" i="1"/>
  <c r="W15" i="1"/>
  <c r="X15" i="1"/>
  <c r="Y15" i="1"/>
  <c r="Z15" i="1"/>
  <c r="AA15" i="1"/>
  <c r="AB15" i="1"/>
  <c r="AC15" i="1"/>
  <c r="Q16" i="1"/>
  <c r="U16" i="1"/>
  <c r="W16" i="1"/>
  <c r="AA16" i="1"/>
  <c r="AB16" i="1"/>
  <c r="AC16" i="1"/>
  <c r="Q17" i="1"/>
  <c r="AC17" i="1" s="1"/>
  <c r="T17" i="1"/>
  <c r="U17" i="1"/>
  <c r="V17" i="1"/>
  <c r="W17" i="1"/>
  <c r="X17" i="1"/>
  <c r="Y17" i="1"/>
  <c r="Z17" i="1"/>
  <c r="AA17" i="1"/>
  <c r="AB17" i="1"/>
  <c r="Q18" i="1"/>
  <c r="T18" i="1" s="1"/>
  <c r="U18" i="1"/>
  <c r="V18" i="1"/>
  <c r="W18" i="1"/>
  <c r="X18" i="1"/>
  <c r="Y18" i="1"/>
  <c r="AA18" i="1"/>
  <c r="AB18" i="1"/>
  <c r="AC18" i="1"/>
  <c r="Q19" i="1"/>
  <c r="T19" i="1"/>
  <c r="U19" i="1"/>
  <c r="V19" i="1"/>
  <c r="W19" i="1"/>
  <c r="X19" i="1"/>
  <c r="Y19" i="1"/>
  <c r="Z19" i="1"/>
  <c r="AB19" i="1"/>
  <c r="Q20" i="1"/>
  <c r="U20" i="1" s="1"/>
  <c r="V20" i="1"/>
  <c r="W20" i="1"/>
  <c r="AA20" i="1"/>
  <c r="Q21" i="1"/>
  <c r="T21" i="1"/>
  <c r="U21" i="1"/>
  <c r="V21" i="1"/>
  <c r="W21" i="1"/>
  <c r="X21" i="1"/>
  <c r="Z21" i="1"/>
  <c r="AB21" i="1"/>
  <c r="AC21" i="1"/>
  <c r="Q22" i="1"/>
  <c r="AC22" i="1" s="1"/>
  <c r="U22" i="1"/>
  <c r="V22" i="1"/>
  <c r="Q23" i="1"/>
  <c r="T23" i="1"/>
  <c r="U23" i="1"/>
  <c r="V23" i="1"/>
  <c r="X23" i="1"/>
  <c r="Z23" i="1"/>
  <c r="AA23" i="1"/>
  <c r="AB23" i="1"/>
  <c r="AC23" i="1"/>
  <c r="Q24" i="1"/>
  <c r="AA24" i="1"/>
  <c r="AC24" i="1"/>
  <c r="Q25" i="1"/>
  <c r="T25" i="1"/>
  <c r="V25" i="1"/>
  <c r="X25" i="1"/>
  <c r="Y25" i="1"/>
  <c r="Z25" i="1"/>
  <c r="AA25" i="1"/>
  <c r="AB25" i="1"/>
  <c r="AC25" i="1"/>
  <c r="Q26" i="1"/>
  <c r="U26" i="1"/>
  <c r="V26" i="1"/>
  <c r="W26" i="1"/>
  <c r="AA26" i="1"/>
  <c r="AB26" i="1"/>
  <c r="Q27" i="1"/>
  <c r="U27" i="1" s="1"/>
  <c r="T27" i="1"/>
  <c r="V27" i="1"/>
  <c r="W27" i="1"/>
  <c r="X27" i="1"/>
  <c r="Y27" i="1"/>
  <c r="Z27" i="1"/>
  <c r="AA27" i="1"/>
  <c r="AB27" i="1"/>
  <c r="AC27" i="1"/>
  <c r="Q28" i="1"/>
  <c r="AB28" i="1" s="1"/>
  <c r="T28" i="1"/>
  <c r="U28" i="1"/>
  <c r="V28" i="1"/>
  <c r="W28" i="1"/>
  <c r="X28" i="1"/>
  <c r="Z28" i="1"/>
  <c r="AA28" i="1"/>
  <c r="AC28" i="1"/>
  <c r="Q29" i="1"/>
  <c r="T29" i="1"/>
  <c r="U29" i="1"/>
  <c r="V29" i="1"/>
  <c r="W29" i="1"/>
  <c r="X29" i="1"/>
  <c r="Y29" i="1"/>
  <c r="Z29" i="1"/>
  <c r="AA29" i="1"/>
  <c r="AB29" i="1"/>
  <c r="AC29" i="1"/>
  <c r="Q30" i="1"/>
  <c r="T30" i="1"/>
  <c r="U30" i="1"/>
  <c r="Y30" i="1"/>
  <c r="AA30" i="1"/>
  <c r="AC30" i="1"/>
  <c r="Q31" i="1"/>
  <c r="T31" i="1"/>
  <c r="U31" i="1"/>
  <c r="V31" i="1"/>
  <c r="W31" i="1"/>
  <c r="X31" i="1"/>
  <c r="Y31" i="1"/>
  <c r="Z31" i="1"/>
  <c r="AA31" i="1"/>
  <c r="AB31" i="1"/>
  <c r="AC31" i="1"/>
  <c r="Q32" i="1"/>
  <c r="Q33" i="1"/>
  <c r="T33" i="1"/>
  <c r="U33" i="1"/>
  <c r="V33" i="1"/>
  <c r="W33" i="1"/>
  <c r="X33" i="1"/>
  <c r="Y33" i="1"/>
  <c r="Z33" i="1"/>
  <c r="AA33" i="1"/>
  <c r="AB33" i="1"/>
  <c r="AC33" i="1"/>
  <c r="Q34" i="1"/>
  <c r="U34" i="1" s="1"/>
  <c r="T34" i="1"/>
  <c r="AA34" i="1"/>
  <c r="AB34" i="1"/>
  <c r="AC34" i="1"/>
  <c r="Q35" i="1"/>
  <c r="T35" i="1"/>
  <c r="U35" i="1"/>
  <c r="V35" i="1"/>
  <c r="W35" i="1"/>
  <c r="X35" i="1"/>
  <c r="Y35" i="1"/>
  <c r="Z35" i="1"/>
  <c r="AA35" i="1"/>
  <c r="AB35" i="1"/>
  <c r="AC35" i="1"/>
  <c r="Q36" i="1"/>
  <c r="D6" i="39"/>
  <c r="D7" i="39"/>
  <c r="D8" i="39"/>
  <c r="D9" i="39"/>
  <c r="D10" i="39"/>
  <c r="D11" i="39"/>
  <c r="D12" i="39"/>
  <c r="D13" i="39"/>
  <c r="D14" i="39"/>
  <c r="D15" i="39"/>
  <c r="D16" i="39"/>
  <c r="D17" i="39"/>
  <c r="D18" i="39"/>
  <c r="D19" i="39"/>
  <c r="D20" i="39"/>
  <c r="D21" i="39"/>
  <c r="B23" i="39"/>
  <c r="P1" i="36"/>
  <c r="W1" i="36"/>
  <c r="P3" i="36"/>
  <c r="W3" i="36"/>
  <c r="P5" i="36"/>
  <c r="W5" i="36"/>
  <c r="O12" i="36"/>
  <c r="S12" i="36"/>
  <c r="W12" i="36"/>
  <c r="AA12" i="36"/>
  <c r="E15" i="36"/>
  <c r="F15" i="36"/>
  <c r="E17" i="36"/>
  <c r="H17" i="36" s="1"/>
  <c r="F17" i="36"/>
  <c r="C21" i="36"/>
  <c r="O94" i="36" s="1"/>
  <c r="D21" i="36"/>
  <c r="E21" i="36"/>
  <c r="F21" i="36"/>
  <c r="O31" i="36"/>
  <c r="S31" i="36"/>
  <c r="W31" i="36"/>
  <c r="AA31" i="36"/>
  <c r="P34" i="36"/>
  <c r="W34" i="36"/>
  <c r="P36" i="36"/>
  <c r="W36" i="36"/>
  <c r="P38" i="36"/>
  <c r="W38" i="36"/>
  <c r="F39" i="36"/>
  <c r="F40" i="36"/>
  <c r="F41" i="36"/>
  <c r="F42" i="36"/>
  <c r="F43" i="36"/>
  <c r="F44" i="36"/>
  <c r="F45" i="36"/>
  <c r="D7" i="36" s="1"/>
  <c r="O45" i="36"/>
  <c r="S45" i="36"/>
  <c r="W45" i="36"/>
  <c r="AA45" i="36"/>
  <c r="F46" i="36"/>
  <c r="F47" i="36"/>
  <c r="F48" i="36"/>
  <c r="F49" i="36"/>
  <c r="O64" i="36"/>
  <c r="S64" i="36"/>
  <c r="W64" i="36"/>
  <c r="AA64" i="36"/>
  <c r="J68" i="36"/>
  <c r="P68" i="36"/>
  <c r="W68" i="36"/>
  <c r="C70" i="36"/>
  <c r="P70" i="36"/>
  <c r="W70" i="36"/>
  <c r="C72" i="36"/>
  <c r="P72" i="36"/>
  <c r="W72" i="36"/>
  <c r="B74" i="36"/>
  <c r="D74" i="36"/>
  <c r="F74" i="36"/>
  <c r="J74" i="36"/>
  <c r="AE78" i="36"/>
  <c r="C79" i="36"/>
  <c r="D79" i="36"/>
  <c r="E79" i="36"/>
  <c r="O79" i="36"/>
  <c r="S79" i="36"/>
  <c r="W79" i="36"/>
  <c r="AA79" i="36"/>
  <c r="AE79" i="36"/>
  <c r="O81" i="36"/>
  <c r="P81" i="36"/>
  <c r="Q81" i="36"/>
  <c r="T81" i="36"/>
  <c r="X81" i="36"/>
  <c r="AA81" i="36"/>
  <c r="AB81" i="36"/>
  <c r="O82" i="36"/>
  <c r="P82" i="36"/>
  <c r="Q82" i="36"/>
  <c r="S82" i="36"/>
  <c r="U82" i="36" s="1"/>
  <c r="T82" i="36"/>
  <c r="W82" i="36"/>
  <c r="Y82" i="36" s="1"/>
  <c r="X82" i="36"/>
  <c r="AB82" i="36"/>
  <c r="O83" i="36"/>
  <c r="P83" i="36"/>
  <c r="S83" i="36"/>
  <c r="T83" i="36"/>
  <c r="U83" i="36"/>
  <c r="X83" i="36"/>
  <c r="AA83" i="36"/>
  <c r="AB83" i="36"/>
  <c r="O84" i="36"/>
  <c r="Q84" i="36" s="1"/>
  <c r="P84" i="36"/>
  <c r="T84" i="36"/>
  <c r="X84" i="36"/>
  <c r="AB84" i="36"/>
  <c r="O85" i="36"/>
  <c r="P85" i="36"/>
  <c r="T85" i="36"/>
  <c r="X85" i="36"/>
  <c r="AA85" i="36"/>
  <c r="AB85" i="36"/>
  <c r="AC85" i="36" s="1"/>
  <c r="P86" i="36"/>
  <c r="S86" i="36"/>
  <c r="U86" i="36" s="1"/>
  <c r="T86" i="36"/>
  <c r="X86" i="36"/>
  <c r="AA86" i="36"/>
  <c r="AC86" i="36" s="1"/>
  <c r="AB86" i="36"/>
  <c r="O87" i="36"/>
  <c r="P87" i="36"/>
  <c r="Q87" i="36"/>
  <c r="S87" i="36"/>
  <c r="U87" i="36" s="1"/>
  <c r="T87" i="36"/>
  <c r="W87" i="36"/>
  <c r="X87" i="36"/>
  <c r="Y87" i="36"/>
  <c r="AB87" i="36"/>
  <c r="O88" i="36"/>
  <c r="P88" i="36"/>
  <c r="T88" i="36"/>
  <c r="W88" i="36"/>
  <c r="X88" i="36"/>
  <c r="Y88" i="36"/>
  <c r="AB88" i="36"/>
  <c r="O89" i="36"/>
  <c r="P89" i="36"/>
  <c r="S89" i="36"/>
  <c r="T89" i="36"/>
  <c r="U89" i="36"/>
  <c r="X89" i="36"/>
  <c r="AA89" i="36"/>
  <c r="AB89" i="36"/>
  <c r="O90" i="36"/>
  <c r="P90" i="36"/>
  <c r="Q90" i="36"/>
  <c r="S90" i="36"/>
  <c r="T90" i="36"/>
  <c r="W90" i="36"/>
  <c r="X90" i="36"/>
  <c r="Y90" i="36"/>
  <c r="AB90" i="36"/>
  <c r="O91" i="36"/>
  <c r="P91" i="36"/>
  <c r="S91" i="36"/>
  <c r="U91" i="36" s="1"/>
  <c r="T91" i="36"/>
  <c r="W91" i="36"/>
  <c r="Y91" i="36" s="1"/>
  <c r="X91" i="36"/>
  <c r="AB91" i="36"/>
  <c r="O92" i="36"/>
  <c r="P92" i="36"/>
  <c r="Q92" i="36"/>
  <c r="T92" i="36"/>
  <c r="W92" i="36"/>
  <c r="Y92" i="36" s="1"/>
  <c r="X92" i="36"/>
  <c r="AA92" i="36"/>
  <c r="AB92" i="36"/>
  <c r="O93" i="36"/>
  <c r="P93" i="36"/>
  <c r="S93" i="36"/>
  <c r="T93" i="36"/>
  <c r="U93" i="36"/>
  <c r="X93" i="36"/>
  <c r="AB93" i="36"/>
  <c r="P94" i="36"/>
  <c r="Q94" i="36" s="1"/>
  <c r="S94" i="36"/>
  <c r="U94" i="36" s="1"/>
  <c r="T94" i="36"/>
  <c r="W94" i="36"/>
  <c r="X94" i="36"/>
  <c r="Y94" i="36"/>
  <c r="AA94" i="36"/>
  <c r="AB94" i="36"/>
  <c r="O95" i="36"/>
  <c r="P95" i="36"/>
  <c r="Q95" i="36"/>
  <c r="S95" i="36"/>
  <c r="T95" i="36"/>
  <c r="U95" i="36"/>
  <c r="W95" i="36"/>
  <c r="Y95" i="36" s="1"/>
  <c r="X95" i="36"/>
  <c r="AB95" i="36"/>
  <c r="O96" i="36"/>
  <c r="P96" i="36"/>
  <c r="T96" i="36"/>
  <c r="X96" i="36"/>
  <c r="AB96" i="36"/>
  <c r="P101" i="36"/>
  <c r="W101" i="36"/>
  <c r="P103" i="36"/>
  <c r="W103" i="36"/>
  <c r="P105" i="36"/>
  <c r="W105" i="36"/>
  <c r="AE111" i="36"/>
  <c r="O112" i="36"/>
  <c r="S112" i="36"/>
  <c r="W112" i="36"/>
  <c r="AA112" i="36"/>
  <c r="AE112" i="36"/>
  <c r="O114" i="36"/>
  <c r="P114" i="36"/>
  <c r="S114" i="36"/>
  <c r="T114" i="36"/>
  <c r="U114" i="36"/>
  <c r="X114" i="36"/>
  <c r="AB114" i="36"/>
  <c r="O115" i="36"/>
  <c r="P115" i="36"/>
  <c r="Q115" i="36" s="1"/>
  <c r="S115" i="36"/>
  <c r="T115" i="36"/>
  <c r="U115" i="36"/>
  <c r="X115" i="36"/>
  <c r="AB115" i="36"/>
  <c r="O116" i="36"/>
  <c r="P116" i="36"/>
  <c r="Q116" i="36"/>
  <c r="S116" i="36"/>
  <c r="T116" i="36"/>
  <c r="X116" i="36"/>
  <c r="AB116" i="36"/>
  <c r="O117" i="36"/>
  <c r="P117" i="36"/>
  <c r="S117" i="36"/>
  <c r="U117" i="36" s="1"/>
  <c r="T117" i="36"/>
  <c r="W117" i="36"/>
  <c r="X117" i="36"/>
  <c r="Y117" i="36"/>
  <c r="AA117" i="36"/>
  <c r="AB117" i="36"/>
  <c r="O118" i="36"/>
  <c r="P118" i="36"/>
  <c r="S118" i="36"/>
  <c r="T118" i="36"/>
  <c r="U118" i="36"/>
  <c r="X118" i="36"/>
  <c r="AA118" i="36"/>
  <c r="AC118" i="36" s="1"/>
  <c r="AB118" i="36"/>
  <c r="O119" i="36"/>
  <c r="P119" i="36"/>
  <c r="S119" i="36"/>
  <c r="T119" i="36"/>
  <c r="U119" i="36"/>
  <c r="W119" i="36"/>
  <c r="Y119" i="36" s="1"/>
  <c r="X119" i="36"/>
  <c r="AB119" i="36"/>
  <c r="O120" i="36"/>
  <c r="P120" i="36"/>
  <c r="Q120" i="36"/>
  <c r="S120" i="36"/>
  <c r="T120" i="36"/>
  <c r="X120" i="36"/>
  <c r="AB120" i="36"/>
  <c r="O121" i="36"/>
  <c r="Q121" i="36" s="1"/>
  <c r="P121" i="36"/>
  <c r="S121" i="36"/>
  <c r="U121" i="36" s="1"/>
  <c r="T121" i="36"/>
  <c r="W121" i="36"/>
  <c r="X121" i="36"/>
  <c r="AB121" i="36"/>
  <c r="O122" i="36"/>
  <c r="P122" i="36"/>
  <c r="S122" i="36"/>
  <c r="T122" i="36"/>
  <c r="U122" i="36"/>
  <c r="X122" i="36"/>
  <c r="AA122" i="36"/>
  <c r="AB122" i="36"/>
  <c r="O123" i="36"/>
  <c r="P123" i="36"/>
  <c r="S123" i="36"/>
  <c r="T123" i="36"/>
  <c r="U123" i="36"/>
  <c r="X123" i="36"/>
  <c r="AB123" i="36"/>
  <c r="O124" i="36"/>
  <c r="P124" i="36"/>
  <c r="S124" i="36"/>
  <c r="T124" i="36"/>
  <c r="W124" i="36"/>
  <c r="Y124" i="36" s="1"/>
  <c r="X124" i="36"/>
  <c r="AB124" i="36"/>
  <c r="O125" i="36"/>
  <c r="P125" i="36"/>
  <c r="Q125" i="36"/>
  <c r="S125" i="36"/>
  <c r="T125" i="36"/>
  <c r="W125" i="36"/>
  <c r="Y125" i="36" s="1"/>
  <c r="X125" i="36"/>
  <c r="AA125" i="36"/>
  <c r="AB125" i="36"/>
  <c r="AC125" i="36" s="1"/>
  <c r="O126" i="36"/>
  <c r="P126" i="36"/>
  <c r="Q126" i="36" s="1"/>
  <c r="S126" i="36"/>
  <c r="T126" i="36"/>
  <c r="U126" i="36"/>
  <c r="X126" i="36"/>
  <c r="AB126" i="36"/>
  <c r="O127" i="36"/>
  <c r="P127" i="36"/>
  <c r="Q127" i="36" s="1"/>
  <c r="S127" i="36"/>
  <c r="T127" i="36"/>
  <c r="U127" i="36"/>
  <c r="X127" i="36"/>
  <c r="AB127" i="36"/>
  <c r="O128" i="36"/>
  <c r="P128" i="36"/>
  <c r="Q128" i="36" s="1"/>
  <c r="T128" i="36"/>
  <c r="X128" i="36"/>
  <c r="AA128" i="36"/>
  <c r="AC128" i="36" s="1"/>
  <c r="AB128" i="36"/>
  <c r="O129" i="36"/>
  <c r="P129" i="36"/>
  <c r="Q129" i="36"/>
  <c r="S129" i="36"/>
  <c r="U129" i="36" s="1"/>
  <c r="T129" i="36"/>
  <c r="W129" i="36"/>
  <c r="Y129" i="36" s="1"/>
  <c r="X129" i="36"/>
  <c r="AB129" i="36"/>
  <c r="P135" i="36"/>
  <c r="W135" i="36"/>
  <c r="P137" i="36"/>
  <c r="W137" i="36"/>
  <c r="P139" i="36"/>
  <c r="W139" i="36"/>
  <c r="O146" i="36"/>
  <c r="O147" i="36"/>
  <c r="W150" i="36"/>
  <c r="W151" i="36"/>
  <c r="W152" i="36"/>
  <c r="W153" i="36"/>
  <c r="W154" i="36"/>
  <c r="W155" i="36"/>
  <c r="W156" i="36"/>
  <c r="W157" i="36"/>
  <c r="W158" i="36"/>
  <c r="W159" i="36"/>
  <c r="W160" i="36"/>
  <c r="W161" i="36"/>
  <c r="W162" i="36"/>
  <c r="W163" i="36"/>
  <c r="W164" i="36"/>
  <c r="P1" i="35"/>
  <c r="W1" i="35"/>
  <c r="P3" i="35"/>
  <c r="P5" i="35"/>
  <c r="W5" i="35"/>
  <c r="D7" i="35"/>
  <c r="O12" i="35"/>
  <c r="S12" i="35"/>
  <c r="W12" i="35"/>
  <c r="AA12" i="35"/>
  <c r="E15" i="35"/>
  <c r="J15" i="35" s="1"/>
  <c r="F15" i="35"/>
  <c r="E17" i="35"/>
  <c r="F17" i="35"/>
  <c r="H17" i="35" s="1"/>
  <c r="J21" i="35" s="1"/>
  <c r="C21" i="35"/>
  <c r="D21" i="35"/>
  <c r="E21" i="35"/>
  <c r="F21" i="35"/>
  <c r="O31" i="35"/>
  <c r="S31" i="35"/>
  <c r="W31" i="35"/>
  <c r="AA31" i="35"/>
  <c r="P34" i="35"/>
  <c r="W34" i="35"/>
  <c r="P36" i="35"/>
  <c r="P38" i="35"/>
  <c r="W38" i="35"/>
  <c r="F39" i="35"/>
  <c r="F40" i="35"/>
  <c r="F41" i="35"/>
  <c r="F42" i="35"/>
  <c r="F43" i="35"/>
  <c r="F44" i="35"/>
  <c r="F45" i="35"/>
  <c r="O45" i="35"/>
  <c r="S45" i="35"/>
  <c r="W45" i="35"/>
  <c r="AA45" i="35"/>
  <c r="F46" i="35"/>
  <c r="F47" i="35"/>
  <c r="F48" i="35"/>
  <c r="F49" i="35"/>
  <c r="O64" i="35"/>
  <c r="S64" i="35"/>
  <c r="W64" i="35"/>
  <c r="AA64" i="35"/>
  <c r="J68" i="35"/>
  <c r="P68" i="35"/>
  <c r="W68" i="35"/>
  <c r="C70" i="35"/>
  <c r="P70" i="35"/>
  <c r="W70" i="35"/>
  <c r="C72" i="35"/>
  <c r="P72" i="35"/>
  <c r="W72" i="35"/>
  <c r="B74" i="35"/>
  <c r="F74" i="35"/>
  <c r="J74" i="35"/>
  <c r="AE78" i="35"/>
  <c r="C79" i="35"/>
  <c r="D79" i="35"/>
  <c r="E79" i="35"/>
  <c r="F79" i="35"/>
  <c r="O79" i="35"/>
  <c r="S79" i="35"/>
  <c r="W79" i="35"/>
  <c r="AA79" i="35"/>
  <c r="AE79" i="35"/>
  <c r="P81" i="35"/>
  <c r="S81" i="35"/>
  <c r="T81" i="35"/>
  <c r="W81" i="35"/>
  <c r="X81" i="35"/>
  <c r="Y81" i="35"/>
  <c r="AA81" i="35"/>
  <c r="AB81" i="35"/>
  <c r="P82" i="35"/>
  <c r="S82" i="35"/>
  <c r="U82" i="35" s="1"/>
  <c r="T82" i="35"/>
  <c r="W82" i="35"/>
  <c r="X82" i="35"/>
  <c r="Y82" i="35"/>
  <c r="AA82" i="35"/>
  <c r="AB82" i="35"/>
  <c r="AC82" i="35"/>
  <c r="P83" i="35"/>
  <c r="S83" i="35"/>
  <c r="U83" i="35" s="1"/>
  <c r="T83" i="35"/>
  <c r="W83" i="35"/>
  <c r="Y83" i="35" s="1"/>
  <c r="X83" i="35"/>
  <c r="AA83" i="35"/>
  <c r="AB83" i="35"/>
  <c r="O84" i="35"/>
  <c r="Q84" i="35" s="1"/>
  <c r="P84" i="35"/>
  <c r="S84" i="35"/>
  <c r="T84" i="35"/>
  <c r="U84" i="35"/>
  <c r="W84" i="35"/>
  <c r="X84" i="35"/>
  <c r="Y84" i="35" s="1"/>
  <c r="AA84" i="35"/>
  <c r="AB84" i="35"/>
  <c r="O85" i="35"/>
  <c r="Q85" i="35" s="1"/>
  <c r="P85" i="35"/>
  <c r="S85" i="35"/>
  <c r="T85" i="35"/>
  <c r="U85" i="35"/>
  <c r="W85" i="35"/>
  <c r="X85" i="35"/>
  <c r="AA85" i="35"/>
  <c r="AB85" i="35"/>
  <c r="AC85" i="35"/>
  <c r="P86" i="35"/>
  <c r="S86" i="35"/>
  <c r="T86" i="35"/>
  <c r="U86" i="35" s="1"/>
  <c r="W86" i="35"/>
  <c r="X86" i="35"/>
  <c r="Y86" i="35" s="1"/>
  <c r="AA86" i="35"/>
  <c r="AB86" i="35"/>
  <c r="AC86" i="35"/>
  <c r="O87" i="35"/>
  <c r="P87" i="35"/>
  <c r="S87" i="35"/>
  <c r="T87" i="35"/>
  <c r="W87" i="35"/>
  <c r="X87" i="35"/>
  <c r="Y87" i="35"/>
  <c r="AA87" i="35"/>
  <c r="AB87" i="35"/>
  <c r="AC87" i="35"/>
  <c r="O88" i="35"/>
  <c r="P88" i="35"/>
  <c r="S88" i="35"/>
  <c r="T88" i="35"/>
  <c r="U88" i="35" s="1"/>
  <c r="W88" i="35"/>
  <c r="X88" i="35"/>
  <c r="AA88" i="35"/>
  <c r="AB88" i="35"/>
  <c r="O89" i="35"/>
  <c r="P89" i="35"/>
  <c r="S89" i="35"/>
  <c r="T89" i="35"/>
  <c r="U89" i="35"/>
  <c r="W89" i="35"/>
  <c r="X89" i="35"/>
  <c r="AA89" i="35"/>
  <c r="AB89" i="35"/>
  <c r="AC89" i="35"/>
  <c r="P90" i="35"/>
  <c r="S90" i="35"/>
  <c r="T90" i="35"/>
  <c r="U90" i="35"/>
  <c r="W90" i="35"/>
  <c r="X90" i="35"/>
  <c r="Y90" i="35"/>
  <c r="AA90" i="35"/>
  <c r="AB90" i="35"/>
  <c r="AC90" i="35"/>
  <c r="O91" i="35"/>
  <c r="P91" i="35"/>
  <c r="S91" i="35"/>
  <c r="T91" i="35"/>
  <c r="W91" i="35"/>
  <c r="Y91" i="35" s="1"/>
  <c r="X91" i="35"/>
  <c r="AA91" i="35"/>
  <c r="AB91" i="35"/>
  <c r="AC91" i="35"/>
  <c r="O92" i="35"/>
  <c r="P92" i="35"/>
  <c r="Q92" i="35"/>
  <c r="S92" i="35"/>
  <c r="T92" i="35"/>
  <c r="U92" i="35"/>
  <c r="W92" i="35"/>
  <c r="Y92" i="35" s="1"/>
  <c r="X92" i="35"/>
  <c r="AA92" i="35"/>
  <c r="AB92" i="35"/>
  <c r="O93" i="35"/>
  <c r="P93" i="35"/>
  <c r="S93" i="35"/>
  <c r="T93" i="35"/>
  <c r="U93" i="35"/>
  <c r="W93" i="35"/>
  <c r="X93" i="35"/>
  <c r="AA93" i="35"/>
  <c r="AB93" i="35"/>
  <c r="AC93" i="35"/>
  <c r="P94" i="35"/>
  <c r="S94" i="35"/>
  <c r="T94" i="35"/>
  <c r="W94" i="35"/>
  <c r="X94" i="35"/>
  <c r="AA94" i="35"/>
  <c r="AB94" i="35"/>
  <c r="AC94" i="35" s="1"/>
  <c r="O95" i="35"/>
  <c r="P95" i="35"/>
  <c r="Q95" i="35"/>
  <c r="S95" i="35"/>
  <c r="T95" i="35"/>
  <c r="W95" i="35"/>
  <c r="Y95" i="35" s="1"/>
  <c r="X95" i="35"/>
  <c r="AA95" i="35"/>
  <c r="AB95" i="35"/>
  <c r="O96" i="35"/>
  <c r="P96" i="35"/>
  <c r="S96" i="35"/>
  <c r="U96" i="35" s="1"/>
  <c r="T96" i="35"/>
  <c r="W96" i="35"/>
  <c r="X96" i="35"/>
  <c r="AA96" i="35"/>
  <c r="AB96" i="35"/>
  <c r="AC96" i="35"/>
  <c r="AF96" i="35"/>
  <c r="P101" i="35"/>
  <c r="W101" i="35"/>
  <c r="P103" i="35"/>
  <c r="P105" i="35"/>
  <c r="W105" i="35"/>
  <c r="AE111" i="35"/>
  <c r="O112" i="35"/>
  <c r="S112" i="35"/>
  <c r="W112" i="35"/>
  <c r="AA112" i="35"/>
  <c r="AE112" i="35"/>
  <c r="P114" i="35"/>
  <c r="S114" i="35"/>
  <c r="T114" i="35"/>
  <c r="W114" i="35"/>
  <c r="X114" i="35"/>
  <c r="AA114" i="35"/>
  <c r="AB114" i="35"/>
  <c r="P115" i="35"/>
  <c r="S115" i="35"/>
  <c r="T115" i="35"/>
  <c r="U115" i="35"/>
  <c r="W115" i="35"/>
  <c r="Y115" i="35" s="1"/>
  <c r="X115" i="35"/>
  <c r="AA115" i="35"/>
  <c r="AB115" i="35"/>
  <c r="AC115" i="35"/>
  <c r="O116" i="35"/>
  <c r="P116" i="35"/>
  <c r="T116" i="35"/>
  <c r="W116" i="35"/>
  <c r="Y116" i="35" s="1"/>
  <c r="X116" i="35"/>
  <c r="AA116" i="35"/>
  <c r="AC116" i="35" s="1"/>
  <c r="AB116" i="35"/>
  <c r="P117" i="35"/>
  <c r="S117" i="35"/>
  <c r="T117" i="35"/>
  <c r="W117" i="35"/>
  <c r="X117" i="35"/>
  <c r="AA117" i="35"/>
  <c r="AB117" i="35"/>
  <c r="P118" i="35"/>
  <c r="S118" i="35"/>
  <c r="T118" i="35"/>
  <c r="W118" i="35"/>
  <c r="Y118" i="35" s="1"/>
  <c r="X118" i="35"/>
  <c r="AA118" i="35"/>
  <c r="AB118" i="35"/>
  <c r="AC118" i="35" s="1"/>
  <c r="P119" i="35"/>
  <c r="S119" i="35"/>
  <c r="T119" i="35"/>
  <c r="U119" i="35"/>
  <c r="W119" i="35"/>
  <c r="X119" i="35"/>
  <c r="AA119" i="35"/>
  <c r="AB119" i="35"/>
  <c r="P120" i="35"/>
  <c r="T120" i="35"/>
  <c r="W120" i="35"/>
  <c r="X120" i="35"/>
  <c r="Y120" i="35" s="1"/>
  <c r="AA120" i="35"/>
  <c r="AB120" i="35"/>
  <c r="AC120" i="35"/>
  <c r="O121" i="35"/>
  <c r="P121" i="35"/>
  <c r="Q121" i="35"/>
  <c r="S121" i="35"/>
  <c r="T121" i="35"/>
  <c r="W121" i="35"/>
  <c r="Y121" i="35" s="1"/>
  <c r="X121" i="35"/>
  <c r="AA121" i="35"/>
  <c r="AB121" i="35"/>
  <c r="AC121" i="35"/>
  <c r="O122" i="35"/>
  <c r="P122" i="35"/>
  <c r="Q122" i="35"/>
  <c r="S122" i="35"/>
  <c r="T122" i="35"/>
  <c r="U122" i="35"/>
  <c r="W122" i="35"/>
  <c r="X122" i="35"/>
  <c r="AA122" i="35"/>
  <c r="AB122" i="35"/>
  <c r="AC122" i="35"/>
  <c r="P123" i="35"/>
  <c r="S123" i="35"/>
  <c r="T123" i="35"/>
  <c r="U123" i="35" s="1"/>
  <c r="W123" i="35"/>
  <c r="X123" i="35"/>
  <c r="Y123" i="35" s="1"/>
  <c r="AA123" i="35"/>
  <c r="AB123" i="35"/>
  <c r="AC123" i="35"/>
  <c r="O124" i="35"/>
  <c r="Q124" i="35" s="1"/>
  <c r="P124" i="35"/>
  <c r="T124" i="35"/>
  <c r="W124" i="35"/>
  <c r="X124" i="35"/>
  <c r="AA124" i="35"/>
  <c r="AB124" i="35"/>
  <c r="AC124" i="35" s="1"/>
  <c r="O125" i="35"/>
  <c r="P125" i="35"/>
  <c r="Q125" i="35" s="1"/>
  <c r="S125" i="35"/>
  <c r="T125" i="35"/>
  <c r="U125" i="35" s="1"/>
  <c r="W125" i="35"/>
  <c r="Y125" i="35" s="1"/>
  <c r="X125" i="35"/>
  <c r="AA125" i="35"/>
  <c r="AF125" i="35" s="1"/>
  <c r="AB125" i="35"/>
  <c r="AC125" i="35"/>
  <c r="AE125" i="35"/>
  <c r="AG125" i="35" s="1"/>
  <c r="P126" i="35"/>
  <c r="S126" i="35"/>
  <c r="U126" i="35" s="1"/>
  <c r="T126" i="35"/>
  <c r="W126" i="35"/>
  <c r="X126" i="35"/>
  <c r="AA126" i="35"/>
  <c r="AB126" i="35"/>
  <c r="AC126" i="35"/>
  <c r="P127" i="35"/>
  <c r="S127" i="35"/>
  <c r="T127" i="35"/>
  <c r="U127" i="35" s="1"/>
  <c r="W127" i="35"/>
  <c r="Y127" i="35" s="1"/>
  <c r="X127" i="35"/>
  <c r="AA127" i="35"/>
  <c r="AC127" i="35" s="1"/>
  <c r="AB127" i="35"/>
  <c r="O128" i="35"/>
  <c r="P128" i="35"/>
  <c r="T128" i="35"/>
  <c r="W128" i="35"/>
  <c r="X128" i="35"/>
  <c r="Y128" i="35"/>
  <c r="AA128" i="35"/>
  <c r="AB128" i="35"/>
  <c r="AC128" i="35" s="1"/>
  <c r="P129" i="35"/>
  <c r="S129" i="35"/>
  <c r="T129" i="35"/>
  <c r="U129" i="35" s="1"/>
  <c r="W129" i="35"/>
  <c r="Y129" i="35" s="1"/>
  <c r="X129" i="35"/>
  <c r="AA129" i="35"/>
  <c r="AB129" i="35"/>
  <c r="AC129" i="35"/>
  <c r="P135" i="35"/>
  <c r="W135" i="35"/>
  <c r="P137" i="35"/>
  <c r="P139" i="35"/>
  <c r="W139" i="35"/>
  <c r="O146" i="35"/>
  <c r="O147" i="35"/>
  <c r="W150" i="35"/>
  <c r="W151" i="35"/>
  <c r="W152" i="35"/>
  <c r="W153" i="35"/>
  <c r="W154" i="35"/>
  <c r="W155" i="35"/>
  <c r="W156" i="35"/>
  <c r="W157" i="35"/>
  <c r="W158" i="35"/>
  <c r="W159" i="35"/>
  <c r="W160" i="35"/>
  <c r="W161" i="35"/>
  <c r="W162" i="35"/>
  <c r="W163" i="35"/>
  <c r="W164" i="35"/>
  <c r="P1" i="34"/>
  <c r="W1" i="34"/>
  <c r="P3" i="34"/>
  <c r="P5" i="34"/>
  <c r="W5" i="34"/>
  <c r="O12" i="34"/>
  <c r="S12" i="34"/>
  <c r="W12" i="34"/>
  <c r="AA12" i="34"/>
  <c r="E15" i="34"/>
  <c r="F15" i="34"/>
  <c r="E17" i="34"/>
  <c r="H17" i="34" s="1"/>
  <c r="F17" i="34"/>
  <c r="C21" i="34"/>
  <c r="D21" i="34"/>
  <c r="E21" i="34"/>
  <c r="F21" i="34"/>
  <c r="O31" i="34"/>
  <c r="S31" i="34"/>
  <c r="W31" i="34"/>
  <c r="AA31" i="34"/>
  <c r="P34" i="34"/>
  <c r="W34" i="34"/>
  <c r="P36" i="34"/>
  <c r="W36" i="34"/>
  <c r="P38" i="34"/>
  <c r="W38" i="34"/>
  <c r="F39" i="34"/>
  <c r="F40" i="34"/>
  <c r="F41" i="34"/>
  <c r="F42" i="34"/>
  <c r="F43" i="34"/>
  <c r="F44" i="34"/>
  <c r="F45" i="34"/>
  <c r="D7" i="34" s="1"/>
  <c r="W70" i="34" s="1"/>
  <c r="O45" i="34"/>
  <c r="S45" i="34"/>
  <c r="W45" i="34"/>
  <c r="AA45" i="34"/>
  <c r="F46" i="34"/>
  <c r="F47" i="34"/>
  <c r="F48" i="34"/>
  <c r="F49" i="34"/>
  <c r="O64" i="34"/>
  <c r="S64" i="34"/>
  <c r="W64" i="34"/>
  <c r="AA64" i="34"/>
  <c r="J68" i="34"/>
  <c r="P68" i="34"/>
  <c r="W68" i="34"/>
  <c r="C70" i="34"/>
  <c r="P70" i="34"/>
  <c r="C72" i="34"/>
  <c r="P72" i="34"/>
  <c r="W72" i="34"/>
  <c r="B74" i="34"/>
  <c r="D74" i="34"/>
  <c r="F74" i="34"/>
  <c r="J74" i="34"/>
  <c r="AE78" i="34"/>
  <c r="C79" i="34"/>
  <c r="D79" i="34"/>
  <c r="E79" i="34"/>
  <c r="O79" i="34"/>
  <c r="S79" i="34"/>
  <c r="W79" i="34"/>
  <c r="AA79" i="34"/>
  <c r="AE79" i="34"/>
  <c r="O81" i="34"/>
  <c r="P81" i="34"/>
  <c r="T81" i="34"/>
  <c r="X81" i="34"/>
  <c r="AB81" i="34"/>
  <c r="O82" i="34"/>
  <c r="P82" i="34"/>
  <c r="Q82" i="34" s="1"/>
  <c r="T82" i="34"/>
  <c r="X82" i="34"/>
  <c r="AB82" i="34"/>
  <c r="O83" i="34"/>
  <c r="P83" i="34"/>
  <c r="T83" i="34"/>
  <c r="X83" i="34"/>
  <c r="AA83" i="34"/>
  <c r="AB83" i="34"/>
  <c r="O84" i="34"/>
  <c r="P84" i="34"/>
  <c r="T84" i="34"/>
  <c r="X84" i="34"/>
  <c r="AA84" i="34"/>
  <c r="AB84" i="34"/>
  <c r="AC84" i="34"/>
  <c r="O85" i="34"/>
  <c r="P85" i="34"/>
  <c r="Q85" i="34" s="1"/>
  <c r="T85" i="34"/>
  <c r="X85" i="34"/>
  <c r="AA85" i="34"/>
  <c r="AB85" i="34"/>
  <c r="P86" i="34"/>
  <c r="T86" i="34"/>
  <c r="W86" i="34"/>
  <c r="Y86" i="34" s="1"/>
  <c r="X86" i="34"/>
  <c r="AB86" i="34"/>
  <c r="O87" i="34"/>
  <c r="P87" i="34"/>
  <c r="Q87" i="34" s="1"/>
  <c r="T87" i="34"/>
  <c r="X87" i="34"/>
  <c r="AB87" i="34"/>
  <c r="O88" i="34"/>
  <c r="P88" i="34"/>
  <c r="Q88" i="34"/>
  <c r="S88" i="34"/>
  <c r="U88" i="34" s="1"/>
  <c r="T88" i="34"/>
  <c r="X88" i="34"/>
  <c r="AB88" i="34"/>
  <c r="O89" i="34"/>
  <c r="P89" i="34"/>
  <c r="T89" i="34"/>
  <c r="X89" i="34"/>
  <c r="AA89" i="34"/>
  <c r="AB89" i="34"/>
  <c r="O90" i="34"/>
  <c r="P90" i="34"/>
  <c r="T90" i="34"/>
  <c r="X90" i="34"/>
  <c r="AB90" i="34"/>
  <c r="O91" i="34"/>
  <c r="P91" i="34"/>
  <c r="Q91" i="34" s="1"/>
  <c r="T91" i="34"/>
  <c r="X91" i="34"/>
  <c r="AA91" i="34"/>
  <c r="AB91" i="34"/>
  <c r="O92" i="34"/>
  <c r="P92" i="34"/>
  <c r="Q92" i="34"/>
  <c r="S92" i="34"/>
  <c r="U92" i="34" s="1"/>
  <c r="T92" i="34"/>
  <c r="X92" i="34"/>
  <c r="AA92" i="34"/>
  <c r="AB92" i="34"/>
  <c r="O93" i="34"/>
  <c r="P93" i="34"/>
  <c r="Q93" i="34"/>
  <c r="T93" i="34"/>
  <c r="X93" i="34"/>
  <c r="AB93" i="34"/>
  <c r="O94" i="34"/>
  <c r="P94" i="34"/>
  <c r="Q94" i="34"/>
  <c r="T94" i="34"/>
  <c r="X94" i="34"/>
  <c r="AB94" i="34"/>
  <c r="O95" i="34"/>
  <c r="P95" i="34"/>
  <c r="Q95" i="34" s="1"/>
  <c r="S95" i="34"/>
  <c r="T95" i="34"/>
  <c r="X95" i="34"/>
  <c r="AA95" i="34"/>
  <c r="AB95" i="34"/>
  <c r="AC95" i="34"/>
  <c r="P96" i="34"/>
  <c r="T96" i="34"/>
  <c r="W96" i="34"/>
  <c r="Y96" i="34" s="1"/>
  <c r="X96" i="34"/>
  <c r="AB96" i="34"/>
  <c r="P101" i="34"/>
  <c r="W101" i="34"/>
  <c r="P103" i="34"/>
  <c r="W103" i="34"/>
  <c r="P105" i="34"/>
  <c r="W105" i="34"/>
  <c r="AE111" i="34"/>
  <c r="O112" i="34"/>
  <c r="S112" i="34"/>
  <c r="W112" i="34"/>
  <c r="AA112" i="34"/>
  <c r="AE112" i="34"/>
  <c r="P114" i="34"/>
  <c r="T114" i="34"/>
  <c r="X114" i="34"/>
  <c r="AA114" i="34"/>
  <c r="AB114" i="34"/>
  <c r="O115" i="34"/>
  <c r="Q115" i="34" s="1"/>
  <c r="P115" i="34"/>
  <c r="T115" i="34"/>
  <c r="X115" i="34"/>
  <c r="AB115" i="34"/>
  <c r="O116" i="34"/>
  <c r="P116" i="34"/>
  <c r="Q116" i="34"/>
  <c r="T116" i="34"/>
  <c r="W116" i="34"/>
  <c r="Y116" i="34" s="1"/>
  <c r="X116" i="34"/>
  <c r="AA116" i="34"/>
  <c r="AB116" i="34"/>
  <c r="O117" i="34"/>
  <c r="P117" i="34"/>
  <c r="T117" i="34"/>
  <c r="X117" i="34"/>
  <c r="AA117" i="34"/>
  <c r="AB117" i="34"/>
  <c r="O118" i="34"/>
  <c r="P118" i="34"/>
  <c r="Q118" i="34"/>
  <c r="S118" i="34"/>
  <c r="T118" i="34"/>
  <c r="X118" i="34"/>
  <c r="AA118" i="34"/>
  <c r="AB118" i="34"/>
  <c r="O119" i="34"/>
  <c r="P119" i="34"/>
  <c r="S119" i="34"/>
  <c r="U119" i="34" s="1"/>
  <c r="T119" i="34"/>
  <c r="X119" i="34"/>
  <c r="AB119" i="34"/>
  <c r="O120" i="34"/>
  <c r="P120" i="34"/>
  <c r="Q120" i="34" s="1"/>
  <c r="T120" i="34"/>
  <c r="W120" i="34"/>
  <c r="X120" i="34"/>
  <c r="AB120" i="34"/>
  <c r="O121" i="34"/>
  <c r="P121" i="34"/>
  <c r="T121" i="34"/>
  <c r="X121" i="34"/>
  <c r="AA121" i="34"/>
  <c r="AB121" i="34"/>
  <c r="O122" i="34"/>
  <c r="P122" i="34"/>
  <c r="T122" i="34"/>
  <c r="X122" i="34"/>
  <c r="AB122" i="34"/>
  <c r="O123" i="34"/>
  <c r="P123" i="34"/>
  <c r="Q123" i="34" s="1"/>
  <c r="S123" i="34"/>
  <c r="T123" i="34"/>
  <c r="X123" i="34"/>
  <c r="AA123" i="34"/>
  <c r="AB123" i="34"/>
  <c r="AC123" i="34" s="1"/>
  <c r="O124" i="34"/>
  <c r="P124" i="34"/>
  <c r="Q124" i="34"/>
  <c r="T124" i="34"/>
  <c r="X124" i="34"/>
  <c r="AA124" i="34"/>
  <c r="AB124" i="34"/>
  <c r="O125" i="34"/>
  <c r="P125" i="34"/>
  <c r="Q125" i="34"/>
  <c r="S125" i="34"/>
  <c r="U125" i="34" s="1"/>
  <c r="T125" i="34"/>
  <c r="W125" i="34"/>
  <c r="Y125" i="34" s="1"/>
  <c r="X125" i="34"/>
  <c r="AA125" i="34"/>
  <c r="AB125" i="34"/>
  <c r="P126" i="34"/>
  <c r="T126" i="34"/>
  <c r="X126" i="34"/>
  <c r="AB126" i="34"/>
  <c r="O127" i="34"/>
  <c r="P127" i="34"/>
  <c r="Q127" i="34"/>
  <c r="T127" i="34"/>
  <c r="X127" i="34"/>
  <c r="AA127" i="34"/>
  <c r="AB127" i="34"/>
  <c r="O128" i="34"/>
  <c r="P128" i="34"/>
  <c r="Q128" i="34"/>
  <c r="S128" i="34"/>
  <c r="U128" i="34" s="1"/>
  <c r="T128" i="34"/>
  <c r="X128" i="34"/>
  <c r="AA128" i="34"/>
  <c r="AB128" i="34"/>
  <c r="O129" i="34"/>
  <c r="P129" i="34"/>
  <c r="T129" i="34"/>
  <c r="X129" i="34"/>
  <c r="AA129" i="34"/>
  <c r="AB129" i="34"/>
  <c r="P135" i="34"/>
  <c r="W135" i="34"/>
  <c r="P137" i="34"/>
  <c r="W137" i="34"/>
  <c r="P139" i="34"/>
  <c r="W139" i="34"/>
  <c r="O146" i="34"/>
  <c r="O147" i="34"/>
  <c r="W150" i="34"/>
  <c r="W151" i="34"/>
  <c r="W152" i="34"/>
  <c r="W153" i="34"/>
  <c r="W154" i="34"/>
  <c r="W155" i="34"/>
  <c r="W156" i="34"/>
  <c r="W157" i="34"/>
  <c r="W158" i="34"/>
  <c r="W159" i="34"/>
  <c r="W160" i="34"/>
  <c r="W161" i="34"/>
  <c r="W162" i="34"/>
  <c r="W163" i="34"/>
  <c r="W164" i="34"/>
  <c r="P1" i="33"/>
  <c r="W1" i="33"/>
  <c r="P3" i="33"/>
  <c r="P5" i="33"/>
  <c r="W5" i="33"/>
  <c r="D7" i="33"/>
  <c r="O12" i="33"/>
  <c r="S12" i="33"/>
  <c r="W12" i="33"/>
  <c r="AA12" i="33"/>
  <c r="E15" i="33"/>
  <c r="F15" i="33"/>
  <c r="J15" i="33" s="1"/>
  <c r="E17" i="33"/>
  <c r="H17" i="33" s="1"/>
  <c r="J21" i="33" s="1"/>
  <c r="F17" i="33"/>
  <c r="C21" i="33"/>
  <c r="D21" i="33"/>
  <c r="S81" i="33" s="1"/>
  <c r="E21" i="33"/>
  <c r="F21" i="33"/>
  <c r="O31" i="33"/>
  <c r="S31" i="33"/>
  <c r="W31" i="33"/>
  <c r="AA31" i="33"/>
  <c r="P34" i="33"/>
  <c r="W34" i="33"/>
  <c r="P36" i="33"/>
  <c r="W36" i="33"/>
  <c r="P38" i="33"/>
  <c r="W38" i="33"/>
  <c r="F39" i="33"/>
  <c r="F40" i="33"/>
  <c r="F41" i="33"/>
  <c r="F42" i="33"/>
  <c r="F43" i="33"/>
  <c r="F44" i="33"/>
  <c r="F45" i="33"/>
  <c r="O45" i="33"/>
  <c r="S45" i="33"/>
  <c r="W45" i="33"/>
  <c r="AA45" i="33"/>
  <c r="F46" i="33"/>
  <c r="F47" i="33"/>
  <c r="F48" i="33"/>
  <c r="F49" i="33"/>
  <c r="O64" i="33"/>
  <c r="S64" i="33"/>
  <c r="W64" i="33"/>
  <c r="AA64" i="33"/>
  <c r="J68" i="33"/>
  <c r="P68" i="33"/>
  <c r="W68" i="33"/>
  <c r="C70" i="33"/>
  <c r="P70" i="33"/>
  <c r="C72" i="33"/>
  <c r="P72" i="33"/>
  <c r="W72" i="33"/>
  <c r="B74" i="33"/>
  <c r="D74" i="33"/>
  <c r="F74" i="33"/>
  <c r="J74" i="33"/>
  <c r="AE78" i="33"/>
  <c r="C79" i="33"/>
  <c r="D79" i="33"/>
  <c r="E79" i="33"/>
  <c r="F79" i="33"/>
  <c r="H79" i="33" s="1"/>
  <c r="O79" i="33"/>
  <c r="S79" i="33"/>
  <c r="W79" i="33"/>
  <c r="AA79" i="33"/>
  <c r="AE79" i="33"/>
  <c r="O81" i="33"/>
  <c r="Q81" i="33" s="1"/>
  <c r="P81" i="33"/>
  <c r="T81" i="33"/>
  <c r="X81" i="33"/>
  <c r="AB81" i="33"/>
  <c r="O82" i="33"/>
  <c r="P82" i="33"/>
  <c r="Q82" i="33"/>
  <c r="S82" i="33"/>
  <c r="T82" i="33"/>
  <c r="X82" i="33"/>
  <c r="AA82" i="33"/>
  <c r="AB82" i="33"/>
  <c r="O83" i="33"/>
  <c r="P83" i="33"/>
  <c r="S83" i="33"/>
  <c r="T83" i="33"/>
  <c r="U83" i="33"/>
  <c r="X83" i="33"/>
  <c r="AA83" i="33"/>
  <c r="AB83" i="33"/>
  <c r="AC83" i="33"/>
  <c r="P84" i="33"/>
  <c r="S84" i="33"/>
  <c r="U84" i="33" s="1"/>
  <c r="T84" i="33"/>
  <c r="W84" i="33"/>
  <c r="X84" i="33"/>
  <c r="AB84" i="33"/>
  <c r="P85" i="33"/>
  <c r="S85" i="33"/>
  <c r="U85" i="33" s="1"/>
  <c r="T85" i="33"/>
  <c r="X85" i="33"/>
  <c r="AA85" i="33"/>
  <c r="AB85" i="33"/>
  <c r="O86" i="33"/>
  <c r="P86" i="33"/>
  <c r="Q86" i="33" s="1"/>
  <c r="S86" i="33"/>
  <c r="U86" i="33" s="1"/>
  <c r="T86" i="33"/>
  <c r="X86" i="33"/>
  <c r="AA86" i="33"/>
  <c r="AB86" i="33"/>
  <c r="P87" i="33"/>
  <c r="S87" i="33"/>
  <c r="U87" i="33" s="1"/>
  <c r="T87" i="33"/>
  <c r="X87" i="33"/>
  <c r="AA87" i="33"/>
  <c r="AB87" i="33"/>
  <c r="AC87" i="33"/>
  <c r="O88" i="33"/>
  <c r="P88" i="33"/>
  <c r="T88" i="33"/>
  <c r="X88" i="33"/>
  <c r="AA88" i="33"/>
  <c r="AB88" i="33"/>
  <c r="P89" i="33"/>
  <c r="S89" i="33"/>
  <c r="U89" i="33" s="1"/>
  <c r="T89" i="33"/>
  <c r="X89" i="33"/>
  <c r="AB89" i="33"/>
  <c r="P90" i="33"/>
  <c r="S90" i="33"/>
  <c r="U90" i="33" s="1"/>
  <c r="T90" i="33"/>
  <c r="X90" i="33"/>
  <c r="AA90" i="33"/>
  <c r="AB90" i="33"/>
  <c r="AC90" i="33"/>
  <c r="P91" i="33"/>
  <c r="S91" i="33"/>
  <c r="U91" i="33" s="1"/>
  <c r="T91" i="33"/>
  <c r="X91" i="33"/>
  <c r="AA91" i="33"/>
  <c r="AB91" i="33"/>
  <c r="AC91" i="33"/>
  <c r="O92" i="33"/>
  <c r="P92" i="33"/>
  <c r="S92" i="33"/>
  <c r="U92" i="33" s="1"/>
  <c r="T92" i="33"/>
  <c r="X92" i="33"/>
  <c r="AA92" i="33"/>
  <c r="AB92" i="33"/>
  <c r="AC92" i="33" s="1"/>
  <c r="O93" i="33"/>
  <c r="P93" i="33"/>
  <c r="Q93" i="33"/>
  <c r="T93" i="33"/>
  <c r="X93" i="33"/>
  <c r="AB93" i="33"/>
  <c r="O94" i="33"/>
  <c r="P94" i="33"/>
  <c r="T94" i="33"/>
  <c r="W94" i="33"/>
  <c r="Y94" i="33" s="1"/>
  <c r="X94" i="33"/>
  <c r="AB94" i="33"/>
  <c r="P95" i="33"/>
  <c r="S95" i="33"/>
  <c r="U95" i="33" s="1"/>
  <c r="T95" i="33"/>
  <c r="X95" i="33"/>
  <c r="AA95" i="33"/>
  <c r="AB95" i="33"/>
  <c r="O96" i="33"/>
  <c r="Q96" i="33" s="1"/>
  <c r="P96" i="33"/>
  <c r="S96" i="33"/>
  <c r="T96" i="33"/>
  <c r="W96" i="33"/>
  <c r="X96" i="33"/>
  <c r="Y96" i="33"/>
  <c r="AA96" i="33"/>
  <c r="AB96" i="33"/>
  <c r="P101" i="33"/>
  <c r="W101" i="33"/>
  <c r="P103" i="33"/>
  <c r="W103" i="33"/>
  <c r="P105" i="33"/>
  <c r="W105" i="33"/>
  <c r="AE111" i="33"/>
  <c r="O112" i="33"/>
  <c r="S112" i="33"/>
  <c r="W112" i="33"/>
  <c r="AA112" i="33"/>
  <c r="AE112" i="33"/>
  <c r="P114" i="33"/>
  <c r="S114" i="33"/>
  <c r="T114" i="33"/>
  <c r="U114" i="33"/>
  <c r="X114" i="33"/>
  <c r="AA114" i="33"/>
  <c r="AB114" i="33"/>
  <c r="AC114" i="33"/>
  <c r="O115" i="33"/>
  <c r="P115" i="33"/>
  <c r="S115" i="33"/>
  <c r="T115" i="33"/>
  <c r="X115" i="33"/>
  <c r="AA115" i="33"/>
  <c r="AB115" i="33"/>
  <c r="AC115" i="33" s="1"/>
  <c r="P116" i="33"/>
  <c r="S116" i="33"/>
  <c r="T116" i="33"/>
  <c r="X116" i="33"/>
  <c r="AB116" i="33"/>
  <c r="P117" i="33"/>
  <c r="T117" i="33"/>
  <c r="X117" i="33"/>
  <c r="AA117" i="33"/>
  <c r="AB117" i="33"/>
  <c r="AC117" i="33"/>
  <c r="O118" i="33"/>
  <c r="P118" i="33"/>
  <c r="Q118" i="33"/>
  <c r="S118" i="33"/>
  <c r="U118" i="33" s="1"/>
  <c r="T118" i="33"/>
  <c r="X118" i="33"/>
  <c r="AA118" i="33"/>
  <c r="AB118" i="33"/>
  <c r="AC118" i="33" s="1"/>
  <c r="O119" i="33"/>
  <c r="P119" i="33"/>
  <c r="Q119" i="33"/>
  <c r="S119" i="33"/>
  <c r="T119" i="33"/>
  <c r="U119" i="33"/>
  <c r="X119" i="33"/>
  <c r="AA119" i="33"/>
  <c r="AB119" i="33"/>
  <c r="P120" i="33"/>
  <c r="S120" i="33"/>
  <c r="U120" i="33" s="1"/>
  <c r="T120" i="33"/>
  <c r="X120" i="33"/>
  <c r="AA120" i="33"/>
  <c r="AB120" i="33"/>
  <c r="O121" i="33"/>
  <c r="P121" i="33"/>
  <c r="T121" i="33"/>
  <c r="X121" i="33"/>
  <c r="AA121" i="33"/>
  <c r="AB121" i="33"/>
  <c r="O122" i="33"/>
  <c r="P122" i="33"/>
  <c r="S122" i="33"/>
  <c r="T122" i="33"/>
  <c r="U122" i="33"/>
  <c r="W122" i="33"/>
  <c r="Y122" i="33" s="1"/>
  <c r="X122" i="33"/>
  <c r="AA122" i="33"/>
  <c r="AB122" i="33"/>
  <c r="O123" i="33"/>
  <c r="P123" i="33"/>
  <c r="T123" i="33"/>
  <c r="W123" i="33"/>
  <c r="Y123" i="33" s="1"/>
  <c r="X123" i="33"/>
  <c r="AA123" i="33"/>
  <c r="AB123" i="33"/>
  <c r="O124" i="33"/>
  <c r="P124" i="33"/>
  <c r="S124" i="33"/>
  <c r="T124" i="33"/>
  <c r="X124" i="33"/>
  <c r="AB124" i="33"/>
  <c r="O125" i="33"/>
  <c r="P125" i="33"/>
  <c r="T125" i="33"/>
  <c r="X125" i="33"/>
  <c r="AA125" i="33"/>
  <c r="AB125" i="33"/>
  <c r="AC125" i="33"/>
  <c r="O126" i="33"/>
  <c r="Q126" i="33" s="1"/>
  <c r="P126" i="33"/>
  <c r="S126" i="33"/>
  <c r="U126" i="33" s="1"/>
  <c r="T126" i="33"/>
  <c r="X126" i="33"/>
  <c r="AA126" i="33"/>
  <c r="AB126" i="33"/>
  <c r="AC126" i="33"/>
  <c r="O127" i="33"/>
  <c r="P127" i="33"/>
  <c r="S127" i="33"/>
  <c r="T127" i="33"/>
  <c r="U127" i="33" s="1"/>
  <c r="X127" i="33"/>
  <c r="AA127" i="33"/>
  <c r="AB127" i="33"/>
  <c r="O128" i="33"/>
  <c r="P128" i="33"/>
  <c r="Q128" i="33"/>
  <c r="S128" i="33"/>
  <c r="T128" i="33"/>
  <c r="U128" i="33"/>
  <c r="W128" i="33"/>
  <c r="Y128" i="33" s="1"/>
  <c r="X128" i="33"/>
  <c r="AA128" i="33"/>
  <c r="AC128" i="33" s="1"/>
  <c r="AB128" i="33"/>
  <c r="AE128" i="33"/>
  <c r="AG128" i="33" s="1"/>
  <c r="AF128" i="33"/>
  <c r="P129" i="33"/>
  <c r="T129" i="33"/>
  <c r="X129" i="33"/>
  <c r="AA129" i="33"/>
  <c r="AB129" i="33"/>
  <c r="P135" i="33"/>
  <c r="W135" i="33"/>
  <c r="P137" i="33"/>
  <c r="W137" i="33"/>
  <c r="P139" i="33"/>
  <c r="W139" i="33"/>
  <c r="O146" i="33"/>
  <c r="O147" i="33"/>
  <c r="W150" i="33"/>
  <c r="W151" i="33"/>
  <c r="W152" i="33"/>
  <c r="W153" i="33"/>
  <c r="W154" i="33"/>
  <c r="W155" i="33"/>
  <c r="W156" i="33"/>
  <c r="W157" i="33"/>
  <c r="W158" i="33"/>
  <c r="W159" i="33"/>
  <c r="W160" i="33"/>
  <c r="W161" i="33"/>
  <c r="W162" i="33"/>
  <c r="W163" i="33"/>
  <c r="W164" i="33"/>
  <c r="P1" i="32"/>
  <c r="W1" i="32"/>
  <c r="P3" i="32"/>
  <c r="P5" i="32"/>
  <c r="W5" i="32"/>
  <c r="O12" i="32"/>
  <c r="S12" i="32"/>
  <c r="W12" i="32"/>
  <c r="AA12" i="32"/>
  <c r="E15" i="32"/>
  <c r="F15" i="32"/>
  <c r="J15" i="32" s="1"/>
  <c r="E17" i="32"/>
  <c r="F17" i="32"/>
  <c r="H17" i="32" s="1"/>
  <c r="C21" i="32"/>
  <c r="D21" i="32"/>
  <c r="E21" i="32"/>
  <c r="W123" i="32" s="1"/>
  <c r="Y123" i="32" s="1"/>
  <c r="F21" i="32"/>
  <c r="O31" i="32"/>
  <c r="S31" i="32"/>
  <c r="W31" i="32"/>
  <c r="AA31" i="32"/>
  <c r="P34" i="32"/>
  <c r="W34" i="32"/>
  <c r="P36" i="32"/>
  <c r="P38" i="32"/>
  <c r="W38" i="32"/>
  <c r="F39" i="32"/>
  <c r="F40" i="32"/>
  <c r="F41" i="32"/>
  <c r="F42" i="32"/>
  <c r="F43" i="32"/>
  <c r="F44" i="32"/>
  <c r="F45" i="32"/>
  <c r="D7" i="32" s="1"/>
  <c r="O45" i="32"/>
  <c r="S45" i="32"/>
  <c r="W45" i="32"/>
  <c r="AA45" i="32"/>
  <c r="F46" i="32"/>
  <c r="F47" i="32"/>
  <c r="F48" i="32"/>
  <c r="F49" i="32"/>
  <c r="O64" i="32"/>
  <c r="S64" i="32"/>
  <c r="W64" i="32"/>
  <c r="AA64" i="32"/>
  <c r="J68" i="32"/>
  <c r="P68" i="32"/>
  <c r="W68" i="32"/>
  <c r="C70" i="32"/>
  <c r="P70" i="32"/>
  <c r="W70" i="32"/>
  <c r="C72" i="32"/>
  <c r="P72" i="32"/>
  <c r="W72" i="32"/>
  <c r="B74" i="32"/>
  <c r="F74" i="32"/>
  <c r="J74" i="32"/>
  <c r="AE78" i="32"/>
  <c r="C79" i="32"/>
  <c r="D79" i="32"/>
  <c r="E79" i="32"/>
  <c r="O79" i="32"/>
  <c r="S79" i="32"/>
  <c r="W79" i="32"/>
  <c r="AA79" i="32"/>
  <c r="AE79" i="32"/>
  <c r="O81" i="32"/>
  <c r="P81" i="32"/>
  <c r="Q81" i="32"/>
  <c r="S81" i="32"/>
  <c r="U81" i="32" s="1"/>
  <c r="T81" i="32"/>
  <c r="X81" i="32"/>
  <c r="AA81" i="32"/>
  <c r="AB81" i="32"/>
  <c r="O82" i="32"/>
  <c r="P82" i="32"/>
  <c r="Q82" i="32"/>
  <c r="S82" i="32"/>
  <c r="T82" i="32"/>
  <c r="U82" i="32"/>
  <c r="W82" i="32"/>
  <c r="Y82" i="32" s="1"/>
  <c r="X82" i="32"/>
  <c r="AB82" i="32"/>
  <c r="O83" i="32"/>
  <c r="Q83" i="32" s="1"/>
  <c r="P83" i="32"/>
  <c r="S83" i="32"/>
  <c r="T83" i="32"/>
  <c r="U83" i="32"/>
  <c r="W83" i="32"/>
  <c r="Y83" i="32" s="1"/>
  <c r="X83" i="32"/>
  <c r="AB83" i="32"/>
  <c r="P84" i="32"/>
  <c r="S84" i="32"/>
  <c r="T84" i="32"/>
  <c r="U84" i="32"/>
  <c r="X84" i="32"/>
  <c r="AA84" i="32"/>
  <c r="AB84" i="32"/>
  <c r="O85" i="32"/>
  <c r="P85" i="32"/>
  <c r="S85" i="32"/>
  <c r="U85" i="32" s="1"/>
  <c r="T85" i="32"/>
  <c r="X85" i="32"/>
  <c r="AB85" i="32"/>
  <c r="O86" i="32"/>
  <c r="P86" i="32"/>
  <c r="S86" i="32"/>
  <c r="U86" i="32" s="1"/>
  <c r="T86" i="32"/>
  <c r="W86" i="32"/>
  <c r="X86" i="32"/>
  <c r="Y86" i="32"/>
  <c r="AB86" i="32"/>
  <c r="O87" i="32"/>
  <c r="Q87" i="32" s="1"/>
  <c r="P87" i="32"/>
  <c r="S87" i="32"/>
  <c r="T87" i="32"/>
  <c r="W87" i="32"/>
  <c r="X87" i="32"/>
  <c r="AB87" i="32"/>
  <c r="P88" i="32"/>
  <c r="S88" i="32"/>
  <c r="T88" i="32"/>
  <c r="X88" i="32"/>
  <c r="AA88" i="32"/>
  <c r="AB88" i="32"/>
  <c r="O89" i="32"/>
  <c r="Q89" i="32" s="1"/>
  <c r="P89" i="32"/>
  <c r="T89" i="32"/>
  <c r="X89" i="32"/>
  <c r="AA89" i="32"/>
  <c r="AB89" i="32"/>
  <c r="P90" i="32"/>
  <c r="T90" i="32"/>
  <c r="X90" i="32"/>
  <c r="AB90" i="32"/>
  <c r="O91" i="32"/>
  <c r="P91" i="32"/>
  <c r="S91" i="32"/>
  <c r="T91" i="32"/>
  <c r="U91" i="32"/>
  <c r="X91" i="32"/>
  <c r="AB91" i="32"/>
  <c r="P92" i="32"/>
  <c r="S92" i="32"/>
  <c r="U92" i="32" s="1"/>
  <c r="T92" i="32"/>
  <c r="X92" i="32"/>
  <c r="AA92" i="32"/>
  <c r="AB92" i="32"/>
  <c r="P93" i="32"/>
  <c r="S93" i="32"/>
  <c r="U93" i="32" s="1"/>
  <c r="T93" i="32"/>
  <c r="X93" i="32"/>
  <c r="AB93" i="32"/>
  <c r="P94" i="32"/>
  <c r="S94" i="32"/>
  <c r="U94" i="32" s="1"/>
  <c r="T94" i="32"/>
  <c r="W94" i="32"/>
  <c r="X94" i="32"/>
  <c r="Y94" i="32"/>
  <c r="AB94" i="32"/>
  <c r="P95" i="32"/>
  <c r="S95" i="32"/>
  <c r="U95" i="32" s="1"/>
  <c r="T95" i="32"/>
  <c r="X95" i="32"/>
  <c r="AA95" i="32"/>
  <c r="AB95" i="32"/>
  <c r="AC95" i="32"/>
  <c r="P96" i="32"/>
  <c r="S96" i="32"/>
  <c r="T96" i="32"/>
  <c r="U96" i="32"/>
  <c r="X96" i="32"/>
  <c r="AA96" i="32"/>
  <c r="AB96" i="32"/>
  <c r="P101" i="32"/>
  <c r="W101" i="32"/>
  <c r="P103" i="32"/>
  <c r="W103" i="32"/>
  <c r="P105" i="32"/>
  <c r="W105" i="32"/>
  <c r="AE111" i="32"/>
  <c r="O112" i="32"/>
  <c r="S112" i="32"/>
  <c r="W112" i="32"/>
  <c r="AA112" i="32"/>
  <c r="AE112" i="32"/>
  <c r="P114" i="32"/>
  <c r="T114" i="32"/>
  <c r="W114" i="32"/>
  <c r="X114" i="32"/>
  <c r="AB114" i="32"/>
  <c r="P115" i="32"/>
  <c r="S115" i="32"/>
  <c r="T115" i="32"/>
  <c r="U115" i="32"/>
  <c r="X115" i="32"/>
  <c r="AB115" i="32"/>
  <c r="P116" i="32"/>
  <c r="S116" i="32"/>
  <c r="U116" i="32" s="1"/>
  <c r="T116" i="32"/>
  <c r="X116" i="32"/>
  <c r="AB116" i="32"/>
  <c r="O117" i="32"/>
  <c r="Q117" i="32" s="1"/>
  <c r="P117" i="32"/>
  <c r="S117" i="32"/>
  <c r="U117" i="32" s="1"/>
  <c r="T117" i="32"/>
  <c r="W117" i="32"/>
  <c r="Y117" i="32" s="1"/>
  <c r="X117" i="32"/>
  <c r="AA117" i="32"/>
  <c r="AB117" i="32"/>
  <c r="AF117" i="32"/>
  <c r="P118" i="32"/>
  <c r="T118" i="32"/>
  <c r="W118" i="32"/>
  <c r="Y118" i="32" s="1"/>
  <c r="X118" i="32"/>
  <c r="AA118" i="32"/>
  <c r="AB118" i="32"/>
  <c r="P119" i="32"/>
  <c r="S119" i="32"/>
  <c r="U119" i="32" s="1"/>
  <c r="T119" i="32"/>
  <c r="X119" i="32"/>
  <c r="AB119" i="32"/>
  <c r="P120" i="32"/>
  <c r="S120" i="32"/>
  <c r="T120" i="32"/>
  <c r="U120" i="32" s="1"/>
  <c r="W120" i="32"/>
  <c r="X120" i="32"/>
  <c r="Y120" i="32"/>
  <c r="AA120" i="32"/>
  <c r="AB120" i="32"/>
  <c r="P121" i="32"/>
  <c r="S121" i="32"/>
  <c r="T121" i="32"/>
  <c r="U121" i="32" s="1"/>
  <c r="X121" i="32"/>
  <c r="AB121" i="32"/>
  <c r="P122" i="32"/>
  <c r="T122" i="32"/>
  <c r="X122" i="32"/>
  <c r="AA122" i="32"/>
  <c r="AB122" i="32"/>
  <c r="P123" i="32"/>
  <c r="T123" i="32"/>
  <c r="X123" i="32"/>
  <c r="AB123" i="32"/>
  <c r="P124" i="32"/>
  <c r="S124" i="32"/>
  <c r="U124" i="32" s="1"/>
  <c r="T124" i="32"/>
  <c r="W124" i="32"/>
  <c r="X124" i="32"/>
  <c r="AA124" i="32"/>
  <c r="AC124" i="32" s="1"/>
  <c r="AB124" i="32"/>
  <c r="O125" i="32"/>
  <c r="P125" i="32"/>
  <c r="S125" i="32"/>
  <c r="T125" i="32"/>
  <c r="U125" i="32" s="1"/>
  <c r="W125" i="32"/>
  <c r="Y125" i="32" s="1"/>
  <c r="X125" i="32"/>
  <c r="AA125" i="32"/>
  <c r="AB125" i="32"/>
  <c r="O126" i="32"/>
  <c r="P126" i="32"/>
  <c r="T126" i="32"/>
  <c r="X126" i="32"/>
  <c r="AA126" i="32"/>
  <c r="AB126" i="32"/>
  <c r="AC126" i="32"/>
  <c r="P127" i="32"/>
  <c r="S127" i="32"/>
  <c r="T127" i="32"/>
  <c r="X127" i="32"/>
  <c r="AB127" i="32"/>
  <c r="P128" i="32"/>
  <c r="S128" i="32"/>
  <c r="T128" i="32"/>
  <c r="U128" i="32"/>
  <c r="W128" i="32"/>
  <c r="Y128" i="32" s="1"/>
  <c r="X128" i="32"/>
  <c r="AB128" i="32"/>
  <c r="P129" i="32"/>
  <c r="S129" i="32"/>
  <c r="T129" i="32"/>
  <c r="U129" i="32" s="1"/>
  <c r="W129" i="32"/>
  <c r="Y129" i="32" s="1"/>
  <c r="X129" i="32"/>
  <c r="AB129" i="32"/>
  <c r="P135" i="32"/>
  <c r="W135" i="32"/>
  <c r="P137" i="32"/>
  <c r="W137" i="32"/>
  <c r="P139" i="32"/>
  <c r="W139" i="32"/>
  <c r="O146" i="32"/>
  <c r="O147" i="32"/>
  <c r="W150" i="32"/>
  <c r="W151" i="32"/>
  <c r="W152" i="32"/>
  <c r="W153" i="32"/>
  <c r="W154" i="32"/>
  <c r="W155" i="32"/>
  <c r="W156" i="32"/>
  <c r="W157" i="32"/>
  <c r="W158" i="32"/>
  <c r="W159" i="32"/>
  <c r="W160" i="32"/>
  <c r="W161" i="32"/>
  <c r="W162" i="32"/>
  <c r="W163" i="32"/>
  <c r="W164" i="32"/>
  <c r="P1" i="31"/>
  <c r="W1" i="31"/>
  <c r="P3" i="31"/>
  <c r="P5" i="31"/>
  <c r="W5" i="31"/>
  <c r="D7" i="31"/>
  <c r="O12" i="31"/>
  <c r="S12" i="31"/>
  <c r="W12" i="31"/>
  <c r="AA12" i="31"/>
  <c r="E15" i="31"/>
  <c r="F15" i="31"/>
  <c r="F79" i="31" s="1"/>
  <c r="E17" i="31"/>
  <c r="F17" i="31"/>
  <c r="C21" i="31"/>
  <c r="D21" i="31"/>
  <c r="E21" i="31"/>
  <c r="F21" i="31"/>
  <c r="O31" i="31"/>
  <c r="S31" i="31"/>
  <c r="W31" i="31"/>
  <c r="AA31" i="31"/>
  <c r="P34" i="31"/>
  <c r="W34" i="31"/>
  <c r="P36" i="31"/>
  <c r="W36" i="31"/>
  <c r="P38" i="31"/>
  <c r="W38" i="31"/>
  <c r="F39" i="31"/>
  <c r="F40" i="31"/>
  <c r="F41" i="31"/>
  <c r="F42" i="31"/>
  <c r="F43" i="31"/>
  <c r="F44" i="31"/>
  <c r="F45" i="31"/>
  <c r="O45" i="31"/>
  <c r="S45" i="31"/>
  <c r="W45" i="31"/>
  <c r="AA45" i="31"/>
  <c r="F46" i="31"/>
  <c r="F47" i="31"/>
  <c r="F48" i="31"/>
  <c r="F49" i="31"/>
  <c r="O64" i="31"/>
  <c r="S64" i="31"/>
  <c r="W64" i="31"/>
  <c r="AA64" i="31"/>
  <c r="J68" i="31"/>
  <c r="P68" i="31"/>
  <c r="W68" i="31"/>
  <c r="C70" i="31"/>
  <c r="P70" i="31"/>
  <c r="C72" i="31"/>
  <c r="P72" i="31"/>
  <c r="W72" i="31"/>
  <c r="B74" i="31"/>
  <c r="F74" i="31"/>
  <c r="J74" i="31"/>
  <c r="AE78" i="31"/>
  <c r="C79" i="31"/>
  <c r="D79" i="31"/>
  <c r="O79" i="31"/>
  <c r="S79" i="31"/>
  <c r="W79" i="31"/>
  <c r="AA79" i="31"/>
  <c r="AE79" i="31"/>
  <c r="P81" i="31"/>
  <c r="S81" i="31"/>
  <c r="T81" i="31"/>
  <c r="W81" i="31"/>
  <c r="X81" i="31"/>
  <c r="Y81" i="31"/>
  <c r="AA81" i="31"/>
  <c r="AB81" i="31"/>
  <c r="P82" i="31"/>
  <c r="T82" i="31"/>
  <c r="W82" i="31"/>
  <c r="X82" i="31"/>
  <c r="Y82" i="31"/>
  <c r="AA82" i="31"/>
  <c r="AB82" i="31"/>
  <c r="P83" i="31"/>
  <c r="T83" i="31"/>
  <c r="W83" i="31"/>
  <c r="X83" i="31"/>
  <c r="AA83" i="31"/>
  <c r="AB83" i="31"/>
  <c r="O84" i="31"/>
  <c r="P84" i="31"/>
  <c r="T84" i="31"/>
  <c r="W84" i="31"/>
  <c r="X84" i="31"/>
  <c r="Y84" i="31"/>
  <c r="AA84" i="31"/>
  <c r="AB84" i="31"/>
  <c r="AC84" i="31"/>
  <c r="P85" i="31"/>
  <c r="T85" i="31"/>
  <c r="W85" i="31"/>
  <c r="X85" i="31"/>
  <c r="AA85" i="31"/>
  <c r="AB85" i="31"/>
  <c r="AC85" i="31"/>
  <c r="P86" i="31"/>
  <c r="S86" i="31"/>
  <c r="U86" i="31" s="1"/>
  <c r="T86" i="31"/>
  <c r="W86" i="31"/>
  <c r="X86" i="31"/>
  <c r="Y86" i="31"/>
  <c r="AA86" i="31"/>
  <c r="AB86" i="31"/>
  <c r="O87" i="31"/>
  <c r="P87" i="31"/>
  <c r="T87" i="31"/>
  <c r="W87" i="31"/>
  <c r="Y87" i="31" s="1"/>
  <c r="X87" i="31"/>
  <c r="AA87" i="31"/>
  <c r="AB87" i="31"/>
  <c r="P88" i="31"/>
  <c r="S88" i="31"/>
  <c r="T88" i="31"/>
  <c r="W88" i="31"/>
  <c r="X88" i="31"/>
  <c r="AA88" i="31"/>
  <c r="AB88" i="31"/>
  <c r="AC88" i="31"/>
  <c r="P89" i="31"/>
  <c r="T89" i="31"/>
  <c r="W89" i="31"/>
  <c r="X89" i="31"/>
  <c r="Y89" i="31"/>
  <c r="AA89" i="31"/>
  <c r="AB89" i="31"/>
  <c r="AC89" i="31"/>
  <c r="P90" i="31"/>
  <c r="T90" i="31"/>
  <c r="W90" i="31"/>
  <c r="X90" i="31"/>
  <c r="AA90" i="31"/>
  <c r="AC90" i="31" s="1"/>
  <c r="AB90" i="31"/>
  <c r="P91" i="31"/>
  <c r="S91" i="31"/>
  <c r="U91" i="31" s="1"/>
  <c r="T91" i="31"/>
  <c r="W91" i="31"/>
  <c r="X91" i="31"/>
  <c r="Y91" i="31"/>
  <c r="AA91" i="31"/>
  <c r="AB91" i="31"/>
  <c r="P92" i="31"/>
  <c r="T92" i="31"/>
  <c r="W92" i="31"/>
  <c r="X92" i="31"/>
  <c r="AA92" i="31"/>
  <c r="AB92" i="31"/>
  <c r="AC92" i="31"/>
  <c r="P93" i="31"/>
  <c r="T93" i="31"/>
  <c r="W93" i="31"/>
  <c r="Y93" i="31" s="1"/>
  <c r="X93" i="31"/>
  <c r="AA93" i="31"/>
  <c r="AB93" i="31"/>
  <c r="AC93" i="31"/>
  <c r="P94" i="31"/>
  <c r="T94" i="31"/>
  <c r="W94" i="31"/>
  <c r="X94" i="31"/>
  <c r="AA94" i="31"/>
  <c r="AB94" i="31"/>
  <c r="O95" i="31"/>
  <c r="P95" i="31"/>
  <c r="T95" i="31"/>
  <c r="W95" i="31"/>
  <c r="X95" i="31"/>
  <c r="AA95" i="31"/>
  <c r="AB95" i="31"/>
  <c r="AC95" i="31"/>
  <c r="P96" i="31"/>
  <c r="T96" i="31"/>
  <c r="W96" i="31"/>
  <c r="X96" i="31"/>
  <c r="Y96" i="31"/>
  <c r="AA96" i="31"/>
  <c r="AB96" i="31"/>
  <c r="AC96" i="31"/>
  <c r="P101" i="31"/>
  <c r="W101" i="31"/>
  <c r="P103" i="31"/>
  <c r="P105" i="31"/>
  <c r="W105" i="31"/>
  <c r="AE111" i="31"/>
  <c r="O112" i="31"/>
  <c r="S112" i="31"/>
  <c r="W112" i="31"/>
  <c r="AA112" i="31"/>
  <c r="AE112" i="31"/>
  <c r="P114" i="31"/>
  <c r="S114" i="31"/>
  <c r="T114" i="31"/>
  <c r="W114" i="31"/>
  <c r="X114" i="31"/>
  <c r="Y114" i="31"/>
  <c r="AA114" i="31"/>
  <c r="AB114" i="31"/>
  <c r="AC114" i="31"/>
  <c r="P115" i="31"/>
  <c r="T115" i="31"/>
  <c r="W115" i="31"/>
  <c r="X115" i="31"/>
  <c r="Y115" i="31" s="1"/>
  <c r="AA115" i="31"/>
  <c r="AB115" i="31"/>
  <c r="AC115" i="31"/>
  <c r="O116" i="31"/>
  <c r="P116" i="31"/>
  <c r="T116" i="31"/>
  <c r="W116" i="31"/>
  <c r="Y116" i="31" s="1"/>
  <c r="X116" i="31"/>
  <c r="AA116" i="31"/>
  <c r="AB116" i="31"/>
  <c r="O117" i="31"/>
  <c r="P117" i="31"/>
  <c r="T117" i="31"/>
  <c r="W117" i="31"/>
  <c r="Y117" i="31" s="1"/>
  <c r="X117" i="31"/>
  <c r="AA117" i="31"/>
  <c r="AB117" i="31"/>
  <c r="AC117" i="31"/>
  <c r="P118" i="31"/>
  <c r="S118" i="31"/>
  <c r="U118" i="31" s="1"/>
  <c r="T118" i="31"/>
  <c r="W118" i="31"/>
  <c r="Y118" i="31" s="1"/>
  <c r="X118" i="31"/>
  <c r="AA118" i="31"/>
  <c r="AB118" i="31"/>
  <c r="AC118" i="31"/>
  <c r="O119" i="31"/>
  <c r="Q119" i="31" s="1"/>
  <c r="P119" i="31"/>
  <c r="T119" i="31"/>
  <c r="W119" i="31"/>
  <c r="X119" i="31"/>
  <c r="Y119" i="31" s="1"/>
  <c r="AA119" i="31"/>
  <c r="AB119" i="31"/>
  <c r="O120" i="31"/>
  <c r="P120" i="31"/>
  <c r="T120" i="31"/>
  <c r="W120" i="31"/>
  <c r="Y120" i="31" s="1"/>
  <c r="X120" i="31"/>
  <c r="AA120" i="31"/>
  <c r="AC120" i="31" s="1"/>
  <c r="AB120" i="31"/>
  <c r="O121" i="31"/>
  <c r="P121" i="31"/>
  <c r="T121" i="31"/>
  <c r="W121" i="31"/>
  <c r="Y121" i="31" s="1"/>
  <c r="X121" i="31"/>
  <c r="AA121" i="31"/>
  <c r="AB121" i="31"/>
  <c r="AC121" i="31"/>
  <c r="P122" i="31"/>
  <c r="S122" i="31"/>
  <c r="U122" i="31" s="1"/>
  <c r="T122" i="31"/>
  <c r="W122" i="31"/>
  <c r="Y122" i="31" s="1"/>
  <c r="X122" i="31"/>
  <c r="AA122" i="31"/>
  <c r="AB122" i="31"/>
  <c r="AC122" i="31" s="1"/>
  <c r="P123" i="31"/>
  <c r="T123" i="31"/>
  <c r="W123" i="31"/>
  <c r="Y123" i="31" s="1"/>
  <c r="X123" i="31"/>
  <c r="AA123" i="31"/>
  <c r="AB123" i="31"/>
  <c r="AC123" i="31"/>
  <c r="P124" i="31"/>
  <c r="T124" i="31"/>
  <c r="W124" i="31"/>
  <c r="X124" i="31"/>
  <c r="Y124" i="31" s="1"/>
  <c r="AA124" i="31"/>
  <c r="AB124" i="31"/>
  <c r="AC124" i="31"/>
  <c r="P125" i="31"/>
  <c r="T125" i="31"/>
  <c r="W125" i="31"/>
  <c r="Y125" i="31" s="1"/>
  <c r="X125" i="31"/>
  <c r="AA125" i="31"/>
  <c r="AB125" i="31"/>
  <c r="P126" i="31"/>
  <c r="T126" i="31"/>
  <c r="W126" i="31"/>
  <c r="Y126" i="31" s="1"/>
  <c r="X126" i="31"/>
  <c r="AA126" i="31"/>
  <c r="AB126" i="31"/>
  <c r="AC126" i="31"/>
  <c r="P127" i="31"/>
  <c r="T127" i="31"/>
  <c r="W127" i="31"/>
  <c r="Y127" i="31" s="1"/>
  <c r="X127" i="31"/>
  <c r="AA127" i="31"/>
  <c r="AB127" i="31"/>
  <c r="AC127" i="31"/>
  <c r="O128" i="31"/>
  <c r="P128" i="31"/>
  <c r="T128" i="31"/>
  <c r="W128" i="31"/>
  <c r="Y128" i="31" s="1"/>
  <c r="X128" i="31"/>
  <c r="AA128" i="31"/>
  <c r="AB128" i="31"/>
  <c r="O129" i="31"/>
  <c r="P129" i="31"/>
  <c r="T129" i="31"/>
  <c r="W129" i="31"/>
  <c r="X129" i="31"/>
  <c r="AA129" i="31"/>
  <c r="AB129" i="31"/>
  <c r="AC129" i="31"/>
  <c r="AA131" i="31"/>
  <c r="P135" i="31"/>
  <c r="W135" i="31"/>
  <c r="P137" i="31"/>
  <c r="P139" i="31"/>
  <c r="W139" i="31"/>
  <c r="O146" i="31"/>
  <c r="O147" i="31"/>
  <c r="W150" i="31"/>
  <c r="W151" i="31"/>
  <c r="W152" i="31"/>
  <c r="W153" i="31"/>
  <c r="W154" i="31"/>
  <c r="W155" i="31"/>
  <c r="W156" i="31"/>
  <c r="W157" i="31"/>
  <c r="W158" i="31"/>
  <c r="W159" i="31"/>
  <c r="W160" i="31"/>
  <c r="W161" i="31"/>
  <c r="W162" i="31"/>
  <c r="W163" i="31"/>
  <c r="W164" i="31"/>
  <c r="P1" i="30"/>
  <c r="W1" i="30"/>
  <c r="P3" i="30"/>
  <c r="W3" i="30"/>
  <c r="P5" i="30"/>
  <c r="W5" i="30"/>
  <c r="O12" i="30"/>
  <c r="S12" i="30"/>
  <c r="W12" i="30"/>
  <c r="AA12" i="30"/>
  <c r="E15" i="30"/>
  <c r="F15" i="30"/>
  <c r="F79" i="30" s="1"/>
  <c r="J15" i="30"/>
  <c r="E17" i="30"/>
  <c r="H17" i="30" s="1"/>
  <c r="J21" i="30" s="1"/>
  <c r="F17" i="30"/>
  <c r="C21" i="30"/>
  <c r="D21" i="30"/>
  <c r="E21" i="30"/>
  <c r="F21" i="30"/>
  <c r="AA84" i="30" s="1"/>
  <c r="O31" i="30"/>
  <c r="S31" i="30"/>
  <c r="W31" i="30"/>
  <c r="AA31" i="30"/>
  <c r="P34" i="30"/>
  <c r="W34" i="30"/>
  <c r="P36" i="30"/>
  <c r="W36" i="30"/>
  <c r="P38" i="30"/>
  <c r="W38" i="30"/>
  <c r="F39" i="30"/>
  <c r="F40" i="30"/>
  <c r="F41" i="30"/>
  <c r="F42" i="30"/>
  <c r="F43" i="30"/>
  <c r="F44" i="30"/>
  <c r="F45" i="30"/>
  <c r="D7" i="30" s="1"/>
  <c r="O45" i="30"/>
  <c r="S45" i="30"/>
  <c r="W45" i="30"/>
  <c r="AA45" i="30"/>
  <c r="F46" i="30"/>
  <c r="F47" i="30"/>
  <c r="F48" i="30"/>
  <c r="F49" i="30"/>
  <c r="O64" i="30"/>
  <c r="S64" i="30"/>
  <c r="W64" i="30"/>
  <c r="AA64" i="30"/>
  <c r="J68" i="30"/>
  <c r="P68" i="30"/>
  <c r="W68" i="30"/>
  <c r="C70" i="30"/>
  <c r="P70" i="30"/>
  <c r="C72" i="30"/>
  <c r="P72" i="30"/>
  <c r="W72" i="30"/>
  <c r="B74" i="30"/>
  <c r="F74" i="30"/>
  <c r="J74" i="30"/>
  <c r="AE78" i="30"/>
  <c r="C79" i="30"/>
  <c r="D79" i="30"/>
  <c r="E79" i="30"/>
  <c r="O79" i="30"/>
  <c r="S79" i="30"/>
  <c r="W79" i="30"/>
  <c r="AA79" i="30"/>
  <c r="AE79" i="30"/>
  <c r="O81" i="30"/>
  <c r="P81" i="30"/>
  <c r="T81" i="30"/>
  <c r="X81" i="30"/>
  <c r="AB81" i="30"/>
  <c r="P82" i="30"/>
  <c r="T82" i="30"/>
  <c r="X82" i="30"/>
  <c r="AB82" i="30"/>
  <c r="O83" i="30"/>
  <c r="P83" i="30"/>
  <c r="T83" i="30"/>
  <c r="X83" i="30"/>
  <c r="AA83" i="30"/>
  <c r="AB83" i="30"/>
  <c r="P84" i="30"/>
  <c r="T84" i="30"/>
  <c r="X84" i="30"/>
  <c r="AB84" i="30"/>
  <c r="P85" i="30"/>
  <c r="T85" i="30"/>
  <c r="X85" i="30"/>
  <c r="AA85" i="30"/>
  <c r="AB85" i="30"/>
  <c r="P86" i="30"/>
  <c r="T86" i="30"/>
  <c r="X86" i="30"/>
  <c r="AB86" i="30"/>
  <c r="O87" i="30"/>
  <c r="P87" i="30"/>
  <c r="T87" i="30"/>
  <c r="W87" i="30"/>
  <c r="Y87" i="30" s="1"/>
  <c r="X87" i="30"/>
  <c r="AB87" i="30"/>
  <c r="O88" i="30"/>
  <c r="Q88" i="30" s="1"/>
  <c r="P88" i="30"/>
  <c r="T88" i="30"/>
  <c r="X88" i="30"/>
  <c r="AA88" i="30"/>
  <c r="AB88" i="30"/>
  <c r="AC88" i="30"/>
  <c r="O89" i="30"/>
  <c r="P89" i="30"/>
  <c r="Q89" i="30"/>
  <c r="T89" i="30"/>
  <c r="X89" i="30"/>
  <c r="AB89" i="30"/>
  <c r="O90" i="30"/>
  <c r="P90" i="30"/>
  <c r="S90" i="30"/>
  <c r="T90" i="30"/>
  <c r="U90" i="30"/>
  <c r="X90" i="30"/>
  <c r="AB90" i="30"/>
  <c r="P91" i="30"/>
  <c r="S91" i="30"/>
  <c r="U91" i="30" s="1"/>
  <c r="T91" i="30"/>
  <c r="X91" i="30"/>
  <c r="AA91" i="30"/>
  <c r="AB91" i="30"/>
  <c r="O92" i="30"/>
  <c r="P92" i="30"/>
  <c r="Q92" i="30" s="1"/>
  <c r="S92" i="30"/>
  <c r="T92" i="30"/>
  <c r="X92" i="30"/>
  <c r="AA92" i="30"/>
  <c r="AB92" i="30"/>
  <c r="AC92" i="30"/>
  <c r="P93" i="30"/>
  <c r="T93" i="30"/>
  <c r="W93" i="30"/>
  <c r="Y93" i="30" s="1"/>
  <c r="X93" i="30"/>
  <c r="AA93" i="30"/>
  <c r="AB93" i="30"/>
  <c r="O94" i="30"/>
  <c r="P94" i="30"/>
  <c r="Q94" i="30"/>
  <c r="T94" i="30"/>
  <c r="X94" i="30"/>
  <c r="AB94" i="30"/>
  <c r="O95" i="30"/>
  <c r="P95" i="30"/>
  <c r="T95" i="30"/>
  <c r="X95" i="30"/>
  <c r="AA95" i="30"/>
  <c r="AB95" i="30"/>
  <c r="O96" i="30"/>
  <c r="P96" i="30"/>
  <c r="T96" i="30"/>
  <c r="X96" i="30"/>
  <c r="AA96" i="30"/>
  <c r="AB96" i="30"/>
  <c r="AC96" i="30"/>
  <c r="P101" i="30"/>
  <c r="W101" i="30"/>
  <c r="P103" i="30"/>
  <c r="P105" i="30"/>
  <c r="W105" i="30"/>
  <c r="AE111" i="30"/>
  <c r="O112" i="30"/>
  <c r="S112" i="30"/>
  <c r="W112" i="30"/>
  <c r="AA112" i="30"/>
  <c r="AE112" i="30"/>
  <c r="P114" i="30"/>
  <c r="S114" i="30"/>
  <c r="T114" i="30"/>
  <c r="W114" i="30"/>
  <c r="X114" i="30"/>
  <c r="AA114" i="30"/>
  <c r="AB114" i="30"/>
  <c r="O115" i="30"/>
  <c r="P115" i="30"/>
  <c r="T115" i="30"/>
  <c r="X115" i="30"/>
  <c r="AA115" i="30"/>
  <c r="AB115" i="30"/>
  <c r="O116" i="30"/>
  <c r="P116" i="30"/>
  <c r="Q116" i="30"/>
  <c r="T116" i="30"/>
  <c r="X116" i="30"/>
  <c r="AB116" i="30"/>
  <c r="O117" i="30"/>
  <c r="P117" i="30"/>
  <c r="Q117" i="30" s="1"/>
  <c r="S117" i="30"/>
  <c r="T117" i="30"/>
  <c r="X117" i="30"/>
  <c r="AA117" i="30"/>
  <c r="AB117" i="30"/>
  <c r="O118" i="30"/>
  <c r="P118" i="30"/>
  <c r="T118" i="30"/>
  <c r="X118" i="30"/>
  <c r="AA118" i="30"/>
  <c r="AB118" i="30"/>
  <c r="O119" i="30"/>
  <c r="P119" i="30"/>
  <c r="T119" i="30"/>
  <c r="X119" i="30"/>
  <c r="AB119" i="30"/>
  <c r="O120" i="30"/>
  <c r="P120" i="30"/>
  <c r="S120" i="30"/>
  <c r="T120" i="30"/>
  <c r="X120" i="30"/>
  <c r="AA120" i="30"/>
  <c r="AB120" i="30"/>
  <c r="P121" i="30"/>
  <c r="T121" i="30"/>
  <c r="X121" i="30"/>
  <c r="AA121" i="30"/>
  <c r="AB121" i="30"/>
  <c r="AC121" i="30"/>
  <c r="P122" i="30"/>
  <c r="S122" i="30"/>
  <c r="U122" i="30" s="1"/>
  <c r="T122" i="30"/>
  <c r="X122" i="30"/>
  <c r="AA122" i="30"/>
  <c r="AB122" i="30"/>
  <c r="AC122" i="30" s="1"/>
  <c r="O123" i="30"/>
  <c r="P123" i="30"/>
  <c r="Q123" i="30"/>
  <c r="S123" i="30"/>
  <c r="U123" i="30" s="1"/>
  <c r="T123" i="30"/>
  <c r="X123" i="30"/>
  <c r="AA123" i="30"/>
  <c r="AB123" i="30"/>
  <c r="P124" i="30"/>
  <c r="S124" i="30"/>
  <c r="U124" i="30" s="1"/>
  <c r="T124" i="30"/>
  <c r="X124" i="30"/>
  <c r="AA124" i="30"/>
  <c r="AB124" i="30"/>
  <c r="P125" i="30"/>
  <c r="S125" i="30"/>
  <c r="U125" i="30" s="1"/>
  <c r="T125" i="30"/>
  <c r="X125" i="30"/>
  <c r="AA125" i="30"/>
  <c r="AB125" i="30"/>
  <c r="O126" i="30"/>
  <c r="Q126" i="30" s="1"/>
  <c r="P126" i="30"/>
  <c r="T126" i="30"/>
  <c r="W126" i="30"/>
  <c r="Y126" i="30" s="1"/>
  <c r="X126" i="30"/>
  <c r="AB126" i="30"/>
  <c r="P127" i="30"/>
  <c r="S127" i="30"/>
  <c r="T127" i="30"/>
  <c r="U127" i="30"/>
  <c r="X127" i="30"/>
  <c r="AA127" i="30"/>
  <c r="AB127" i="30"/>
  <c r="O128" i="30"/>
  <c r="Q128" i="30" s="1"/>
  <c r="P128" i="30"/>
  <c r="S128" i="30"/>
  <c r="U128" i="30" s="1"/>
  <c r="T128" i="30"/>
  <c r="X128" i="30"/>
  <c r="AA128" i="30"/>
  <c r="AB128" i="30"/>
  <c r="O129" i="30"/>
  <c r="P129" i="30"/>
  <c r="S129" i="30"/>
  <c r="U129" i="30" s="1"/>
  <c r="T129" i="30"/>
  <c r="X129" i="30"/>
  <c r="AB129" i="30"/>
  <c r="P135" i="30"/>
  <c r="W135" i="30"/>
  <c r="P137" i="30"/>
  <c r="W137" i="30"/>
  <c r="P139" i="30"/>
  <c r="W139" i="30"/>
  <c r="O146" i="30"/>
  <c r="O147" i="30"/>
  <c r="W150" i="30"/>
  <c r="W151" i="30"/>
  <c r="W152" i="30"/>
  <c r="W153" i="30"/>
  <c r="W154" i="30"/>
  <c r="W155" i="30"/>
  <c r="W156" i="30"/>
  <c r="W157" i="30"/>
  <c r="W158" i="30"/>
  <c r="W159" i="30"/>
  <c r="W160" i="30"/>
  <c r="W161" i="30"/>
  <c r="W162" i="30"/>
  <c r="W163" i="30"/>
  <c r="W164" i="30"/>
  <c r="P1" i="29"/>
  <c r="W1" i="29"/>
  <c r="P3" i="29"/>
  <c r="P5" i="29"/>
  <c r="W5" i="29"/>
  <c r="O12" i="29"/>
  <c r="S12" i="29"/>
  <c r="W12" i="29"/>
  <c r="AA12" i="29"/>
  <c r="E15" i="29"/>
  <c r="F15" i="29"/>
  <c r="E17" i="29"/>
  <c r="F17" i="29"/>
  <c r="H17" i="29" s="1"/>
  <c r="C21" i="29"/>
  <c r="O91" i="29" s="1"/>
  <c r="Q91" i="29" s="1"/>
  <c r="D21" i="29"/>
  <c r="S86" i="29" s="1"/>
  <c r="U86" i="29" s="1"/>
  <c r="E21" i="29"/>
  <c r="F21" i="29"/>
  <c r="O31" i="29"/>
  <c r="S31" i="29"/>
  <c r="W31" i="29"/>
  <c r="AA31" i="29"/>
  <c r="P34" i="29"/>
  <c r="W34" i="29"/>
  <c r="P36" i="29"/>
  <c r="P38" i="29"/>
  <c r="W38" i="29"/>
  <c r="F39" i="29"/>
  <c r="F40" i="29"/>
  <c r="F41" i="29"/>
  <c r="F42" i="29"/>
  <c r="F43" i="29"/>
  <c r="F44" i="29"/>
  <c r="F45" i="29"/>
  <c r="D7" i="29" s="1"/>
  <c r="O45" i="29"/>
  <c r="S45" i="29"/>
  <c r="W45" i="29"/>
  <c r="AA45" i="29"/>
  <c r="F46" i="29"/>
  <c r="F47" i="29"/>
  <c r="F48" i="29"/>
  <c r="F49" i="29"/>
  <c r="O64" i="29"/>
  <c r="S64" i="29"/>
  <c r="W64" i="29"/>
  <c r="AA64" i="29"/>
  <c r="J68" i="29"/>
  <c r="P68" i="29"/>
  <c r="W68" i="29"/>
  <c r="C70" i="29"/>
  <c r="P70" i="29"/>
  <c r="C72" i="29"/>
  <c r="P72" i="29"/>
  <c r="W72" i="29"/>
  <c r="B74" i="29"/>
  <c r="D74" i="29"/>
  <c r="F74" i="29"/>
  <c r="J74" i="29"/>
  <c r="AE78" i="29"/>
  <c r="C79" i="29"/>
  <c r="D79" i="29"/>
  <c r="H79" i="29" s="1"/>
  <c r="E79" i="29"/>
  <c r="F79" i="29"/>
  <c r="O79" i="29"/>
  <c r="S79" i="29"/>
  <c r="W79" i="29"/>
  <c r="AA79" i="29"/>
  <c r="AE79" i="29"/>
  <c r="P81" i="29"/>
  <c r="T81" i="29"/>
  <c r="X81" i="29"/>
  <c r="AB81" i="29"/>
  <c r="P82" i="29"/>
  <c r="T82" i="29"/>
  <c r="W82" i="29"/>
  <c r="Y82" i="29" s="1"/>
  <c r="X82" i="29"/>
  <c r="AB82" i="29"/>
  <c r="P83" i="29"/>
  <c r="T83" i="29"/>
  <c r="X83" i="29"/>
  <c r="AA83" i="29"/>
  <c r="AB83" i="29"/>
  <c r="P84" i="29"/>
  <c r="T84" i="29"/>
  <c r="X84" i="29"/>
  <c r="AB84" i="29"/>
  <c r="O85" i="29"/>
  <c r="P85" i="29"/>
  <c r="T85" i="29"/>
  <c r="X85" i="29"/>
  <c r="AB85" i="29"/>
  <c r="P86" i="29"/>
  <c r="T86" i="29"/>
  <c r="X86" i="29"/>
  <c r="AB86" i="29"/>
  <c r="P87" i="29"/>
  <c r="T87" i="29"/>
  <c r="X87" i="29"/>
  <c r="AB87" i="29"/>
  <c r="P88" i="29"/>
  <c r="T88" i="29"/>
  <c r="X88" i="29"/>
  <c r="AB88" i="29"/>
  <c r="P89" i="29"/>
  <c r="T89" i="29"/>
  <c r="X89" i="29"/>
  <c r="AB89" i="29"/>
  <c r="O90" i="29"/>
  <c r="P90" i="29"/>
  <c r="Q90" i="29"/>
  <c r="T90" i="29"/>
  <c r="X90" i="29"/>
  <c r="AB90" i="29"/>
  <c r="P91" i="29"/>
  <c r="T91" i="29"/>
  <c r="W91" i="29"/>
  <c r="Y91" i="29" s="1"/>
  <c r="X91" i="29"/>
  <c r="AB91" i="29"/>
  <c r="P92" i="29"/>
  <c r="T92" i="29"/>
  <c r="X92" i="29"/>
  <c r="AB92" i="29"/>
  <c r="P93" i="29"/>
  <c r="T93" i="29"/>
  <c r="X93" i="29"/>
  <c r="AA93" i="29"/>
  <c r="AB93" i="29"/>
  <c r="O94" i="29"/>
  <c r="P94" i="29"/>
  <c r="T94" i="29"/>
  <c r="X94" i="29"/>
  <c r="AB94" i="29"/>
  <c r="O95" i="29"/>
  <c r="Q95" i="29" s="1"/>
  <c r="P95" i="29"/>
  <c r="T95" i="29"/>
  <c r="X95" i="29"/>
  <c r="AB95" i="29"/>
  <c r="P96" i="29"/>
  <c r="T96" i="29"/>
  <c r="X96" i="29"/>
  <c r="AA96" i="29"/>
  <c r="AB96" i="29"/>
  <c r="P101" i="29"/>
  <c r="W101" i="29"/>
  <c r="P103" i="29"/>
  <c r="W103" i="29"/>
  <c r="P105" i="29"/>
  <c r="W105" i="29"/>
  <c r="AE111" i="29"/>
  <c r="O112" i="29"/>
  <c r="S112" i="29"/>
  <c r="W112" i="29"/>
  <c r="AA112" i="29"/>
  <c r="AE112" i="29"/>
  <c r="P114" i="29"/>
  <c r="T114" i="29"/>
  <c r="X114" i="29"/>
  <c r="AA114" i="29"/>
  <c r="AB114" i="29"/>
  <c r="O115" i="29"/>
  <c r="P115" i="29"/>
  <c r="Q115" i="29"/>
  <c r="T115" i="29"/>
  <c r="X115" i="29"/>
  <c r="AB115" i="29"/>
  <c r="P116" i="29"/>
  <c r="S116" i="29"/>
  <c r="T116" i="29"/>
  <c r="U116" i="29"/>
  <c r="X116" i="29"/>
  <c r="AA116" i="29"/>
  <c r="AB116" i="29"/>
  <c r="AC116" i="29" s="1"/>
  <c r="P117" i="29"/>
  <c r="T117" i="29"/>
  <c r="X117" i="29"/>
  <c r="AB117" i="29"/>
  <c r="P118" i="29"/>
  <c r="T118" i="29"/>
  <c r="X118" i="29"/>
  <c r="AB118" i="29"/>
  <c r="P119" i="29"/>
  <c r="S119" i="29"/>
  <c r="T119" i="29"/>
  <c r="X119" i="29"/>
  <c r="AA119" i="29"/>
  <c r="AB119" i="29"/>
  <c r="P120" i="29"/>
  <c r="T120" i="29"/>
  <c r="X120" i="29"/>
  <c r="AB120" i="29"/>
  <c r="O121" i="29"/>
  <c r="P121" i="29"/>
  <c r="S121" i="29"/>
  <c r="U121" i="29" s="1"/>
  <c r="T121" i="29"/>
  <c r="X121" i="29"/>
  <c r="AA121" i="29"/>
  <c r="AB121" i="29"/>
  <c r="P122" i="29"/>
  <c r="T122" i="29"/>
  <c r="X122" i="29"/>
  <c r="AA122" i="29"/>
  <c r="AB122" i="29"/>
  <c r="P123" i="29"/>
  <c r="T123" i="29"/>
  <c r="X123" i="29"/>
  <c r="AA123" i="29"/>
  <c r="AB123" i="29"/>
  <c r="O124" i="29"/>
  <c r="P124" i="29"/>
  <c r="T124" i="29"/>
  <c r="X124" i="29"/>
  <c r="AA124" i="29"/>
  <c r="AB124" i="29"/>
  <c r="P125" i="29"/>
  <c r="S125" i="29"/>
  <c r="U125" i="29" s="1"/>
  <c r="T125" i="29"/>
  <c r="X125" i="29"/>
  <c r="AB125" i="29"/>
  <c r="O126" i="29"/>
  <c r="P126" i="29"/>
  <c r="Q126" i="29"/>
  <c r="T126" i="29"/>
  <c r="X126" i="29"/>
  <c r="AA126" i="29"/>
  <c r="AB126" i="29"/>
  <c r="AC126" i="29"/>
  <c r="P127" i="29"/>
  <c r="T127" i="29"/>
  <c r="X127" i="29"/>
  <c r="AA127" i="29"/>
  <c r="AB127" i="29"/>
  <c r="P128" i="29"/>
  <c r="S128" i="29"/>
  <c r="U128" i="29" s="1"/>
  <c r="T128" i="29"/>
  <c r="X128" i="29"/>
  <c r="AA128" i="29"/>
  <c r="AB128" i="29"/>
  <c r="O129" i="29"/>
  <c r="P129" i="29"/>
  <c r="Q129" i="29"/>
  <c r="T129" i="29"/>
  <c r="X129" i="29"/>
  <c r="AB129" i="29"/>
  <c r="P135" i="29"/>
  <c r="W135" i="29"/>
  <c r="P137" i="29"/>
  <c r="W137" i="29"/>
  <c r="P139" i="29"/>
  <c r="W139" i="29"/>
  <c r="O146" i="29"/>
  <c r="O147" i="29"/>
  <c r="W150" i="29"/>
  <c r="W151" i="29"/>
  <c r="W152" i="29"/>
  <c r="W153" i="29"/>
  <c r="W154" i="29"/>
  <c r="W155" i="29"/>
  <c r="W156" i="29"/>
  <c r="W157" i="29"/>
  <c r="W158" i="29"/>
  <c r="W159" i="29"/>
  <c r="W160" i="29"/>
  <c r="W161" i="29"/>
  <c r="W162" i="29"/>
  <c r="W163" i="29"/>
  <c r="W164" i="29"/>
  <c r="P1" i="28"/>
  <c r="W1" i="28"/>
  <c r="P3" i="28"/>
  <c r="P5" i="28"/>
  <c r="W5" i="28"/>
  <c r="D7" i="28"/>
  <c r="O12" i="28"/>
  <c r="S12" i="28"/>
  <c r="W12" i="28"/>
  <c r="AA12" i="28"/>
  <c r="E15" i="28"/>
  <c r="F15" i="28"/>
  <c r="J15" i="28"/>
  <c r="E17" i="28"/>
  <c r="F17" i="28"/>
  <c r="C21" i="28"/>
  <c r="O84" i="28" s="1"/>
  <c r="D21" i="28"/>
  <c r="E21" i="28"/>
  <c r="F21" i="28"/>
  <c r="O31" i="28"/>
  <c r="S31" i="28"/>
  <c r="W31" i="28"/>
  <c r="AA31" i="28"/>
  <c r="P34" i="28"/>
  <c r="W34" i="28"/>
  <c r="P36" i="28"/>
  <c r="P38" i="28"/>
  <c r="W38" i="28"/>
  <c r="F39" i="28"/>
  <c r="F40" i="28"/>
  <c r="F41" i="28"/>
  <c r="F42" i="28"/>
  <c r="F43" i="28"/>
  <c r="F44" i="28"/>
  <c r="F45" i="28"/>
  <c r="O45" i="28"/>
  <c r="S45" i="28"/>
  <c r="W45" i="28"/>
  <c r="AA45" i="28"/>
  <c r="F46" i="28"/>
  <c r="F47" i="28"/>
  <c r="F48" i="28"/>
  <c r="F49" i="28"/>
  <c r="O64" i="28"/>
  <c r="S64" i="28"/>
  <c r="W64" i="28"/>
  <c r="AA64" i="28"/>
  <c r="J68" i="28"/>
  <c r="P68" i="28"/>
  <c r="W68" i="28"/>
  <c r="C70" i="28"/>
  <c r="P70" i="28"/>
  <c r="C72" i="28"/>
  <c r="P72" i="28"/>
  <c r="W72" i="28"/>
  <c r="B74" i="28"/>
  <c r="F74" i="28"/>
  <c r="J74" i="28"/>
  <c r="AE78" i="28"/>
  <c r="C79" i="28"/>
  <c r="D79" i="28"/>
  <c r="E79" i="28"/>
  <c r="F79" i="28"/>
  <c r="O79" i="28"/>
  <c r="S79" i="28"/>
  <c r="W79" i="28"/>
  <c r="AA79" i="28"/>
  <c r="AE79" i="28"/>
  <c r="P81" i="28"/>
  <c r="T81" i="28"/>
  <c r="W81" i="28"/>
  <c r="X81" i="28"/>
  <c r="Y81" i="28"/>
  <c r="AA81" i="28"/>
  <c r="AB81" i="28"/>
  <c r="AC81" i="28"/>
  <c r="O82" i="28"/>
  <c r="P82" i="28"/>
  <c r="T82" i="28"/>
  <c r="W82" i="28"/>
  <c r="X82" i="28"/>
  <c r="AB82" i="28"/>
  <c r="O83" i="28"/>
  <c r="P83" i="28"/>
  <c r="Q83" i="28"/>
  <c r="T83" i="28"/>
  <c r="W83" i="28"/>
  <c r="Y83" i="28" s="1"/>
  <c r="X83" i="28"/>
  <c r="AB83" i="28"/>
  <c r="P84" i="28"/>
  <c r="Q84" i="28"/>
  <c r="S84" i="28"/>
  <c r="U84" i="28" s="1"/>
  <c r="T84" i="28"/>
  <c r="W84" i="28"/>
  <c r="X84" i="28"/>
  <c r="AA84" i="28"/>
  <c r="AB84" i="28"/>
  <c r="AC84" i="28"/>
  <c r="O85" i="28"/>
  <c r="P85" i="28"/>
  <c r="S85" i="28"/>
  <c r="T85" i="28"/>
  <c r="U85" i="28" s="1"/>
  <c r="W85" i="28"/>
  <c r="Y85" i="28" s="1"/>
  <c r="X85" i="28"/>
  <c r="AA85" i="28"/>
  <c r="AB85" i="28"/>
  <c r="AC85" i="28" s="1"/>
  <c r="O86" i="28"/>
  <c r="P86" i="28"/>
  <c r="T86" i="28"/>
  <c r="W86" i="28"/>
  <c r="Y86" i="28" s="1"/>
  <c r="X86" i="28"/>
  <c r="AB86" i="28"/>
  <c r="O87" i="28"/>
  <c r="P87" i="28"/>
  <c r="Q87" i="28" s="1"/>
  <c r="S87" i="28"/>
  <c r="T87" i="28"/>
  <c r="U87" i="28"/>
  <c r="W87" i="28"/>
  <c r="Y87" i="28" s="1"/>
  <c r="X87" i="28"/>
  <c r="AB87" i="28"/>
  <c r="O88" i="28"/>
  <c r="P88" i="28"/>
  <c r="Q88" i="28"/>
  <c r="S88" i="28"/>
  <c r="U88" i="28" s="1"/>
  <c r="T88" i="28"/>
  <c r="W88" i="28"/>
  <c r="X88" i="28"/>
  <c r="Y88" i="28"/>
  <c r="AA88" i="28"/>
  <c r="AB88" i="28"/>
  <c r="O89" i="28"/>
  <c r="P89" i="28"/>
  <c r="S89" i="28"/>
  <c r="U89" i="28" s="1"/>
  <c r="T89" i="28"/>
  <c r="W89" i="28"/>
  <c r="X89" i="28"/>
  <c r="Y89" i="28" s="1"/>
  <c r="AA89" i="28"/>
  <c r="AB89" i="28"/>
  <c r="AC89" i="28"/>
  <c r="O90" i="28"/>
  <c r="P90" i="28"/>
  <c r="T90" i="28"/>
  <c r="W90" i="28"/>
  <c r="X90" i="28"/>
  <c r="AA90" i="28"/>
  <c r="AB90" i="28"/>
  <c r="O91" i="28"/>
  <c r="Q91" i="28" s="1"/>
  <c r="P91" i="28"/>
  <c r="T91" i="28"/>
  <c r="W91" i="28"/>
  <c r="Y91" i="28" s="1"/>
  <c r="X91" i="28"/>
  <c r="AB91" i="28"/>
  <c r="P92" i="28"/>
  <c r="S92" i="28"/>
  <c r="U92" i="28" s="1"/>
  <c r="T92" i="28"/>
  <c r="W92" i="28"/>
  <c r="X92" i="28"/>
  <c r="Y92" i="28" s="1"/>
  <c r="AA92" i="28"/>
  <c r="AB92" i="28"/>
  <c r="O93" i="28"/>
  <c r="P93" i="28"/>
  <c r="S93" i="28"/>
  <c r="T93" i="28"/>
  <c r="U93" i="28"/>
  <c r="W93" i="28"/>
  <c r="Y93" i="28" s="1"/>
  <c r="X93" i="28"/>
  <c r="AB93" i="28"/>
  <c r="O94" i="28"/>
  <c r="P94" i="28"/>
  <c r="T94" i="28"/>
  <c r="W94" i="28"/>
  <c r="Y94" i="28" s="1"/>
  <c r="X94" i="28"/>
  <c r="AA94" i="28"/>
  <c r="AB94" i="28"/>
  <c r="O95" i="28"/>
  <c r="Q95" i="28" s="1"/>
  <c r="P95" i="28"/>
  <c r="S95" i="28"/>
  <c r="U95" i="28" s="1"/>
  <c r="T95" i="28"/>
  <c r="W95" i="28"/>
  <c r="Y95" i="28" s="1"/>
  <c r="X95" i="28"/>
  <c r="AB95" i="28"/>
  <c r="O96" i="28"/>
  <c r="P96" i="28"/>
  <c r="S96" i="28"/>
  <c r="T96" i="28"/>
  <c r="W96" i="28"/>
  <c r="Y96" i="28" s="1"/>
  <c r="X96" i="28"/>
  <c r="AB96" i="28"/>
  <c r="P101" i="28"/>
  <c r="W101" i="28"/>
  <c r="P103" i="28"/>
  <c r="P105" i="28"/>
  <c r="W105" i="28"/>
  <c r="AE111" i="28"/>
  <c r="O112" i="28"/>
  <c r="S112" i="28"/>
  <c r="W112" i="28"/>
  <c r="AA112" i="28"/>
  <c r="AE112" i="28"/>
  <c r="P114" i="28"/>
  <c r="S114" i="28"/>
  <c r="T114" i="28"/>
  <c r="U114" i="28"/>
  <c r="W114" i="28"/>
  <c r="X114" i="28"/>
  <c r="Y114" i="28" s="1"/>
  <c r="AA114" i="28"/>
  <c r="AB114" i="28"/>
  <c r="O115" i="28"/>
  <c r="Q115" i="28" s="1"/>
  <c r="P115" i="28"/>
  <c r="S115" i="28"/>
  <c r="T115" i="28"/>
  <c r="W115" i="28"/>
  <c r="X115" i="28"/>
  <c r="Y115" i="28"/>
  <c r="AA115" i="28"/>
  <c r="AC115" i="28" s="1"/>
  <c r="AB115" i="28"/>
  <c r="AF115" i="28"/>
  <c r="O116" i="28"/>
  <c r="P116" i="28"/>
  <c r="Q116" i="28"/>
  <c r="S116" i="28"/>
  <c r="T116" i="28"/>
  <c r="W116" i="28"/>
  <c r="X116" i="28"/>
  <c r="Y116" i="28"/>
  <c r="AA116" i="28"/>
  <c r="AB116" i="28"/>
  <c r="O117" i="28"/>
  <c r="AF117" i="28" s="1"/>
  <c r="P117" i="28"/>
  <c r="Q117" i="28"/>
  <c r="S117" i="28"/>
  <c r="T117" i="28"/>
  <c r="U117" i="28"/>
  <c r="W117" i="28"/>
  <c r="X117" i="28"/>
  <c r="Y117" i="28" s="1"/>
  <c r="AA117" i="28"/>
  <c r="AB117" i="28"/>
  <c r="O118" i="28"/>
  <c r="P118" i="28"/>
  <c r="T118" i="28"/>
  <c r="W118" i="28"/>
  <c r="X118" i="28"/>
  <c r="Y118" i="28"/>
  <c r="AA118" i="28"/>
  <c r="AC118" i="28" s="1"/>
  <c r="AB118" i="28"/>
  <c r="O119" i="28"/>
  <c r="P119" i="28"/>
  <c r="S119" i="28"/>
  <c r="T119" i="28"/>
  <c r="U119" i="28" s="1"/>
  <c r="W119" i="28"/>
  <c r="X119" i="28"/>
  <c r="Y119" i="28" s="1"/>
  <c r="AB119" i="28"/>
  <c r="O120" i="28"/>
  <c r="P120" i="28"/>
  <c r="Q120" i="28"/>
  <c r="S120" i="28"/>
  <c r="U120" i="28" s="1"/>
  <c r="T120" i="28"/>
  <c r="W120" i="28"/>
  <c r="Y120" i="28" s="1"/>
  <c r="X120" i="28"/>
  <c r="AA120" i="28"/>
  <c r="AC120" i="28" s="1"/>
  <c r="AB120" i="28"/>
  <c r="P121" i="28"/>
  <c r="S121" i="28"/>
  <c r="U121" i="28" s="1"/>
  <c r="T121" i="28"/>
  <c r="W121" i="28"/>
  <c r="X121" i="28"/>
  <c r="AB121" i="28"/>
  <c r="O122" i="28"/>
  <c r="P122" i="28"/>
  <c r="S122" i="28"/>
  <c r="T122" i="28"/>
  <c r="W122" i="28"/>
  <c r="X122" i="28"/>
  <c r="Y122" i="28" s="1"/>
  <c r="AA122" i="28"/>
  <c r="AB122" i="28"/>
  <c r="AC122" i="28" s="1"/>
  <c r="P123" i="28"/>
  <c r="S123" i="28"/>
  <c r="U123" i="28" s="1"/>
  <c r="T123" i="28"/>
  <c r="W123" i="28"/>
  <c r="X123" i="28"/>
  <c r="Y123" i="28"/>
  <c r="AA123" i="28"/>
  <c r="AB123" i="28"/>
  <c r="O124" i="28"/>
  <c r="AF124" i="28" s="1"/>
  <c r="P124" i="28"/>
  <c r="Q124" i="28" s="1"/>
  <c r="S124" i="28"/>
  <c r="U124" i="28" s="1"/>
  <c r="T124" i="28"/>
  <c r="W124" i="28"/>
  <c r="X124" i="28"/>
  <c r="Y124" i="28"/>
  <c r="AA124" i="28"/>
  <c r="AB124" i="28"/>
  <c r="AC124" i="28"/>
  <c r="O125" i="28"/>
  <c r="Q125" i="28" s="1"/>
  <c r="P125" i="28"/>
  <c r="S125" i="28"/>
  <c r="T125" i="28"/>
  <c r="W125" i="28"/>
  <c r="X125" i="28"/>
  <c r="Y125" i="28"/>
  <c r="AA125" i="28"/>
  <c r="AB125" i="28"/>
  <c r="AF125" i="28"/>
  <c r="O126" i="28"/>
  <c r="P126" i="28"/>
  <c r="S126" i="28"/>
  <c r="T126" i="28"/>
  <c r="U126" i="28" s="1"/>
  <c r="W126" i="28"/>
  <c r="Y126" i="28" s="1"/>
  <c r="X126" i="28"/>
  <c r="AA126" i="28"/>
  <c r="AB126" i="28"/>
  <c r="AC126" i="28"/>
  <c r="O127" i="28"/>
  <c r="P127" i="28"/>
  <c r="S127" i="28"/>
  <c r="T127" i="28"/>
  <c r="U127" i="28"/>
  <c r="W127" i="28"/>
  <c r="X127" i="28"/>
  <c r="Y127" i="28"/>
  <c r="AB127" i="28"/>
  <c r="O128" i="28"/>
  <c r="Q128" i="28" s="1"/>
  <c r="P128" i="28"/>
  <c r="S128" i="28"/>
  <c r="T128" i="28"/>
  <c r="U128" i="28" s="1"/>
  <c r="W128" i="28"/>
  <c r="Y128" i="28" s="1"/>
  <c r="X128" i="28"/>
  <c r="AB128" i="28"/>
  <c r="O129" i="28"/>
  <c r="P129" i="28"/>
  <c r="T129" i="28"/>
  <c r="W129" i="28"/>
  <c r="X129" i="28"/>
  <c r="Y129" i="28"/>
  <c r="AA129" i="28"/>
  <c r="AB129" i="28"/>
  <c r="AC129" i="28"/>
  <c r="P135" i="28"/>
  <c r="W135" i="28"/>
  <c r="P137" i="28"/>
  <c r="W137" i="28"/>
  <c r="P139" i="28"/>
  <c r="W139" i="28"/>
  <c r="O146" i="28"/>
  <c r="O147" i="28"/>
  <c r="W150" i="28"/>
  <c r="W151" i="28"/>
  <c r="W152" i="28"/>
  <c r="W153" i="28"/>
  <c r="W154" i="28"/>
  <c r="W155" i="28"/>
  <c r="W156" i="28"/>
  <c r="W157" i="28"/>
  <c r="W158" i="28"/>
  <c r="W159" i="28"/>
  <c r="W160" i="28"/>
  <c r="W161" i="28"/>
  <c r="W162" i="28"/>
  <c r="W163" i="28"/>
  <c r="W164" i="28"/>
  <c r="P1" i="27"/>
  <c r="W1" i="27"/>
  <c r="P3" i="27"/>
  <c r="P5" i="27"/>
  <c r="W5" i="27"/>
  <c r="O12" i="27"/>
  <c r="S12" i="27"/>
  <c r="W12" i="27"/>
  <c r="AA12" i="27"/>
  <c r="E15" i="27"/>
  <c r="J15" i="27" s="1"/>
  <c r="F15" i="27"/>
  <c r="F79" i="27" s="1"/>
  <c r="E17" i="27"/>
  <c r="F17" i="27"/>
  <c r="H17" i="27"/>
  <c r="C21" i="27"/>
  <c r="D21" i="27"/>
  <c r="S81" i="27" s="1"/>
  <c r="E21" i="27"/>
  <c r="F21" i="27"/>
  <c r="AA116" i="27" s="1"/>
  <c r="J21" i="27"/>
  <c r="O31" i="27"/>
  <c r="S31" i="27"/>
  <c r="W31" i="27"/>
  <c r="AA31" i="27"/>
  <c r="P34" i="27"/>
  <c r="W34" i="27"/>
  <c r="P36" i="27"/>
  <c r="P38" i="27"/>
  <c r="W38" i="27"/>
  <c r="F39" i="27"/>
  <c r="F40" i="27"/>
  <c r="F41" i="27"/>
  <c r="F42" i="27"/>
  <c r="F43" i="27"/>
  <c r="F44" i="27"/>
  <c r="F45" i="27"/>
  <c r="D7" i="27" s="1"/>
  <c r="O45" i="27"/>
  <c r="S45" i="27"/>
  <c r="W45" i="27"/>
  <c r="AA45" i="27"/>
  <c r="F46" i="27"/>
  <c r="F47" i="27"/>
  <c r="F48" i="27"/>
  <c r="F49" i="27"/>
  <c r="O64" i="27"/>
  <c r="S64" i="27"/>
  <c r="W64" i="27"/>
  <c r="AA64" i="27"/>
  <c r="J68" i="27"/>
  <c r="P68" i="27"/>
  <c r="W68" i="27"/>
  <c r="C70" i="27"/>
  <c r="P70" i="27"/>
  <c r="C72" i="27"/>
  <c r="P72" i="27"/>
  <c r="W72" i="27"/>
  <c r="B74" i="27"/>
  <c r="D74" i="27"/>
  <c r="F74" i="27"/>
  <c r="J74" i="27"/>
  <c r="AE78" i="27"/>
  <c r="C79" i="27"/>
  <c r="D79" i="27"/>
  <c r="E79" i="27"/>
  <c r="H79" i="27" s="1"/>
  <c r="O79" i="27"/>
  <c r="S79" i="27"/>
  <c r="W79" i="27"/>
  <c r="AA79" i="27"/>
  <c r="AE79" i="27"/>
  <c r="P81" i="27"/>
  <c r="T81" i="27"/>
  <c r="U81" i="27"/>
  <c r="W81" i="27"/>
  <c r="X81" i="27"/>
  <c r="AA81" i="27"/>
  <c r="AB81" i="27"/>
  <c r="P82" i="27"/>
  <c r="T82" i="27"/>
  <c r="W82" i="27"/>
  <c r="X82" i="27"/>
  <c r="Y82" i="27"/>
  <c r="AA82" i="27"/>
  <c r="AB82" i="27"/>
  <c r="P83" i="27"/>
  <c r="S83" i="27"/>
  <c r="U83" i="27" s="1"/>
  <c r="T83" i="27"/>
  <c r="W83" i="27"/>
  <c r="X83" i="27"/>
  <c r="Y83" i="27"/>
  <c r="AA83" i="27"/>
  <c r="AB83" i="27"/>
  <c r="O84" i="27"/>
  <c r="P84" i="27"/>
  <c r="T84" i="27"/>
  <c r="W84" i="27"/>
  <c r="X84" i="27"/>
  <c r="AA84" i="27"/>
  <c r="AB84" i="27"/>
  <c r="AC84" i="27" s="1"/>
  <c r="P85" i="27"/>
  <c r="T85" i="27"/>
  <c r="W85" i="27"/>
  <c r="X85" i="27"/>
  <c r="AA85" i="27"/>
  <c r="AB85" i="27"/>
  <c r="P86" i="27"/>
  <c r="S86" i="27"/>
  <c r="U86" i="27" s="1"/>
  <c r="T86" i="27"/>
  <c r="W86" i="27"/>
  <c r="X86" i="27"/>
  <c r="Y86" i="27" s="1"/>
  <c r="AA86" i="27"/>
  <c r="AC86" i="27" s="1"/>
  <c r="AB86" i="27"/>
  <c r="O87" i="27"/>
  <c r="P87" i="27"/>
  <c r="S87" i="27"/>
  <c r="U87" i="27" s="1"/>
  <c r="T87" i="27"/>
  <c r="W87" i="27"/>
  <c r="Y87" i="27" s="1"/>
  <c r="X87" i="27"/>
  <c r="AA87" i="27"/>
  <c r="AB87" i="27"/>
  <c r="P88" i="27"/>
  <c r="T88" i="27"/>
  <c r="W88" i="27"/>
  <c r="Y88" i="27" s="1"/>
  <c r="X88" i="27"/>
  <c r="AA88" i="27"/>
  <c r="AB88" i="27"/>
  <c r="AC88" i="27"/>
  <c r="P89" i="27"/>
  <c r="T89" i="27"/>
  <c r="W89" i="27"/>
  <c r="Y89" i="27" s="1"/>
  <c r="X89" i="27"/>
  <c r="AA89" i="27"/>
  <c r="AC89" i="27" s="1"/>
  <c r="AB89" i="27"/>
  <c r="P90" i="27"/>
  <c r="S90" i="27"/>
  <c r="U90" i="27" s="1"/>
  <c r="T90" i="27"/>
  <c r="W90" i="27"/>
  <c r="Y90" i="27" s="1"/>
  <c r="X90" i="27"/>
  <c r="AA90" i="27"/>
  <c r="AB90" i="27"/>
  <c r="O91" i="27"/>
  <c r="P91" i="27"/>
  <c r="T91" i="27"/>
  <c r="W91" i="27"/>
  <c r="X91" i="27"/>
  <c r="Y91" i="27"/>
  <c r="AA91" i="27"/>
  <c r="AB91" i="27"/>
  <c r="AC91" i="27"/>
  <c r="P92" i="27"/>
  <c r="T92" i="27"/>
  <c r="W92" i="27"/>
  <c r="X92" i="27"/>
  <c r="Y92" i="27" s="1"/>
  <c r="AA92" i="27"/>
  <c r="AB92" i="27"/>
  <c r="O93" i="27"/>
  <c r="P93" i="27"/>
  <c r="S93" i="27"/>
  <c r="T93" i="27"/>
  <c r="W93" i="27"/>
  <c r="X93" i="27"/>
  <c r="AA93" i="27"/>
  <c r="AB93" i="27"/>
  <c r="P94" i="27"/>
  <c r="T94" i="27"/>
  <c r="W94" i="27"/>
  <c r="X94" i="27"/>
  <c r="Y94" i="27"/>
  <c r="AA94" i="27"/>
  <c r="AB94" i="27"/>
  <c r="AC94" i="27"/>
  <c r="P95" i="27"/>
  <c r="T95" i="27"/>
  <c r="W95" i="27"/>
  <c r="Y95" i="27" s="1"/>
  <c r="X95" i="27"/>
  <c r="AA95" i="27"/>
  <c r="AB95" i="27"/>
  <c r="O96" i="27"/>
  <c r="P96" i="27"/>
  <c r="T96" i="27"/>
  <c r="W96" i="27"/>
  <c r="X96" i="27"/>
  <c r="Y96" i="27"/>
  <c r="AA96" i="27"/>
  <c r="AB96" i="27"/>
  <c r="P101" i="27"/>
  <c r="W101" i="27"/>
  <c r="P103" i="27"/>
  <c r="P105" i="27"/>
  <c r="W105" i="27"/>
  <c r="AE111" i="27"/>
  <c r="O112" i="27"/>
  <c r="S112" i="27"/>
  <c r="W112" i="27"/>
  <c r="AA112" i="27"/>
  <c r="AE112" i="27"/>
  <c r="O114" i="27"/>
  <c r="P114" i="27"/>
  <c r="T114" i="27"/>
  <c r="X114" i="27"/>
  <c r="AA114" i="27"/>
  <c r="AB114" i="27"/>
  <c r="O115" i="27"/>
  <c r="P115" i="27"/>
  <c r="T115" i="27"/>
  <c r="W115" i="27"/>
  <c r="Y115" i="27" s="1"/>
  <c r="X115" i="27"/>
  <c r="AA115" i="27"/>
  <c r="AC115" i="27" s="1"/>
  <c r="AB115" i="27"/>
  <c r="P116" i="27"/>
  <c r="S116" i="27"/>
  <c r="T116" i="27"/>
  <c r="W116" i="27"/>
  <c r="X116" i="27"/>
  <c r="Y116" i="27"/>
  <c r="AB116" i="27"/>
  <c r="AC116" i="27"/>
  <c r="P117" i="27"/>
  <c r="T117" i="27"/>
  <c r="W117" i="27"/>
  <c r="X117" i="27"/>
  <c r="Y117" i="27"/>
  <c r="AA117" i="27"/>
  <c r="AB117" i="27"/>
  <c r="P118" i="27"/>
  <c r="T118" i="27"/>
  <c r="X118" i="27"/>
  <c r="AA118" i="27"/>
  <c r="AB118" i="27"/>
  <c r="AC118" i="27"/>
  <c r="P119" i="27"/>
  <c r="S119" i="27"/>
  <c r="U119" i="27" s="1"/>
  <c r="T119" i="27"/>
  <c r="X119" i="27"/>
  <c r="AA119" i="27"/>
  <c r="AB119" i="27"/>
  <c r="O120" i="27"/>
  <c r="P120" i="27"/>
  <c r="T120" i="27"/>
  <c r="W120" i="27"/>
  <c r="X120" i="27"/>
  <c r="Y120" i="27"/>
  <c r="AA120" i="27"/>
  <c r="AB120" i="27"/>
  <c r="P121" i="27"/>
  <c r="T121" i="27"/>
  <c r="W121" i="27"/>
  <c r="X121" i="27"/>
  <c r="Y121" i="27" s="1"/>
  <c r="AA121" i="27"/>
  <c r="AB121" i="27"/>
  <c r="AC121" i="27"/>
  <c r="P122" i="27"/>
  <c r="S122" i="27"/>
  <c r="T122" i="27"/>
  <c r="W122" i="27"/>
  <c r="Y122" i="27" s="1"/>
  <c r="X122" i="27"/>
  <c r="AA122" i="27"/>
  <c r="AB122" i="27"/>
  <c r="AC122" i="27" s="1"/>
  <c r="P123" i="27"/>
  <c r="S123" i="27"/>
  <c r="T123" i="27"/>
  <c r="X123" i="27"/>
  <c r="AA123" i="27"/>
  <c r="AB123" i="27"/>
  <c r="P124" i="27"/>
  <c r="S124" i="27"/>
  <c r="U124" i="27" s="1"/>
  <c r="T124" i="27"/>
  <c r="W124" i="27"/>
  <c r="X124" i="27"/>
  <c r="Y124" i="27"/>
  <c r="AA124" i="27"/>
  <c r="AB124" i="27"/>
  <c r="O125" i="27"/>
  <c r="Q125" i="27" s="1"/>
  <c r="P125" i="27"/>
  <c r="T125" i="27"/>
  <c r="W125" i="27"/>
  <c r="Y125" i="27" s="1"/>
  <c r="X125" i="27"/>
  <c r="AA125" i="27"/>
  <c r="AB125" i="27"/>
  <c r="AC125" i="27"/>
  <c r="P126" i="27"/>
  <c r="S126" i="27"/>
  <c r="T126" i="27"/>
  <c r="U126" i="27" s="1"/>
  <c r="W126" i="27"/>
  <c r="Y126" i="27" s="1"/>
  <c r="X126" i="27"/>
  <c r="AA126" i="27"/>
  <c r="AB126" i="27"/>
  <c r="AC126" i="27" s="1"/>
  <c r="P127" i="27"/>
  <c r="S127" i="27"/>
  <c r="U127" i="27" s="1"/>
  <c r="T127" i="27"/>
  <c r="X127" i="27"/>
  <c r="AA127" i="27"/>
  <c r="AB127" i="27"/>
  <c r="P128" i="27"/>
  <c r="S128" i="27"/>
  <c r="U128" i="27" s="1"/>
  <c r="T128" i="27"/>
  <c r="W128" i="27"/>
  <c r="X128" i="27"/>
  <c r="Y128" i="27" s="1"/>
  <c r="AA128" i="27"/>
  <c r="AB128" i="27"/>
  <c r="P129" i="27"/>
  <c r="S129" i="27"/>
  <c r="T129" i="27"/>
  <c r="W129" i="27"/>
  <c r="X129" i="27"/>
  <c r="Y129" i="27"/>
  <c r="AA129" i="27"/>
  <c r="AB129" i="27"/>
  <c r="P135" i="27"/>
  <c r="W135" i="27"/>
  <c r="P137" i="27"/>
  <c r="P139" i="27"/>
  <c r="W139" i="27"/>
  <c r="O146" i="27"/>
  <c r="O147" i="27"/>
  <c r="W150" i="27"/>
  <c r="W151" i="27"/>
  <c r="W152" i="27"/>
  <c r="W153" i="27"/>
  <c r="W154" i="27"/>
  <c r="W155" i="27"/>
  <c r="W156" i="27"/>
  <c r="W157" i="27"/>
  <c r="W158" i="27"/>
  <c r="W159" i="27"/>
  <c r="W160" i="27"/>
  <c r="W161" i="27"/>
  <c r="W162" i="27"/>
  <c r="W163" i="27"/>
  <c r="W164" i="27"/>
  <c r="P1" i="26"/>
  <c r="W1" i="26"/>
  <c r="P3" i="26"/>
  <c r="P5" i="26"/>
  <c r="W5" i="26"/>
  <c r="D7" i="26"/>
  <c r="O12" i="26"/>
  <c r="S12" i="26"/>
  <c r="W12" i="26"/>
  <c r="AA12" i="26"/>
  <c r="E15" i="26"/>
  <c r="F15" i="26"/>
  <c r="J15" i="26"/>
  <c r="E17" i="26"/>
  <c r="F17" i="26"/>
  <c r="H17" i="26" s="1"/>
  <c r="J21" i="26" s="1"/>
  <c r="C21" i="26"/>
  <c r="D21" i="26"/>
  <c r="E21" i="26"/>
  <c r="F21" i="26"/>
  <c r="AA82" i="26" s="1"/>
  <c r="O31" i="26"/>
  <c r="S31" i="26"/>
  <c r="W31" i="26"/>
  <c r="AA31" i="26"/>
  <c r="P34" i="26"/>
  <c r="W34" i="26"/>
  <c r="P36" i="26"/>
  <c r="W36" i="26"/>
  <c r="P38" i="26"/>
  <c r="W38" i="26"/>
  <c r="F39" i="26"/>
  <c r="F40" i="26"/>
  <c r="F41" i="26"/>
  <c r="F42" i="26"/>
  <c r="F43" i="26"/>
  <c r="F44" i="26"/>
  <c r="F45" i="26"/>
  <c r="O45" i="26"/>
  <c r="S45" i="26"/>
  <c r="W45" i="26"/>
  <c r="AA45" i="26"/>
  <c r="F46" i="26"/>
  <c r="F47" i="26"/>
  <c r="F48" i="26"/>
  <c r="F49" i="26"/>
  <c r="O64" i="26"/>
  <c r="S64" i="26"/>
  <c r="W64" i="26"/>
  <c r="AA64" i="26"/>
  <c r="J68" i="26"/>
  <c r="P68" i="26"/>
  <c r="W68" i="26"/>
  <c r="C70" i="26"/>
  <c r="P70" i="26"/>
  <c r="W70" i="26"/>
  <c r="C72" i="26"/>
  <c r="P72" i="26"/>
  <c r="W72" i="26"/>
  <c r="B74" i="26"/>
  <c r="F74" i="26"/>
  <c r="J74" i="26"/>
  <c r="AE78" i="26"/>
  <c r="C79" i="26"/>
  <c r="D79" i="26"/>
  <c r="E79" i="26"/>
  <c r="F79" i="26"/>
  <c r="H79" i="26"/>
  <c r="O79" i="26"/>
  <c r="S79" i="26"/>
  <c r="W79" i="26"/>
  <c r="AA79" i="26"/>
  <c r="AE79" i="26"/>
  <c r="O81" i="26"/>
  <c r="P81" i="26"/>
  <c r="S81" i="26"/>
  <c r="T81" i="26"/>
  <c r="U81" i="26"/>
  <c r="W81" i="26"/>
  <c r="X81" i="26"/>
  <c r="AB81" i="26"/>
  <c r="O82" i="26"/>
  <c r="P82" i="26"/>
  <c r="Q82" i="26"/>
  <c r="S82" i="26"/>
  <c r="T82" i="26"/>
  <c r="W82" i="26"/>
  <c r="X82" i="26"/>
  <c r="Y82" i="26"/>
  <c r="AB82" i="26"/>
  <c r="O83" i="26"/>
  <c r="P83" i="26"/>
  <c r="S83" i="26"/>
  <c r="T83" i="26"/>
  <c r="U83" i="26"/>
  <c r="W83" i="26"/>
  <c r="X83" i="26"/>
  <c r="Y83" i="26"/>
  <c r="AA83" i="26"/>
  <c r="AB83" i="26"/>
  <c r="O84" i="26"/>
  <c r="P84" i="26"/>
  <c r="S84" i="26"/>
  <c r="T84" i="26"/>
  <c r="U84" i="26" s="1"/>
  <c r="W84" i="26"/>
  <c r="Y84" i="26" s="1"/>
  <c r="X84" i="26"/>
  <c r="AA84" i="26"/>
  <c r="AB84" i="26"/>
  <c r="AC84" i="26" s="1"/>
  <c r="O85" i="26"/>
  <c r="P85" i="26"/>
  <c r="Q85" i="26" s="1"/>
  <c r="S85" i="26"/>
  <c r="U85" i="26" s="1"/>
  <c r="T85" i="26"/>
  <c r="W85" i="26"/>
  <c r="X85" i="26"/>
  <c r="Y85" i="26" s="1"/>
  <c r="AB85" i="26"/>
  <c r="O86" i="26"/>
  <c r="P86" i="26"/>
  <c r="S86" i="26"/>
  <c r="U86" i="26" s="1"/>
  <c r="T86" i="26"/>
  <c r="W86" i="26"/>
  <c r="X86" i="26"/>
  <c r="AA86" i="26"/>
  <c r="AB86" i="26"/>
  <c r="AC86" i="26"/>
  <c r="O87" i="26"/>
  <c r="P87" i="26"/>
  <c r="S87" i="26"/>
  <c r="T87" i="26"/>
  <c r="U87" i="26" s="1"/>
  <c r="W87" i="26"/>
  <c r="X87" i="26"/>
  <c r="Y87" i="26" s="1"/>
  <c r="AA87" i="26"/>
  <c r="AB87" i="26"/>
  <c r="O88" i="26"/>
  <c r="P88" i="26"/>
  <c r="Q88" i="26" s="1"/>
  <c r="S88" i="26"/>
  <c r="T88" i="26"/>
  <c r="W88" i="26"/>
  <c r="X88" i="26"/>
  <c r="AA88" i="26"/>
  <c r="AB88" i="26"/>
  <c r="O89" i="26"/>
  <c r="P89" i="26"/>
  <c r="S89" i="26"/>
  <c r="T89" i="26"/>
  <c r="U89" i="26"/>
  <c r="W89" i="26"/>
  <c r="Y89" i="26" s="1"/>
  <c r="X89" i="26"/>
  <c r="AA89" i="26"/>
  <c r="AB89" i="26"/>
  <c r="O90" i="26"/>
  <c r="P90" i="26"/>
  <c r="S90" i="26"/>
  <c r="U90" i="26" s="1"/>
  <c r="T90" i="26"/>
  <c r="W90" i="26"/>
  <c r="Y90" i="26" s="1"/>
  <c r="X90" i="26"/>
  <c r="AB90" i="26"/>
  <c r="O91" i="26"/>
  <c r="P91" i="26"/>
  <c r="S91" i="26"/>
  <c r="T91" i="26"/>
  <c r="U91" i="26" s="1"/>
  <c r="W91" i="26"/>
  <c r="X91" i="26"/>
  <c r="Y91" i="26"/>
  <c r="AA91" i="26"/>
  <c r="AB91" i="26"/>
  <c r="O92" i="26"/>
  <c r="P92" i="26"/>
  <c r="Q92" i="26"/>
  <c r="S92" i="26"/>
  <c r="T92" i="26"/>
  <c r="W92" i="26"/>
  <c r="Y92" i="26" s="1"/>
  <c r="X92" i="26"/>
  <c r="AB92" i="26"/>
  <c r="O93" i="26"/>
  <c r="P93" i="26"/>
  <c r="Q93" i="26" s="1"/>
  <c r="S93" i="26"/>
  <c r="U93" i="26" s="1"/>
  <c r="T93" i="26"/>
  <c r="W93" i="26"/>
  <c r="X93" i="26"/>
  <c r="Y93" i="26"/>
  <c r="AA93" i="26"/>
  <c r="AB93" i="26"/>
  <c r="AC93" i="26" s="1"/>
  <c r="O94" i="26"/>
  <c r="P94" i="26"/>
  <c r="S94" i="26"/>
  <c r="U94" i="26" s="1"/>
  <c r="T94" i="26"/>
  <c r="W94" i="26"/>
  <c r="X94" i="26"/>
  <c r="Y94" i="26"/>
  <c r="AA94" i="26"/>
  <c r="AB94" i="26"/>
  <c r="O95" i="26"/>
  <c r="P95" i="26"/>
  <c r="S95" i="26"/>
  <c r="T95" i="26"/>
  <c r="U95" i="26" s="1"/>
  <c r="W95" i="26"/>
  <c r="X95" i="26"/>
  <c r="Y95" i="26"/>
  <c r="AA95" i="26"/>
  <c r="AE95" i="26" s="1"/>
  <c r="AB95" i="26"/>
  <c r="O96" i="26"/>
  <c r="P96" i="26"/>
  <c r="Q96" i="26"/>
  <c r="S96" i="26"/>
  <c r="T96" i="26"/>
  <c r="U96" i="26"/>
  <c r="W96" i="26"/>
  <c r="Y96" i="26" s="1"/>
  <c r="X96" i="26"/>
  <c r="AA96" i="26"/>
  <c r="AF96" i="26" s="1"/>
  <c r="AB96" i="26"/>
  <c r="O98" i="26"/>
  <c r="S98" i="26"/>
  <c r="P101" i="26"/>
  <c r="W101" i="26"/>
  <c r="P103" i="26"/>
  <c r="P105" i="26"/>
  <c r="W105" i="26"/>
  <c r="AE111" i="26"/>
  <c r="O112" i="26"/>
  <c r="S112" i="26"/>
  <c r="W112" i="26"/>
  <c r="AA112" i="26"/>
  <c r="AE112" i="26"/>
  <c r="O114" i="26"/>
  <c r="P114" i="26"/>
  <c r="Q114" i="26"/>
  <c r="S114" i="26"/>
  <c r="T114" i="26"/>
  <c r="W114" i="26"/>
  <c r="X114" i="26"/>
  <c r="AB114" i="26"/>
  <c r="O115" i="26"/>
  <c r="P115" i="26"/>
  <c r="Q115" i="26"/>
  <c r="S115" i="26"/>
  <c r="T115" i="26"/>
  <c r="U115" i="26" s="1"/>
  <c r="W115" i="26"/>
  <c r="X115" i="26"/>
  <c r="AB115" i="26"/>
  <c r="O116" i="26"/>
  <c r="P116" i="26"/>
  <c r="Q116" i="26"/>
  <c r="S116" i="26"/>
  <c r="T116" i="26"/>
  <c r="W116" i="26"/>
  <c r="X116" i="26"/>
  <c r="Y116" i="26"/>
  <c r="AA116" i="26"/>
  <c r="AB116" i="26"/>
  <c r="AC116" i="26" s="1"/>
  <c r="O117" i="26"/>
  <c r="P117" i="26"/>
  <c r="Q117" i="26"/>
  <c r="S117" i="26"/>
  <c r="U117" i="26" s="1"/>
  <c r="T117" i="26"/>
  <c r="X117" i="26"/>
  <c r="AA117" i="26"/>
  <c r="AB117" i="26"/>
  <c r="O118" i="26"/>
  <c r="P118" i="26"/>
  <c r="S118" i="26"/>
  <c r="U118" i="26" s="1"/>
  <c r="T118" i="26"/>
  <c r="W118" i="26"/>
  <c r="Y118" i="26" s="1"/>
  <c r="X118" i="26"/>
  <c r="AA118" i="26"/>
  <c r="AB118" i="26"/>
  <c r="O119" i="26"/>
  <c r="P119" i="26"/>
  <c r="S119" i="26"/>
  <c r="U119" i="26" s="1"/>
  <c r="T119" i="26"/>
  <c r="W119" i="26"/>
  <c r="X119" i="26"/>
  <c r="Y119" i="26"/>
  <c r="AA119" i="26"/>
  <c r="AB119" i="26"/>
  <c r="O120" i="26"/>
  <c r="P120" i="26"/>
  <c r="S120" i="26"/>
  <c r="U120" i="26" s="1"/>
  <c r="T120" i="26"/>
  <c r="W120" i="26"/>
  <c r="X120" i="26"/>
  <c r="Y120" i="26"/>
  <c r="AB120" i="26"/>
  <c r="O121" i="26"/>
  <c r="P121" i="26"/>
  <c r="Q121" i="26" s="1"/>
  <c r="S121" i="26"/>
  <c r="T121" i="26"/>
  <c r="X121" i="26"/>
  <c r="AA121" i="26"/>
  <c r="AB121" i="26"/>
  <c r="O122" i="26"/>
  <c r="P122" i="26"/>
  <c r="S122" i="26"/>
  <c r="T122" i="26"/>
  <c r="U122" i="26" s="1"/>
  <c r="W122" i="26"/>
  <c r="Y122" i="26" s="1"/>
  <c r="X122" i="26"/>
  <c r="AA122" i="26"/>
  <c r="AE122" i="26" s="1"/>
  <c r="AB122" i="26"/>
  <c r="O123" i="26"/>
  <c r="P123" i="26"/>
  <c r="Q123" i="26"/>
  <c r="S123" i="26"/>
  <c r="U123" i="26" s="1"/>
  <c r="T123" i="26"/>
  <c r="W123" i="26"/>
  <c r="X123" i="26"/>
  <c r="Y123" i="26"/>
  <c r="AB123" i="26"/>
  <c r="O124" i="26"/>
  <c r="P124" i="26"/>
  <c r="Q124" i="26"/>
  <c r="S124" i="26"/>
  <c r="T124" i="26"/>
  <c r="U124" i="26"/>
  <c r="W124" i="26"/>
  <c r="X124" i="26"/>
  <c r="Y124" i="26"/>
  <c r="AB124" i="26"/>
  <c r="O125" i="26"/>
  <c r="P125" i="26"/>
  <c r="Q125" i="26"/>
  <c r="S125" i="26"/>
  <c r="T125" i="26"/>
  <c r="U125" i="26" s="1"/>
  <c r="X125" i="26"/>
  <c r="AB125" i="26"/>
  <c r="O126" i="26"/>
  <c r="Q126" i="26" s="1"/>
  <c r="P126" i="26"/>
  <c r="S126" i="26"/>
  <c r="T126" i="26"/>
  <c r="U126" i="26" s="1"/>
  <c r="W126" i="26"/>
  <c r="Y126" i="26" s="1"/>
  <c r="X126" i="26"/>
  <c r="AA126" i="26"/>
  <c r="AB126" i="26"/>
  <c r="O127" i="26"/>
  <c r="P127" i="26"/>
  <c r="Q127" i="26"/>
  <c r="S127" i="26"/>
  <c r="T127" i="26"/>
  <c r="U127" i="26"/>
  <c r="W127" i="26"/>
  <c r="Y127" i="26" s="1"/>
  <c r="X127" i="26"/>
  <c r="AA127" i="26"/>
  <c r="AC127" i="26" s="1"/>
  <c r="AB127" i="26"/>
  <c r="O128" i="26"/>
  <c r="Q128" i="26" s="1"/>
  <c r="P128" i="26"/>
  <c r="S128" i="26"/>
  <c r="T128" i="26"/>
  <c r="W128" i="26"/>
  <c r="X128" i="26"/>
  <c r="Y128" i="26"/>
  <c r="AB128" i="26"/>
  <c r="O129" i="26"/>
  <c r="P129" i="26"/>
  <c r="Q129" i="26" s="1"/>
  <c r="S129" i="26"/>
  <c r="U129" i="26" s="1"/>
  <c r="T129" i="26"/>
  <c r="X129" i="26"/>
  <c r="AA129" i="26"/>
  <c r="AB129" i="26"/>
  <c r="P135" i="26"/>
  <c r="W135" i="26"/>
  <c r="P137" i="26"/>
  <c r="P139" i="26"/>
  <c r="W139" i="26"/>
  <c r="O146" i="26"/>
  <c r="O147" i="26"/>
  <c r="W150" i="26"/>
  <c r="W151" i="26"/>
  <c r="W152" i="26"/>
  <c r="W153" i="26"/>
  <c r="W154" i="26"/>
  <c r="W155" i="26"/>
  <c r="W156" i="26"/>
  <c r="W157" i="26"/>
  <c r="W158" i="26"/>
  <c r="W159" i="26"/>
  <c r="W160" i="26"/>
  <c r="W161" i="26"/>
  <c r="W162" i="26"/>
  <c r="W163" i="26"/>
  <c r="W164" i="26"/>
  <c r="P1" i="25"/>
  <c r="W1" i="25"/>
  <c r="P3" i="25"/>
  <c r="P5" i="25"/>
  <c r="W5" i="25"/>
  <c r="D7" i="25"/>
  <c r="O12" i="25"/>
  <c r="S12" i="25"/>
  <c r="W12" i="25"/>
  <c r="AA12" i="25"/>
  <c r="E15" i="25"/>
  <c r="E79" i="25" s="1"/>
  <c r="F15" i="25"/>
  <c r="J15" i="25"/>
  <c r="E17" i="25"/>
  <c r="H17" i="25" s="1"/>
  <c r="J21" i="25" s="1"/>
  <c r="F17" i="25"/>
  <c r="C21" i="25"/>
  <c r="D21" i="25"/>
  <c r="E21" i="25"/>
  <c r="W81" i="25" s="1"/>
  <c r="F21" i="25"/>
  <c r="AA91" i="25" s="1"/>
  <c r="O31" i="25"/>
  <c r="S31" i="25"/>
  <c r="W31" i="25"/>
  <c r="AA31" i="25"/>
  <c r="P34" i="25"/>
  <c r="W34" i="25"/>
  <c r="P36" i="25"/>
  <c r="P38" i="25"/>
  <c r="W38" i="25"/>
  <c r="F39" i="25"/>
  <c r="F40" i="25"/>
  <c r="F41" i="25"/>
  <c r="F42" i="25"/>
  <c r="F43" i="25"/>
  <c r="F44" i="25"/>
  <c r="F45" i="25"/>
  <c r="O45" i="25"/>
  <c r="S45" i="25"/>
  <c r="W45" i="25"/>
  <c r="AA45" i="25"/>
  <c r="F46" i="25"/>
  <c r="F47" i="25"/>
  <c r="F48" i="25"/>
  <c r="F49" i="25"/>
  <c r="O64" i="25"/>
  <c r="S64" i="25"/>
  <c r="W64" i="25"/>
  <c r="AA64" i="25"/>
  <c r="J68" i="25"/>
  <c r="P68" i="25"/>
  <c r="W68" i="25"/>
  <c r="C70" i="25"/>
  <c r="P70" i="25"/>
  <c r="C72" i="25"/>
  <c r="P72" i="25"/>
  <c r="W72" i="25"/>
  <c r="B74" i="25"/>
  <c r="F74" i="25"/>
  <c r="J74" i="25"/>
  <c r="AE78" i="25"/>
  <c r="C79" i="25"/>
  <c r="D79" i="25"/>
  <c r="F79" i="25"/>
  <c r="H79" i="25" s="1"/>
  <c r="O79" i="25"/>
  <c r="S79" i="25"/>
  <c r="W79" i="25"/>
  <c r="AA79" i="25"/>
  <c r="AE79" i="25"/>
  <c r="P81" i="25"/>
  <c r="T81" i="25"/>
  <c r="X81" i="25"/>
  <c r="Y81" i="25"/>
  <c r="AA81" i="25"/>
  <c r="AB81" i="25"/>
  <c r="P82" i="25"/>
  <c r="T82" i="25"/>
  <c r="W82" i="25"/>
  <c r="Y82" i="25" s="1"/>
  <c r="X82" i="25"/>
  <c r="AA82" i="25"/>
  <c r="AB82" i="25"/>
  <c r="O83" i="25"/>
  <c r="P83" i="25"/>
  <c r="Q83" i="25" s="1"/>
  <c r="S83" i="25"/>
  <c r="U83" i="25" s="1"/>
  <c r="T83" i="25"/>
  <c r="X83" i="25"/>
  <c r="AA83" i="25"/>
  <c r="AB83" i="25"/>
  <c r="AC83" i="25"/>
  <c r="P84" i="25"/>
  <c r="T84" i="25"/>
  <c r="X84" i="25"/>
  <c r="AA84" i="25"/>
  <c r="AB84" i="25"/>
  <c r="O85" i="25"/>
  <c r="P85" i="25"/>
  <c r="S85" i="25"/>
  <c r="U85" i="25" s="1"/>
  <c r="T85" i="25"/>
  <c r="W85" i="25"/>
  <c r="X85" i="25"/>
  <c r="AA85" i="25"/>
  <c r="AB85" i="25"/>
  <c r="AC85" i="25" s="1"/>
  <c r="P86" i="25"/>
  <c r="T86" i="25"/>
  <c r="W86" i="25"/>
  <c r="Y86" i="25" s="1"/>
  <c r="X86" i="25"/>
  <c r="AA86" i="25"/>
  <c r="AC86" i="25" s="1"/>
  <c r="AB86" i="25"/>
  <c r="P87" i="25"/>
  <c r="S87" i="25"/>
  <c r="U87" i="25" s="1"/>
  <c r="T87" i="25"/>
  <c r="X87" i="25"/>
  <c r="AA87" i="25"/>
  <c r="AB87" i="25"/>
  <c r="AC87" i="25"/>
  <c r="O88" i="25"/>
  <c r="P88" i="25"/>
  <c r="Q88" i="25" s="1"/>
  <c r="T88" i="25"/>
  <c r="W88" i="25"/>
  <c r="Y88" i="25" s="1"/>
  <c r="X88" i="25"/>
  <c r="AA88" i="25"/>
  <c r="AB88" i="25"/>
  <c r="AC88" i="25"/>
  <c r="P89" i="25"/>
  <c r="S89" i="25"/>
  <c r="U89" i="25" s="1"/>
  <c r="T89" i="25"/>
  <c r="W89" i="25"/>
  <c r="Y89" i="25" s="1"/>
  <c r="X89" i="25"/>
  <c r="AA89" i="25"/>
  <c r="AB89" i="25"/>
  <c r="AC89" i="25"/>
  <c r="P90" i="25"/>
  <c r="T90" i="25"/>
  <c r="X90" i="25"/>
  <c r="AA90" i="25"/>
  <c r="AB90" i="25"/>
  <c r="AC90" i="25" s="1"/>
  <c r="O91" i="25"/>
  <c r="P91" i="25"/>
  <c r="Q91" i="25"/>
  <c r="S91" i="25"/>
  <c r="U91" i="25" s="1"/>
  <c r="T91" i="25"/>
  <c r="X91" i="25"/>
  <c r="AB91" i="25"/>
  <c r="AC91" i="25"/>
  <c r="O92" i="25"/>
  <c r="P92" i="25"/>
  <c r="T92" i="25"/>
  <c r="W92" i="25"/>
  <c r="X92" i="25"/>
  <c r="AA92" i="25"/>
  <c r="AB92" i="25"/>
  <c r="AC92" i="25"/>
  <c r="P93" i="25"/>
  <c r="S93" i="25"/>
  <c r="U93" i="25" s="1"/>
  <c r="T93" i="25"/>
  <c r="X93" i="25"/>
  <c r="AA93" i="25"/>
  <c r="AB93" i="25"/>
  <c r="AC93" i="25"/>
  <c r="P94" i="25"/>
  <c r="T94" i="25"/>
  <c r="X94" i="25"/>
  <c r="AA94" i="25"/>
  <c r="AB94" i="25"/>
  <c r="O95" i="25"/>
  <c r="P95" i="25"/>
  <c r="Q95" i="25"/>
  <c r="S95" i="25"/>
  <c r="U95" i="25" s="1"/>
  <c r="T95" i="25"/>
  <c r="W95" i="25"/>
  <c r="X95" i="25"/>
  <c r="AB95" i="25"/>
  <c r="O96" i="25"/>
  <c r="P96" i="25"/>
  <c r="T96" i="25"/>
  <c r="W96" i="25"/>
  <c r="X96" i="25"/>
  <c r="Y96" i="25"/>
  <c r="AA96" i="25"/>
  <c r="AB96" i="25"/>
  <c r="P101" i="25"/>
  <c r="W101" i="25"/>
  <c r="P103" i="25"/>
  <c r="P105" i="25"/>
  <c r="W105" i="25"/>
  <c r="AE111" i="25"/>
  <c r="O112" i="25"/>
  <c r="S112" i="25"/>
  <c r="W112" i="25"/>
  <c r="AA112" i="25"/>
  <c r="AE112" i="25"/>
  <c r="O114" i="25"/>
  <c r="P114" i="25"/>
  <c r="T114" i="25"/>
  <c r="W114" i="25"/>
  <c r="X114" i="25"/>
  <c r="AA114" i="25"/>
  <c r="AB114" i="25"/>
  <c r="AC114" i="25"/>
  <c r="O115" i="25"/>
  <c r="P115" i="25"/>
  <c r="T115" i="25"/>
  <c r="W115" i="25"/>
  <c r="X115" i="25"/>
  <c r="AA115" i="25"/>
  <c r="AB115" i="25"/>
  <c r="AC115" i="25" s="1"/>
  <c r="P116" i="25"/>
  <c r="T116" i="25"/>
  <c r="X116" i="25"/>
  <c r="AA116" i="25"/>
  <c r="AC116" i="25" s="1"/>
  <c r="AB116" i="25"/>
  <c r="P117" i="25"/>
  <c r="S117" i="25"/>
  <c r="U117" i="25" s="1"/>
  <c r="T117" i="25"/>
  <c r="X117" i="25"/>
  <c r="AA117" i="25"/>
  <c r="AB117" i="25"/>
  <c r="O118" i="25"/>
  <c r="P118" i="25"/>
  <c r="Q118" i="25"/>
  <c r="S118" i="25"/>
  <c r="T118" i="25"/>
  <c r="W118" i="25"/>
  <c r="X118" i="25"/>
  <c r="Y118" i="25"/>
  <c r="AA118" i="25"/>
  <c r="AB118" i="25"/>
  <c r="O119" i="25"/>
  <c r="P119" i="25"/>
  <c r="T119" i="25"/>
  <c r="W119" i="25"/>
  <c r="Y119" i="25" s="1"/>
  <c r="X119" i="25"/>
  <c r="AA119" i="25"/>
  <c r="AB119" i="25"/>
  <c r="AC119" i="25"/>
  <c r="O120" i="25"/>
  <c r="P120" i="25"/>
  <c r="T120" i="25"/>
  <c r="X120" i="25"/>
  <c r="AA120" i="25"/>
  <c r="AB120" i="25"/>
  <c r="O121" i="25"/>
  <c r="P121" i="25"/>
  <c r="Q121" i="25"/>
  <c r="T121" i="25"/>
  <c r="W121" i="25"/>
  <c r="X121" i="25"/>
  <c r="AA121" i="25"/>
  <c r="AB121" i="25"/>
  <c r="O122" i="25"/>
  <c r="P122" i="25"/>
  <c r="Q122" i="25" s="1"/>
  <c r="S122" i="25"/>
  <c r="T122" i="25"/>
  <c r="W122" i="25"/>
  <c r="X122" i="25"/>
  <c r="Y122" i="25"/>
  <c r="AA122" i="25"/>
  <c r="AB122" i="25"/>
  <c r="P123" i="25"/>
  <c r="T123" i="25"/>
  <c r="W123" i="25"/>
  <c r="Y123" i="25" s="1"/>
  <c r="X123" i="25"/>
  <c r="AA123" i="25"/>
  <c r="AB123" i="25"/>
  <c r="AC123" i="25" s="1"/>
  <c r="O124" i="25"/>
  <c r="P124" i="25"/>
  <c r="S124" i="25"/>
  <c r="U124" i="25" s="1"/>
  <c r="T124" i="25"/>
  <c r="X124" i="25"/>
  <c r="AA124" i="25"/>
  <c r="AB124" i="25"/>
  <c r="AC124" i="25" s="1"/>
  <c r="O125" i="25"/>
  <c r="Q125" i="25" s="1"/>
  <c r="P125" i="25"/>
  <c r="S125" i="25"/>
  <c r="U125" i="25" s="1"/>
  <c r="T125" i="25"/>
  <c r="W125" i="25"/>
  <c r="Y125" i="25" s="1"/>
  <c r="X125" i="25"/>
  <c r="AA125" i="25"/>
  <c r="AB125" i="25"/>
  <c r="AF125" i="25"/>
  <c r="P126" i="25"/>
  <c r="S126" i="25"/>
  <c r="U126" i="25" s="1"/>
  <c r="T126" i="25"/>
  <c r="W126" i="25"/>
  <c r="X126" i="25"/>
  <c r="Y126" i="25"/>
  <c r="AA126" i="25"/>
  <c r="AB126" i="25"/>
  <c r="P127" i="25"/>
  <c r="S127" i="25"/>
  <c r="T127" i="25"/>
  <c r="X127" i="25"/>
  <c r="AA127" i="25"/>
  <c r="AB127" i="25"/>
  <c r="AC127" i="25" s="1"/>
  <c r="O128" i="25"/>
  <c r="P128" i="25"/>
  <c r="Q128" i="25"/>
  <c r="S128" i="25"/>
  <c r="T128" i="25"/>
  <c r="X128" i="25"/>
  <c r="AA128" i="25"/>
  <c r="AB128" i="25"/>
  <c r="O129" i="25"/>
  <c r="P129" i="25"/>
  <c r="Q129" i="25"/>
  <c r="S129" i="25"/>
  <c r="T129" i="25"/>
  <c r="U129" i="25"/>
  <c r="W129" i="25"/>
  <c r="X129" i="25"/>
  <c r="Y129" i="25"/>
  <c r="AA129" i="25"/>
  <c r="AB129" i="25"/>
  <c r="P135" i="25"/>
  <c r="W135" i="25"/>
  <c r="P137" i="25"/>
  <c r="W137" i="25"/>
  <c r="P139" i="25"/>
  <c r="W139" i="25"/>
  <c r="O146" i="25"/>
  <c r="O147" i="25"/>
  <c r="W150" i="25"/>
  <c r="W151" i="25"/>
  <c r="W152" i="25"/>
  <c r="W153" i="25"/>
  <c r="W154" i="25"/>
  <c r="W155" i="25"/>
  <c r="W156" i="25"/>
  <c r="W157" i="25"/>
  <c r="W158" i="25"/>
  <c r="W159" i="25"/>
  <c r="W160" i="25"/>
  <c r="W161" i="25"/>
  <c r="W162" i="25"/>
  <c r="W163" i="25"/>
  <c r="W164" i="25"/>
  <c r="P1" i="24"/>
  <c r="W1" i="24"/>
  <c r="P3" i="24"/>
  <c r="P5" i="24"/>
  <c r="W5" i="24"/>
  <c r="D7" i="24"/>
  <c r="O12" i="24"/>
  <c r="S12" i="24"/>
  <c r="W12" i="24"/>
  <c r="AA12" i="24"/>
  <c r="E15" i="24"/>
  <c r="J15" i="24" s="1"/>
  <c r="F15" i="24"/>
  <c r="F79" i="24" s="1"/>
  <c r="E17" i="24"/>
  <c r="F17" i="24"/>
  <c r="H17" i="24"/>
  <c r="J21" i="24" s="1"/>
  <c r="C21" i="24"/>
  <c r="O86" i="24" s="1"/>
  <c r="D21" i="24"/>
  <c r="E21" i="24"/>
  <c r="F21" i="24"/>
  <c r="O31" i="24"/>
  <c r="S31" i="24"/>
  <c r="W31" i="24"/>
  <c r="AA31" i="24"/>
  <c r="P34" i="24"/>
  <c r="W34" i="24"/>
  <c r="P36" i="24"/>
  <c r="P38" i="24"/>
  <c r="W38" i="24"/>
  <c r="F39" i="24"/>
  <c r="F40" i="24"/>
  <c r="F41" i="24"/>
  <c r="F42" i="24"/>
  <c r="F43" i="24"/>
  <c r="F44" i="24"/>
  <c r="F45" i="24"/>
  <c r="O45" i="24"/>
  <c r="S45" i="24"/>
  <c r="W45" i="24"/>
  <c r="AA45" i="24"/>
  <c r="F46" i="24"/>
  <c r="F47" i="24"/>
  <c r="F48" i="24"/>
  <c r="F49" i="24"/>
  <c r="O64" i="24"/>
  <c r="S64" i="24"/>
  <c r="W64" i="24"/>
  <c r="AA64" i="24"/>
  <c r="J68" i="24"/>
  <c r="P68" i="24"/>
  <c r="W68" i="24"/>
  <c r="C70" i="24"/>
  <c r="P70" i="24"/>
  <c r="W70" i="24"/>
  <c r="C72" i="24"/>
  <c r="P72" i="24"/>
  <c r="W72" i="24"/>
  <c r="B74" i="24"/>
  <c r="F74" i="24"/>
  <c r="J74" i="24"/>
  <c r="AE78" i="24"/>
  <c r="C79" i="24"/>
  <c r="H79" i="24" s="1"/>
  <c r="D79" i="24"/>
  <c r="E79" i="24"/>
  <c r="O79" i="24"/>
  <c r="S79" i="24"/>
  <c r="W79" i="24"/>
  <c r="AA79" i="24"/>
  <c r="AE79" i="24"/>
  <c r="O81" i="24"/>
  <c r="P81" i="24"/>
  <c r="Q81" i="24"/>
  <c r="S81" i="24"/>
  <c r="T81" i="24"/>
  <c r="X81" i="24"/>
  <c r="AB81" i="24"/>
  <c r="O82" i="24"/>
  <c r="P82" i="24"/>
  <c r="Q82" i="24"/>
  <c r="S82" i="24"/>
  <c r="U82" i="24" s="1"/>
  <c r="T82" i="24"/>
  <c r="W82" i="24"/>
  <c r="X82" i="24"/>
  <c r="Y82" i="24"/>
  <c r="AA82" i="24"/>
  <c r="AB82" i="24"/>
  <c r="P83" i="24"/>
  <c r="S83" i="24"/>
  <c r="U83" i="24" s="1"/>
  <c r="T83" i="24"/>
  <c r="X83" i="24"/>
  <c r="AB83" i="24"/>
  <c r="O84" i="24"/>
  <c r="P84" i="24"/>
  <c r="Q84" i="24"/>
  <c r="T84" i="24"/>
  <c r="X84" i="24"/>
  <c r="AA84" i="24"/>
  <c r="AB84" i="24"/>
  <c r="AC84" i="24"/>
  <c r="O85" i="24"/>
  <c r="Q85" i="24" s="1"/>
  <c r="P85" i="24"/>
  <c r="S85" i="24"/>
  <c r="T85" i="24"/>
  <c r="U85" i="24"/>
  <c r="X85" i="24"/>
  <c r="AB85" i="24"/>
  <c r="P86" i="24"/>
  <c r="S86" i="24"/>
  <c r="U86" i="24" s="1"/>
  <c r="T86" i="24"/>
  <c r="X86" i="24"/>
  <c r="AA86" i="24"/>
  <c r="AB86" i="24"/>
  <c r="AC86" i="24"/>
  <c r="O87" i="24"/>
  <c r="P87" i="24"/>
  <c r="T87" i="24"/>
  <c r="W87" i="24"/>
  <c r="X87" i="24"/>
  <c r="Y87" i="24" s="1"/>
  <c r="AB87" i="24"/>
  <c r="P88" i="24"/>
  <c r="T88" i="24"/>
  <c r="X88" i="24"/>
  <c r="AB88" i="24"/>
  <c r="O89" i="24"/>
  <c r="P89" i="24"/>
  <c r="Q89" i="24"/>
  <c r="T89" i="24"/>
  <c r="W89" i="24"/>
  <c r="X89" i="24"/>
  <c r="AA89" i="24"/>
  <c r="AB89" i="24"/>
  <c r="P90" i="24"/>
  <c r="S90" i="24"/>
  <c r="T90" i="24"/>
  <c r="U90" i="24"/>
  <c r="W90" i="24"/>
  <c r="X90" i="24"/>
  <c r="Y90" i="24"/>
  <c r="AA90" i="24"/>
  <c r="AB90" i="24"/>
  <c r="AC90" i="24"/>
  <c r="P91" i="24"/>
  <c r="S91" i="24"/>
  <c r="T91" i="24"/>
  <c r="X91" i="24"/>
  <c r="AB91" i="24"/>
  <c r="O92" i="24"/>
  <c r="P92" i="24"/>
  <c r="Q92" i="24"/>
  <c r="T92" i="24"/>
  <c r="W92" i="24"/>
  <c r="Y92" i="24" s="1"/>
  <c r="X92" i="24"/>
  <c r="AB92" i="24"/>
  <c r="O93" i="24"/>
  <c r="Q93" i="24" s="1"/>
  <c r="P93" i="24"/>
  <c r="T93" i="24"/>
  <c r="X93" i="24"/>
  <c r="AA93" i="24"/>
  <c r="AC93" i="24" s="1"/>
  <c r="AB93" i="24"/>
  <c r="O94" i="24"/>
  <c r="P94" i="24"/>
  <c r="T94" i="24"/>
  <c r="X94" i="24"/>
  <c r="AB94" i="24"/>
  <c r="O95" i="24"/>
  <c r="P95" i="24"/>
  <c r="Q95" i="24" s="1"/>
  <c r="S95" i="24"/>
  <c r="T95" i="24"/>
  <c r="W95" i="24"/>
  <c r="Y95" i="24" s="1"/>
  <c r="X95" i="24"/>
  <c r="AB95" i="24"/>
  <c r="O96" i="24"/>
  <c r="P96" i="24"/>
  <c r="T96" i="24"/>
  <c r="X96" i="24"/>
  <c r="AA96" i="24"/>
  <c r="AB96" i="24"/>
  <c r="P101" i="24"/>
  <c r="W101" i="24"/>
  <c r="P103" i="24"/>
  <c r="P105" i="24"/>
  <c r="W105" i="24"/>
  <c r="AE111" i="24"/>
  <c r="O112" i="24"/>
  <c r="S112" i="24"/>
  <c r="W112" i="24"/>
  <c r="AA112" i="24"/>
  <c r="AE112" i="24"/>
  <c r="P114" i="24"/>
  <c r="S114" i="24"/>
  <c r="T114" i="24"/>
  <c r="X114" i="24"/>
  <c r="AB114" i="24"/>
  <c r="P115" i="24"/>
  <c r="S115" i="24"/>
  <c r="T115" i="24"/>
  <c r="X115" i="24"/>
  <c r="AB115" i="24"/>
  <c r="P116" i="24"/>
  <c r="S116" i="24"/>
  <c r="T116" i="24"/>
  <c r="U116" i="24"/>
  <c r="X116" i="24"/>
  <c r="AB116" i="24"/>
  <c r="O117" i="24"/>
  <c r="P117" i="24"/>
  <c r="Q117" i="24"/>
  <c r="T117" i="24"/>
  <c r="W117" i="24"/>
  <c r="Y117" i="24" s="1"/>
  <c r="X117" i="24"/>
  <c r="AB117" i="24"/>
  <c r="P118" i="24"/>
  <c r="T118" i="24"/>
  <c r="X118" i="24"/>
  <c r="AA118" i="24"/>
  <c r="AB118" i="24"/>
  <c r="O119" i="24"/>
  <c r="Q119" i="24" s="1"/>
  <c r="P119" i="24"/>
  <c r="T119" i="24"/>
  <c r="W119" i="24"/>
  <c r="Y119" i="24" s="1"/>
  <c r="X119" i="24"/>
  <c r="AB119" i="24"/>
  <c r="O120" i="24"/>
  <c r="P120" i="24"/>
  <c r="Q120" i="24" s="1"/>
  <c r="S120" i="24"/>
  <c r="U120" i="24" s="1"/>
  <c r="T120" i="24"/>
  <c r="W120" i="24"/>
  <c r="X120" i="24"/>
  <c r="Y120" i="24"/>
  <c r="AB120" i="24"/>
  <c r="P121" i="24"/>
  <c r="T121" i="24"/>
  <c r="W121" i="24"/>
  <c r="Y121" i="24" s="1"/>
  <c r="X121" i="24"/>
  <c r="AA121" i="24"/>
  <c r="AB121" i="24"/>
  <c r="O122" i="24"/>
  <c r="P122" i="24"/>
  <c r="T122" i="24"/>
  <c r="X122" i="24"/>
  <c r="AA122" i="24"/>
  <c r="AB122" i="24"/>
  <c r="O123" i="24"/>
  <c r="P123" i="24"/>
  <c r="Q123" i="24"/>
  <c r="S123" i="24"/>
  <c r="T123" i="24"/>
  <c r="W123" i="24"/>
  <c r="X123" i="24"/>
  <c r="Y123" i="24"/>
  <c r="AB123" i="24"/>
  <c r="O124" i="24"/>
  <c r="P124" i="24"/>
  <c r="Q124" i="24"/>
  <c r="S124" i="24"/>
  <c r="T124" i="24"/>
  <c r="X124" i="24"/>
  <c r="AA124" i="24"/>
  <c r="AB124" i="24"/>
  <c r="AC124" i="24"/>
  <c r="P125" i="24"/>
  <c r="S125" i="24"/>
  <c r="T125" i="24"/>
  <c r="X125" i="24"/>
  <c r="AA125" i="24"/>
  <c r="AB125" i="24"/>
  <c r="O126" i="24"/>
  <c r="P126" i="24"/>
  <c r="Q126" i="24"/>
  <c r="S126" i="24"/>
  <c r="U126" i="24" s="1"/>
  <c r="T126" i="24"/>
  <c r="X126" i="24"/>
  <c r="AA126" i="24"/>
  <c r="AB126" i="24"/>
  <c r="AC126" i="24"/>
  <c r="O127" i="24"/>
  <c r="P127" i="24"/>
  <c r="Q127" i="24"/>
  <c r="S127" i="24"/>
  <c r="U127" i="24" s="1"/>
  <c r="T127" i="24"/>
  <c r="X127" i="24"/>
  <c r="AA127" i="24"/>
  <c r="AB127" i="24"/>
  <c r="O128" i="24"/>
  <c r="P128" i="24"/>
  <c r="S128" i="24"/>
  <c r="T128" i="24"/>
  <c r="U128" i="24"/>
  <c r="W128" i="24"/>
  <c r="Y128" i="24" s="1"/>
  <c r="X128" i="24"/>
  <c r="AB128" i="24"/>
  <c r="P129" i="24"/>
  <c r="T129" i="24"/>
  <c r="W129" i="24"/>
  <c r="X129" i="24"/>
  <c r="Y129" i="24"/>
  <c r="AB129" i="24"/>
  <c r="P135" i="24"/>
  <c r="W135" i="24"/>
  <c r="P137" i="24"/>
  <c r="W137" i="24"/>
  <c r="P139" i="24"/>
  <c r="W139" i="24"/>
  <c r="O146" i="24"/>
  <c r="O147" i="24"/>
  <c r="W150" i="24"/>
  <c r="W151" i="24"/>
  <c r="W152" i="24"/>
  <c r="W153" i="24"/>
  <c r="W154" i="24"/>
  <c r="W155" i="24"/>
  <c r="W156" i="24"/>
  <c r="W157" i="24"/>
  <c r="W158" i="24"/>
  <c r="W159" i="24"/>
  <c r="W160" i="24"/>
  <c r="W161" i="24"/>
  <c r="W162" i="24"/>
  <c r="W163" i="24"/>
  <c r="W164" i="24"/>
  <c r="P1" i="23"/>
  <c r="W1" i="23"/>
  <c r="P3" i="23"/>
  <c r="P5" i="23"/>
  <c r="W5" i="23"/>
  <c r="D7" i="23"/>
  <c r="O12" i="23"/>
  <c r="S12" i="23"/>
  <c r="W12" i="23"/>
  <c r="AA12" i="23"/>
  <c r="E15" i="23"/>
  <c r="F15" i="23"/>
  <c r="E17" i="23"/>
  <c r="F17" i="23"/>
  <c r="H17" i="23" s="1"/>
  <c r="C21" i="23"/>
  <c r="O87" i="23" s="1"/>
  <c r="D21" i="23"/>
  <c r="E21" i="23"/>
  <c r="F21" i="23"/>
  <c r="O31" i="23"/>
  <c r="S31" i="23"/>
  <c r="W31" i="23"/>
  <c r="AA31" i="23"/>
  <c r="P34" i="23"/>
  <c r="W34" i="23"/>
  <c r="P36" i="23"/>
  <c r="P38" i="23"/>
  <c r="W38" i="23"/>
  <c r="F39" i="23"/>
  <c r="F40" i="23"/>
  <c r="F41" i="23"/>
  <c r="F42" i="23"/>
  <c r="F43" i="23"/>
  <c r="F44" i="23"/>
  <c r="F45" i="23"/>
  <c r="O45" i="23"/>
  <c r="S45" i="23"/>
  <c r="W45" i="23"/>
  <c r="AA45" i="23"/>
  <c r="F46" i="23"/>
  <c r="F47" i="23"/>
  <c r="F48" i="23"/>
  <c r="F49" i="23"/>
  <c r="O64" i="23"/>
  <c r="S64" i="23"/>
  <c r="W64" i="23"/>
  <c r="AA64" i="23"/>
  <c r="J68" i="23"/>
  <c r="P68" i="23"/>
  <c r="W68" i="23"/>
  <c r="C70" i="23"/>
  <c r="P70" i="23"/>
  <c r="C72" i="23"/>
  <c r="P72" i="23"/>
  <c r="W72" i="23"/>
  <c r="B74" i="23"/>
  <c r="F74" i="23"/>
  <c r="J74" i="23"/>
  <c r="AE78" i="23"/>
  <c r="C79" i="23"/>
  <c r="D79" i="23"/>
  <c r="F79" i="23"/>
  <c r="O79" i="23"/>
  <c r="S79" i="23"/>
  <c r="W79" i="23"/>
  <c r="AA79" i="23"/>
  <c r="AE79" i="23"/>
  <c r="O81" i="23"/>
  <c r="Q81" i="23" s="1"/>
  <c r="P81" i="23"/>
  <c r="S81" i="23"/>
  <c r="T81" i="23"/>
  <c r="U81" i="23"/>
  <c r="W81" i="23"/>
  <c r="X81" i="23"/>
  <c r="Y81" i="23" s="1"/>
  <c r="AA81" i="23"/>
  <c r="AB81" i="23"/>
  <c r="AC81" i="23"/>
  <c r="O82" i="23"/>
  <c r="P82" i="23"/>
  <c r="T82" i="23"/>
  <c r="W82" i="23"/>
  <c r="X82" i="23"/>
  <c r="Y82" i="23" s="1"/>
  <c r="AA82" i="23"/>
  <c r="AB82" i="23"/>
  <c r="O83" i="23"/>
  <c r="P83" i="23"/>
  <c r="Q83" i="23"/>
  <c r="S83" i="23"/>
  <c r="U83" i="23" s="1"/>
  <c r="T83" i="23"/>
  <c r="W83" i="23"/>
  <c r="X83" i="23"/>
  <c r="Y83" i="23"/>
  <c r="AA83" i="23"/>
  <c r="AB83" i="23"/>
  <c r="O84" i="23"/>
  <c r="P84" i="23"/>
  <c r="T84" i="23"/>
  <c r="W84" i="23"/>
  <c r="X84" i="23"/>
  <c r="Y84" i="23"/>
  <c r="AB84" i="23"/>
  <c r="O85" i="23"/>
  <c r="P85" i="23"/>
  <c r="Q85" i="23"/>
  <c r="T85" i="23"/>
  <c r="W85" i="23"/>
  <c r="Y85" i="23" s="1"/>
  <c r="X85" i="23"/>
  <c r="AB85" i="23"/>
  <c r="O86" i="23"/>
  <c r="Q86" i="23" s="1"/>
  <c r="P86" i="23"/>
  <c r="S86" i="23"/>
  <c r="U86" i="23" s="1"/>
  <c r="T86" i="23"/>
  <c r="W86" i="23"/>
  <c r="X86" i="23"/>
  <c r="Y86" i="23" s="1"/>
  <c r="AA86" i="23"/>
  <c r="AB86" i="23"/>
  <c r="P87" i="23"/>
  <c r="Q87" i="23"/>
  <c r="S87" i="23"/>
  <c r="T87" i="23"/>
  <c r="U87" i="23"/>
  <c r="W87" i="23"/>
  <c r="X87" i="23"/>
  <c r="Y87" i="23"/>
  <c r="AA87" i="23"/>
  <c r="AB87" i="23"/>
  <c r="O88" i="23"/>
  <c r="Q88" i="23" s="1"/>
  <c r="P88" i="23"/>
  <c r="T88" i="23"/>
  <c r="W88" i="23"/>
  <c r="X88" i="23"/>
  <c r="Y88" i="23"/>
  <c r="AB88" i="23"/>
  <c r="O89" i="23"/>
  <c r="P89" i="23"/>
  <c r="Q89" i="23"/>
  <c r="S89" i="23"/>
  <c r="U89" i="23" s="1"/>
  <c r="T89" i="23"/>
  <c r="W89" i="23"/>
  <c r="Y89" i="23" s="1"/>
  <c r="X89" i="23"/>
  <c r="AB89" i="23"/>
  <c r="O90" i="23"/>
  <c r="P90" i="23"/>
  <c r="Q90" i="23"/>
  <c r="S90" i="23"/>
  <c r="U90" i="23" s="1"/>
  <c r="T90" i="23"/>
  <c r="W90" i="23"/>
  <c r="X90" i="23"/>
  <c r="Y90" i="23"/>
  <c r="AA90" i="23"/>
  <c r="AB90" i="23"/>
  <c r="O91" i="23"/>
  <c r="P91" i="23"/>
  <c r="Q91" i="23"/>
  <c r="S91" i="23"/>
  <c r="T91" i="23"/>
  <c r="W91" i="23"/>
  <c r="X91" i="23"/>
  <c r="Y91" i="23"/>
  <c r="AA91" i="23"/>
  <c r="AB91" i="23"/>
  <c r="AC91" i="23"/>
  <c r="AF91" i="23"/>
  <c r="O92" i="23"/>
  <c r="P92" i="23"/>
  <c r="T92" i="23"/>
  <c r="W92" i="23"/>
  <c r="X92" i="23"/>
  <c r="Y92" i="23" s="1"/>
  <c r="AA92" i="23"/>
  <c r="AB92" i="23"/>
  <c r="AC92" i="23" s="1"/>
  <c r="O93" i="23"/>
  <c r="P93" i="23"/>
  <c r="Q93" i="23"/>
  <c r="S93" i="23"/>
  <c r="U93" i="23" s="1"/>
  <c r="T93" i="23"/>
  <c r="W93" i="23"/>
  <c r="Y93" i="23" s="1"/>
  <c r="X93" i="23"/>
  <c r="AB93" i="23"/>
  <c r="O94" i="23"/>
  <c r="P94" i="23"/>
  <c r="Q94" i="23"/>
  <c r="S94" i="23"/>
  <c r="U94" i="23" s="1"/>
  <c r="T94" i="23"/>
  <c r="W94" i="23"/>
  <c r="X94" i="23"/>
  <c r="Y94" i="23" s="1"/>
  <c r="AA94" i="23"/>
  <c r="AB94" i="23"/>
  <c r="AC94" i="23" s="1"/>
  <c r="O95" i="23"/>
  <c r="P95" i="23"/>
  <c r="S95" i="23"/>
  <c r="T95" i="23"/>
  <c r="U95" i="23" s="1"/>
  <c r="W95" i="23"/>
  <c r="X95" i="23"/>
  <c r="Y95" i="23" s="1"/>
  <c r="AB95" i="23"/>
  <c r="O96" i="23"/>
  <c r="P96" i="23"/>
  <c r="T96" i="23"/>
  <c r="W96" i="23"/>
  <c r="Y96" i="23" s="1"/>
  <c r="X96" i="23"/>
  <c r="AA96" i="23"/>
  <c r="AB96" i="23"/>
  <c r="P101" i="23"/>
  <c r="W101" i="23"/>
  <c r="P103" i="23"/>
  <c r="P105" i="23"/>
  <c r="W105" i="23"/>
  <c r="AE111" i="23"/>
  <c r="O112" i="23"/>
  <c r="S112" i="23"/>
  <c r="W112" i="23"/>
  <c r="AA112" i="23"/>
  <c r="AE112" i="23"/>
  <c r="O114" i="23"/>
  <c r="P114" i="23"/>
  <c r="Q114" i="23"/>
  <c r="S114" i="23"/>
  <c r="T114" i="23"/>
  <c r="X114" i="23"/>
  <c r="AB114" i="23"/>
  <c r="O115" i="23"/>
  <c r="P115" i="23"/>
  <c r="Q115" i="23"/>
  <c r="S115" i="23"/>
  <c r="U115" i="23" s="1"/>
  <c r="T115" i="23"/>
  <c r="W115" i="23"/>
  <c r="X115" i="23"/>
  <c r="Y115" i="23" s="1"/>
  <c r="AA115" i="23"/>
  <c r="AB115" i="23"/>
  <c r="AF115" i="23"/>
  <c r="O116" i="23"/>
  <c r="P116" i="23"/>
  <c r="Q116" i="23"/>
  <c r="S116" i="23"/>
  <c r="T116" i="23"/>
  <c r="U116" i="23"/>
  <c r="W116" i="23"/>
  <c r="Y116" i="23" s="1"/>
  <c r="X116" i="23"/>
  <c r="AA116" i="23"/>
  <c r="AB116" i="23"/>
  <c r="AC116" i="23"/>
  <c r="P117" i="23"/>
  <c r="S117" i="23"/>
  <c r="T117" i="23"/>
  <c r="W117" i="23"/>
  <c r="Y117" i="23" s="1"/>
  <c r="X117" i="23"/>
  <c r="AA117" i="23"/>
  <c r="AB117" i="23"/>
  <c r="O118" i="23"/>
  <c r="P118" i="23"/>
  <c r="S118" i="23"/>
  <c r="T118" i="23"/>
  <c r="X118" i="23"/>
  <c r="AB118" i="23"/>
  <c r="P119" i="23"/>
  <c r="S119" i="23"/>
  <c r="T119" i="23"/>
  <c r="U119" i="23" s="1"/>
  <c r="W119" i="23"/>
  <c r="Y119" i="23" s="1"/>
  <c r="X119" i="23"/>
  <c r="AA119" i="23"/>
  <c r="AB119" i="23"/>
  <c r="O120" i="23"/>
  <c r="P120" i="23"/>
  <c r="Q120" i="23"/>
  <c r="S120" i="23"/>
  <c r="T120" i="23"/>
  <c r="W120" i="23"/>
  <c r="X120" i="23"/>
  <c r="Y120" i="23"/>
  <c r="AA120" i="23"/>
  <c r="AC120" i="23" s="1"/>
  <c r="AB120" i="23"/>
  <c r="AF120" i="23"/>
  <c r="P121" i="23"/>
  <c r="S121" i="23"/>
  <c r="T121" i="23"/>
  <c r="U121" i="23"/>
  <c r="W121" i="23"/>
  <c r="X121" i="23"/>
  <c r="Y121" i="23" s="1"/>
  <c r="AB121" i="23"/>
  <c r="O122" i="23"/>
  <c r="P122" i="23"/>
  <c r="Q122" i="23"/>
  <c r="S122" i="23"/>
  <c r="U122" i="23" s="1"/>
  <c r="T122" i="23"/>
  <c r="X122" i="23"/>
  <c r="AA122" i="23"/>
  <c r="AB122" i="23"/>
  <c r="AC122" i="23" s="1"/>
  <c r="O123" i="23"/>
  <c r="P123" i="23"/>
  <c r="Q123" i="23"/>
  <c r="S123" i="23"/>
  <c r="U123" i="23" s="1"/>
  <c r="T123" i="23"/>
  <c r="W123" i="23"/>
  <c r="X123" i="23"/>
  <c r="Y123" i="23"/>
  <c r="AA123" i="23"/>
  <c r="AB123" i="23"/>
  <c r="O124" i="23"/>
  <c r="P124" i="23"/>
  <c r="Q124" i="23" s="1"/>
  <c r="S124" i="23"/>
  <c r="T124" i="23"/>
  <c r="W124" i="23"/>
  <c r="Y124" i="23" s="1"/>
  <c r="X124" i="23"/>
  <c r="AA124" i="23"/>
  <c r="AB124" i="23"/>
  <c r="P125" i="23"/>
  <c r="S125" i="23"/>
  <c r="U125" i="23" s="1"/>
  <c r="T125" i="23"/>
  <c r="W125" i="23"/>
  <c r="X125" i="23"/>
  <c r="Y125" i="23"/>
  <c r="AA125" i="23"/>
  <c r="AB125" i="23"/>
  <c r="O126" i="23"/>
  <c r="P126" i="23"/>
  <c r="Q126" i="23"/>
  <c r="S126" i="23"/>
  <c r="T126" i="23"/>
  <c r="X126" i="23"/>
  <c r="AA126" i="23"/>
  <c r="AB126" i="23"/>
  <c r="AC126" i="23"/>
  <c r="O127" i="23"/>
  <c r="P127" i="23"/>
  <c r="Q127" i="23"/>
  <c r="S127" i="23"/>
  <c r="U127" i="23" s="1"/>
  <c r="T127" i="23"/>
  <c r="W127" i="23"/>
  <c r="X127" i="23"/>
  <c r="Y127" i="23" s="1"/>
  <c r="AA127" i="23"/>
  <c r="AB127" i="23"/>
  <c r="O128" i="23"/>
  <c r="P128" i="23"/>
  <c r="S128" i="23"/>
  <c r="T128" i="23"/>
  <c r="U128" i="23" s="1"/>
  <c r="W128" i="23"/>
  <c r="X128" i="23"/>
  <c r="AA128" i="23"/>
  <c r="AB128" i="23"/>
  <c r="P129" i="23"/>
  <c r="S129" i="23"/>
  <c r="U129" i="23" s="1"/>
  <c r="T129" i="23"/>
  <c r="W129" i="23"/>
  <c r="X129" i="23"/>
  <c r="Y129" i="23"/>
  <c r="AA129" i="23"/>
  <c r="AB129" i="23"/>
  <c r="P135" i="23"/>
  <c r="W135" i="23"/>
  <c r="P137" i="23"/>
  <c r="P139" i="23"/>
  <c r="W139" i="23"/>
  <c r="O146" i="23"/>
  <c r="O147" i="23"/>
  <c r="W150" i="23"/>
  <c r="W151" i="23"/>
  <c r="W152" i="23"/>
  <c r="W153" i="23"/>
  <c r="W154" i="23"/>
  <c r="W155" i="23"/>
  <c r="W156" i="23"/>
  <c r="W157" i="23"/>
  <c r="W158" i="23"/>
  <c r="W159" i="23"/>
  <c r="W160" i="23"/>
  <c r="W161" i="23"/>
  <c r="W162" i="23"/>
  <c r="W163" i="23"/>
  <c r="W164" i="23"/>
  <c r="P1" i="22"/>
  <c r="W1" i="22"/>
  <c r="P3" i="22"/>
  <c r="P5" i="22"/>
  <c r="W5" i="22"/>
  <c r="D7" i="22"/>
  <c r="O12" i="22"/>
  <c r="S12" i="22"/>
  <c r="W12" i="22"/>
  <c r="AA12" i="22"/>
  <c r="E15" i="22"/>
  <c r="E79" i="22" s="1"/>
  <c r="F15" i="22"/>
  <c r="F79" i="22" s="1"/>
  <c r="J15" i="22"/>
  <c r="E17" i="22"/>
  <c r="H17" i="22" s="1"/>
  <c r="J21" i="22" s="1"/>
  <c r="F17" i="22"/>
  <c r="C21" i="22"/>
  <c r="D21" i="22"/>
  <c r="E21" i="22"/>
  <c r="W96" i="22" s="1"/>
  <c r="F21" i="22"/>
  <c r="AA85" i="22" s="1"/>
  <c r="O31" i="22"/>
  <c r="S31" i="22"/>
  <c r="W31" i="22"/>
  <c r="AA31" i="22"/>
  <c r="P34" i="22"/>
  <c r="W34" i="22"/>
  <c r="P36" i="22"/>
  <c r="W36" i="22"/>
  <c r="P38" i="22"/>
  <c r="W38" i="22"/>
  <c r="F39" i="22"/>
  <c r="F40" i="22"/>
  <c r="F41" i="22"/>
  <c r="F42" i="22"/>
  <c r="F43" i="22"/>
  <c r="F44" i="22"/>
  <c r="F45" i="22"/>
  <c r="O45" i="22"/>
  <c r="S45" i="22"/>
  <c r="W45" i="22"/>
  <c r="AA45" i="22"/>
  <c r="F46" i="22"/>
  <c r="F47" i="22"/>
  <c r="F48" i="22"/>
  <c r="F49" i="22"/>
  <c r="O64" i="22"/>
  <c r="S64" i="22"/>
  <c r="W64" i="22"/>
  <c r="AA64" i="22"/>
  <c r="J68" i="22"/>
  <c r="P68" i="22"/>
  <c r="W68" i="22"/>
  <c r="C70" i="22"/>
  <c r="P70" i="22"/>
  <c r="C72" i="22"/>
  <c r="P72" i="22"/>
  <c r="W72" i="22"/>
  <c r="B74" i="22"/>
  <c r="F74" i="22"/>
  <c r="J74" i="22"/>
  <c r="AE78" i="22"/>
  <c r="C79" i="22"/>
  <c r="D79" i="22"/>
  <c r="O79" i="22"/>
  <c r="S79" i="22"/>
  <c r="W79" i="22"/>
  <c r="AA79" i="22"/>
  <c r="AE79" i="22"/>
  <c r="O81" i="22"/>
  <c r="Q81" i="22" s="1"/>
  <c r="P81" i="22"/>
  <c r="T81" i="22"/>
  <c r="W81" i="22"/>
  <c r="X81" i="22"/>
  <c r="AB81" i="22"/>
  <c r="O82" i="22"/>
  <c r="Q82" i="22" s="1"/>
  <c r="P82" i="22"/>
  <c r="T82" i="22"/>
  <c r="W82" i="22"/>
  <c r="Y82" i="22" s="1"/>
  <c r="X82" i="22"/>
  <c r="AB82" i="22"/>
  <c r="O83" i="22"/>
  <c r="Q83" i="22" s="1"/>
  <c r="P83" i="22"/>
  <c r="T83" i="22"/>
  <c r="X83" i="22"/>
  <c r="AA83" i="22"/>
  <c r="AB83" i="22"/>
  <c r="O84" i="22"/>
  <c r="P84" i="22"/>
  <c r="S84" i="22"/>
  <c r="U84" i="22" s="1"/>
  <c r="T84" i="22"/>
  <c r="W84" i="22"/>
  <c r="X84" i="22"/>
  <c r="AB84" i="22"/>
  <c r="O85" i="22"/>
  <c r="P85" i="22"/>
  <c r="Q85" i="22"/>
  <c r="S85" i="22"/>
  <c r="T85" i="22"/>
  <c r="U85" i="22"/>
  <c r="W85" i="22"/>
  <c r="X85" i="22"/>
  <c r="Y85" i="22"/>
  <c r="AB85" i="22"/>
  <c r="O86" i="22"/>
  <c r="Q86" i="22" s="1"/>
  <c r="P86" i="22"/>
  <c r="T86" i="22"/>
  <c r="W86" i="22"/>
  <c r="X86" i="22"/>
  <c r="AB86" i="22"/>
  <c r="O87" i="22"/>
  <c r="P87" i="22"/>
  <c r="S87" i="22"/>
  <c r="T87" i="22"/>
  <c r="X87" i="22"/>
  <c r="AA87" i="22"/>
  <c r="AB87" i="22"/>
  <c r="O88" i="22"/>
  <c r="P88" i="22"/>
  <c r="T88" i="22"/>
  <c r="W88" i="22"/>
  <c r="X88" i="22"/>
  <c r="Y88" i="22"/>
  <c r="AB88" i="22"/>
  <c r="O89" i="22"/>
  <c r="P89" i="22"/>
  <c r="Q89" i="22"/>
  <c r="T89" i="22"/>
  <c r="W89" i="22"/>
  <c r="X89" i="22"/>
  <c r="Y89" i="22"/>
  <c r="AB89" i="22"/>
  <c r="O90" i="22"/>
  <c r="Q90" i="22" s="1"/>
  <c r="P90" i="22"/>
  <c r="T90" i="22"/>
  <c r="X90" i="22"/>
  <c r="AA90" i="22"/>
  <c r="AB90" i="22"/>
  <c r="O91" i="22"/>
  <c r="P91" i="22"/>
  <c r="Q91" i="22"/>
  <c r="S91" i="22"/>
  <c r="U91" i="22" s="1"/>
  <c r="T91" i="22"/>
  <c r="X91" i="22"/>
  <c r="AA91" i="22"/>
  <c r="AB91" i="22"/>
  <c r="O92" i="22"/>
  <c r="P92" i="22"/>
  <c r="T92" i="22"/>
  <c r="W92" i="22"/>
  <c r="Y92" i="22" s="1"/>
  <c r="X92" i="22"/>
  <c r="AA92" i="22"/>
  <c r="AB92" i="22"/>
  <c r="O93" i="22"/>
  <c r="P93" i="22"/>
  <c r="Q93" i="22"/>
  <c r="S93" i="22"/>
  <c r="U93" i="22" s="1"/>
  <c r="T93" i="22"/>
  <c r="X93" i="22"/>
  <c r="AA93" i="22"/>
  <c r="AB93" i="22"/>
  <c r="O94" i="22"/>
  <c r="P94" i="22"/>
  <c r="T94" i="22"/>
  <c r="W94" i="22"/>
  <c r="X94" i="22"/>
  <c r="Y94" i="22"/>
  <c r="AB94" i="22"/>
  <c r="O95" i="22"/>
  <c r="P95" i="22"/>
  <c r="T95" i="22"/>
  <c r="X95" i="22"/>
  <c r="AA95" i="22"/>
  <c r="AB95" i="22"/>
  <c r="O96" i="22"/>
  <c r="P96" i="22"/>
  <c r="T96" i="22"/>
  <c r="X96" i="22"/>
  <c r="Y96" i="22" s="1"/>
  <c r="AB96" i="22"/>
  <c r="P101" i="22"/>
  <c r="W101" i="22"/>
  <c r="P103" i="22"/>
  <c r="W103" i="22"/>
  <c r="P105" i="22"/>
  <c r="W105" i="22"/>
  <c r="AE111" i="22"/>
  <c r="O112" i="22"/>
  <c r="S112" i="22"/>
  <c r="W112" i="22"/>
  <c r="AA112" i="22"/>
  <c r="AE112" i="22"/>
  <c r="O114" i="22"/>
  <c r="P114" i="22"/>
  <c r="Q114" i="22"/>
  <c r="S114" i="22"/>
  <c r="T114" i="22"/>
  <c r="X114" i="22"/>
  <c r="AB114" i="22"/>
  <c r="P115" i="22"/>
  <c r="T115" i="22"/>
  <c r="W115" i="22"/>
  <c r="X115" i="22"/>
  <c r="AB115" i="22"/>
  <c r="O116" i="22"/>
  <c r="P116" i="22"/>
  <c r="Q116" i="22"/>
  <c r="S116" i="22"/>
  <c r="U116" i="22" s="1"/>
  <c r="T116" i="22"/>
  <c r="X116" i="22"/>
  <c r="AB116" i="22"/>
  <c r="O117" i="22"/>
  <c r="P117" i="22"/>
  <c r="S117" i="22"/>
  <c r="T117" i="22"/>
  <c r="U117" i="22"/>
  <c r="W117" i="22"/>
  <c r="X117" i="22"/>
  <c r="AB117" i="22"/>
  <c r="O118" i="22"/>
  <c r="Q118" i="22" s="1"/>
  <c r="P118" i="22"/>
  <c r="T118" i="22"/>
  <c r="W118" i="22"/>
  <c r="X118" i="22"/>
  <c r="AA118" i="22"/>
  <c r="AB118" i="22"/>
  <c r="AC118" i="22"/>
  <c r="P119" i="22"/>
  <c r="S119" i="22"/>
  <c r="T119" i="22"/>
  <c r="U119" i="22"/>
  <c r="X119" i="22"/>
  <c r="AB119" i="22"/>
  <c r="O120" i="22"/>
  <c r="P120" i="22"/>
  <c r="Q120" i="22"/>
  <c r="S120" i="22"/>
  <c r="U120" i="22" s="1"/>
  <c r="T120" i="22"/>
  <c r="X120" i="22"/>
  <c r="AB120" i="22"/>
  <c r="P121" i="22"/>
  <c r="T121" i="22"/>
  <c r="W121" i="22"/>
  <c r="X121" i="22"/>
  <c r="Y121" i="22"/>
  <c r="AA121" i="22"/>
  <c r="AB121" i="22"/>
  <c r="AC121" i="22"/>
  <c r="O122" i="22"/>
  <c r="P122" i="22"/>
  <c r="Q122" i="22"/>
  <c r="S122" i="22"/>
  <c r="T122" i="22"/>
  <c r="X122" i="22"/>
  <c r="AA122" i="22"/>
  <c r="AB122" i="22"/>
  <c r="O123" i="22"/>
  <c r="P123" i="22"/>
  <c r="Q123" i="22"/>
  <c r="S123" i="22"/>
  <c r="T123" i="22"/>
  <c r="U123" i="22"/>
  <c r="W123" i="22"/>
  <c r="X123" i="22"/>
  <c r="Y123" i="22" s="1"/>
  <c r="AA123" i="22"/>
  <c r="AB123" i="22"/>
  <c r="O124" i="22"/>
  <c r="P124" i="22"/>
  <c r="Q124" i="22"/>
  <c r="T124" i="22"/>
  <c r="W124" i="22"/>
  <c r="X124" i="22"/>
  <c r="Y124" i="22" s="1"/>
  <c r="AB124" i="22"/>
  <c r="P125" i="22"/>
  <c r="S125" i="22"/>
  <c r="T125" i="22"/>
  <c r="W125" i="22"/>
  <c r="X125" i="22"/>
  <c r="Y125" i="22"/>
  <c r="AA125" i="22"/>
  <c r="AB125" i="22"/>
  <c r="O126" i="22"/>
  <c r="P126" i="22"/>
  <c r="Q126" i="22" s="1"/>
  <c r="S126" i="22"/>
  <c r="U126" i="22" s="1"/>
  <c r="T126" i="22"/>
  <c r="X126" i="22"/>
  <c r="AB126" i="22"/>
  <c r="O127" i="22"/>
  <c r="P127" i="22"/>
  <c r="Q127" i="22" s="1"/>
  <c r="S127" i="22"/>
  <c r="T127" i="22"/>
  <c r="X127" i="22"/>
  <c r="AA127" i="22"/>
  <c r="AB127" i="22"/>
  <c r="O128" i="22"/>
  <c r="P128" i="22"/>
  <c r="S128" i="22"/>
  <c r="T128" i="22"/>
  <c r="W128" i="22"/>
  <c r="X128" i="22"/>
  <c r="Y128" i="22"/>
  <c r="AB128" i="22"/>
  <c r="P129" i="22"/>
  <c r="S129" i="22"/>
  <c r="T129" i="22"/>
  <c r="U129" i="22"/>
  <c r="W129" i="22"/>
  <c r="X129" i="22"/>
  <c r="Y129" i="22"/>
  <c r="AB129" i="22"/>
  <c r="P135" i="22"/>
  <c r="W135" i="22"/>
  <c r="P137" i="22"/>
  <c r="W137" i="22"/>
  <c r="P139" i="22"/>
  <c r="W139" i="22"/>
  <c r="O146" i="22"/>
  <c r="O147" i="22"/>
  <c r="W150" i="22"/>
  <c r="W151" i="22"/>
  <c r="W152" i="22"/>
  <c r="W153" i="22"/>
  <c r="W154" i="22"/>
  <c r="W155" i="22"/>
  <c r="W156" i="22"/>
  <c r="W157" i="22"/>
  <c r="W158" i="22"/>
  <c r="W159" i="22"/>
  <c r="W160" i="22"/>
  <c r="W161" i="22"/>
  <c r="W162" i="22"/>
  <c r="W163" i="22"/>
  <c r="W164" i="22"/>
  <c r="P1" i="21"/>
  <c r="W1" i="21"/>
  <c r="P3" i="21"/>
  <c r="P5" i="21"/>
  <c r="W5" i="21"/>
  <c r="D7" i="21"/>
  <c r="O12" i="21"/>
  <c r="S12" i="21"/>
  <c r="W12" i="21"/>
  <c r="AA12" i="21"/>
  <c r="E15" i="21"/>
  <c r="F15" i="21"/>
  <c r="F79" i="21" s="1"/>
  <c r="E17" i="21"/>
  <c r="F17" i="21"/>
  <c r="H17" i="21"/>
  <c r="C21" i="21"/>
  <c r="O94" i="21" s="1"/>
  <c r="Q94" i="21" s="1"/>
  <c r="D21" i="21"/>
  <c r="E21" i="21"/>
  <c r="W122" i="21" s="1"/>
  <c r="Y122" i="21" s="1"/>
  <c r="F21" i="21"/>
  <c r="AA81" i="21" s="1"/>
  <c r="O31" i="21"/>
  <c r="S31" i="21"/>
  <c r="W31" i="21"/>
  <c r="AA31" i="21"/>
  <c r="P34" i="21"/>
  <c r="W34" i="21"/>
  <c r="P36" i="21"/>
  <c r="P38" i="21"/>
  <c r="W38" i="21"/>
  <c r="F39" i="21"/>
  <c r="F40" i="21"/>
  <c r="F41" i="21"/>
  <c r="F42" i="21"/>
  <c r="F43" i="21"/>
  <c r="F44" i="21"/>
  <c r="F45" i="21"/>
  <c r="O45" i="21"/>
  <c r="S45" i="21"/>
  <c r="W45" i="21"/>
  <c r="AA45" i="21"/>
  <c r="F46" i="21"/>
  <c r="F47" i="21"/>
  <c r="F48" i="21"/>
  <c r="F49" i="21"/>
  <c r="O64" i="21"/>
  <c r="S64" i="21"/>
  <c r="W64" i="21"/>
  <c r="AA64" i="21"/>
  <c r="J68" i="21"/>
  <c r="P68" i="21"/>
  <c r="W68" i="21"/>
  <c r="C70" i="21"/>
  <c r="P70" i="21"/>
  <c r="C72" i="21"/>
  <c r="P72" i="21"/>
  <c r="W72" i="21"/>
  <c r="B74" i="21"/>
  <c r="F74" i="21"/>
  <c r="J74" i="21"/>
  <c r="AE78" i="21"/>
  <c r="C79" i="21"/>
  <c r="D79" i="21"/>
  <c r="O79" i="21"/>
  <c r="S79" i="21"/>
  <c r="W79" i="21"/>
  <c r="AA79" i="21"/>
  <c r="AE79" i="21"/>
  <c r="P81" i="21"/>
  <c r="T81" i="21"/>
  <c r="X81" i="21"/>
  <c r="AB81" i="21"/>
  <c r="AC81" i="21" s="1"/>
  <c r="P82" i="21"/>
  <c r="T82" i="21"/>
  <c r="W82" i="21"/>
  <c r="Y82" i="21" s="1"/>
  <c r="X82" i="21"/>
  <c r="AA82" i="21"/>
  <c r="AC82" i="21" s="1"/>
  <c r="AB82" i="21"/>
  <c r="P83" i="21"/>
  <c r="T83" i="21"/>
  <c r="X83" i="21"/>
  <c r="AB83" i="21"/>
  <c r="O84" i="21"/>
  <c r="P84" i="21"/>
  <c r="T84" i="21"/>
  <c r="W84" i="21"/>
  <c r="X84" i="21"/>
  <c r="Y84" i="21"/>
  <c r="AB84" i="21"/>
  <c r="P85" i="21"/>
  <c r="T85" i="21"/>
  <c r="X85" i="21"/>
  <c r="AA85" i="21"/>
  <c r="AB85" i="21"/>
  <c r="AC85" i="21"/>
  <c r="O86" i="21"/>
  <c r="P86" i="21"/>
  <c r="T86" i="21"/>
  <c r="W86" i="21"/>
  <c r="X86" i="21"/>
  <c r="AB86" i="21"/>
  <c r="P87" i="21"/>
  <c r="T87" i="21"/>
  <c r="X87" i="21"/>
  <c r="AA87" i="21"/>
  <c r="AB87" i="21"/>
  <c r="O88" i="21"/>
  <c r="P88" i="21"/>
  <c r="T88" i="21"/>
  <c r="X88" i="21"/>
  <c r="AA88" i="21"/>
  <c r="AB88" i="21"/>
  <c r="P89" i="21"/>
  <c r="T89" i="21"/>
  <c r="X89" i="21"/>
  <c r="AB89" i="21"/>
  <c r="O90" i="21"/>
  <c r="P90" i="21"/>
  <c r="T90" i="21"/>
  <c r="X90" i="21"/>
  <c r="AB90" i="21"/>
  <c r="P91" i="21"/>
  <c r="T91" i="21"/>
  <c r="X91" i="21"/>
  <c r="AA91" i="21"/>
  <c r="AB91" i="21"/>
  <c r="AC91" i="21"/>
  <c r="O92" i="21"/>
  <c r="P92" i="21"/>
  <c r="T92" i="21"/>
  <c r="X92" i="21"/>
  <c r="AB92" i="21"/>
  <c r="O93" i="21"/>
  <c r="P93" i="21"/>
  <c r="T93" i="21"/>
  <c r="X93" i="21"/>
  <c r="AA93" i="21"/>
  <c r="AB93" i="21"/>
  <c r="P94" i="21"/>
  <c r="T94" i="21"/>
  <c r="W94" i="21"/>
  <c r="Y94" i="21" s="1"/>
  <c r="X94" i="21"/>
  <c r="AA94" i="21"/>
  <c r="AB94" i="21"/>
  <c r="AC94" i="21" s="1"/>
  <c r="P95" i="21"/>
  <c r="T95" i="21"/>
  <c r="X95" i="21"/>
  <c r="AA95" i="21"/>
  <c r="AB95" i="21"/>
  <c r="O96" i="21"/>
  <c r="P96" i="21"/>
  <c r="T96" i="21"/>
  <c r="X96" i="21"/>
  <c r="AA96" i="21"/>
  <c r="AB96" i="21"/>
  <c r="P101" i="21"/>
  <c r="W101" i="21"/>
  <c r="P103" i="21"/>
  <c r="P105" i="21"/>
  <c r="W105" i="21"/>
  <c r="AE111" i="21"/>
  <c r="O112" i="21"/>
  <c r="S112" i="21"/>
  <c r="W112" i="21"/>
  <c r="AA112" i="21"/>
  <c r="AE112" i="21"/>
  <c r="O114" i="21"/>
  <c r="P114" i="21"/>
  <c r="T114" i="21"/>
  <c r="W114" i="21"/>
  <c r="X114" i="21"/>
  <c r="AA114" i="21"/>
  <c r="AB114" i="21"/>
  <c r="AC114" i="21" s="1"/>
  <c r="P115" i="21"/>
  <c r="T115" i="21"/>
  <c r="X115" i="21"/>
  <c r="AB115" i="21"/>
  <c r="O116" i="21"/>
  <c r="P116" i="21"/>
  <c r="T116" i="21"/>
  <c r="X116" i="21"/>
  <c r="AB116" i="21"/>
  <c r="P117" i="21"/>
  <c r="T117" i="21"/>
  <c r="X117" i="21"/>
  <c r="AB117" i="21"/>
  <c r="O118" i="21"/>
  <c r="Q118" i="21" s="1"/>
  <c r="P118" i="21"/>
  <c r="T118" i="21"/>
  <c r="X118" i="21"/>
  <c r="AB118" i="21"/>
  <c r="P119" i="21"/>
  <c r="T119" i="21"/>
  <c r="X119" i="21"/>
  <c r="AA119" i="21"/>
  <c r="AB119" i="21"/>
  <c r="AC119" i="21" s="1"/>
  <c r="P120" i="21"/>
  <c r="T120" i="21"/>
  <c r="X120" i="21"/>
  <c r="AA120" i="21"/>
  <c r="AB120" i="21"/>
  <c r="AC120" i="21"/>
  <c r="P121" i="21"/>
  <c r="T121" i="21"/>
  <c r="X121" i="21"/>
  <c r="AB121" i="21"/>
  <c r="P122" i="21"/>
  <c r="S122" i="21"/>
  <c r="T122" i="21"/>
  <c r="X122" i="21"/>
  <c r="AA122" i="21"/>
  <c r="AB122" i="21"/>
  <c r="O123" i="21"/>
  <c r="P123" i="21"/>
  <c r="T123" i="21"/>
  <c r="X123" i="21"/>
  <c r="AA123" i="21"/>
  <c r="AB123" i="21"/>
  <c r="AC123" i="21" s="1"/>
  <c r="O124" i="21"/>
  <c r="P124" i="21"/>
  <c r="T124" i="21"/>
  <c r="X124" i="21"/>
  <c r="AB124" i="21"/>
  <c r="O125" i="21"/>
  <c r="P125" i="21"/>
  <c r="T125" i="21"/>
  <c r="X125" i="21"/>
  <c r="AB125" i="21"/>
  <c r="P126" i="21"/>
  <c r="T126" i="21"/>
  <c r="W126" i="21"/>
  <c r="Y126" i="21" s="1"/>
  <c r="X126" i="21"/>
  <c r="AA126" i="21"/>
  <c r="AB126" i="21"/>
  <c r="P127" i="21"/>
  <c r="T127" i="21"/>
  <c r="X127" i="21"/>
  <c r="AB127" i="21"/>
  <c r="P128" i="21"/>
  <c r="T128" i="21"/>
  <c r="X128" i="21"/>
  <c r="AA128" i="21"/>
  <c r="AB128" i="21"/>
  <c r="P129" i="21"/>
  <c r="T129" i="21"/>
  <c r="W129" i="21"/>
  <c r="Y129" i="21" s="1"/>
  <c r="X129" i="21"/>
  <c r="AB129" i="21"/>
  <c r="P135" i="21"/>
  <c r="W135" i="21"/>
  <c r="P137" i="21"/>
  <c r="P139" i="21"/>
  <c r="W139" i="21"/>
  <c r="O146" i="21"/>
  <c r="O147" i="21"/>
  <c r="W150" i="21"/>
  <c r="W151" i="21"/>
  <c r="W152" i="21"/>
  <c r="W153" i="21"/>
  <c r="W154" i="21"/>
  <c r="W155" i="21"/>
  <c r="W156" i="21"/>
  <c r="W157" i="21"/>
  <c r="W158" i="21"/>
  <c r="W159" i="21"/>
  <c r="W160" i="21"/>
  <c r="W161" i="21"/>
  <c r="W162" i="21"/>
  <c r="W163" i="21"/>
  <c r="W164" i="21"/>
  <c r="P1" i="20"/>
  <c r="W1" i="20"/>
  <c r="P3" i="20"/>
  <c r="P5" i="20"/>
  <c r="W5" i="20"/>
  <c r="D7" i="20"/>
  <c r="O12" i="20"/>
  <c r="S12" i="20"/>
  <c r="W12" i="20"/>
  <c r="AA12" i="20"/>
  <c r="E15" i="20"/>
  <c r="E79" i="20" s="1"/>
  <c r="F15" i="20"/>
  <c r="J15" i="20"/>
  <c r="E17" i="20"/>
  <c r="H17" i="20" s="1"/>
  <c r="F17" i="20"/>
  <c r="C21" i="20"/>
  <c r="D21" i="20"/>
  <c r="S96" i="20" s="1"/>
  <c r="U96" i="20" s="1"/>
  <c r="E21" i="20"/>
  <c r="W87" i="20" s="1"/>
  <c r="F21" i="20"/>
  <c r="AA116" i="20" s="1"/>
  <c r="O31" i="20"/>
  <c r="S31" i="20"/>
  <c r="W31" i="20"/>
  <c r="AA31" i="20"/>
  <c r="P34" i="20"/>
  <c r="W34" i="20"/>
  <c r="P36" i="20"/>
  <c r="W36" i="20"/>
  <c r="P38" i="20"/>
  <c r="W38" i="20"/>
  <c r="F39" i="20"/>
  <c r="F40" i="20"/>
  <c r="F41" i="20"/>
  <c r="F42" i="20"/>
  <c r="F43" i="20"/>
  <c r="F44" i="20"/>
  <c r="F45" i="20"/>
  <c r="O45" i="20"/>
  <c r="S45" i="20"/>
  <c r="W45" i="20"/>
  <c r="AA45" i="20"/>
  <c r="F46" i="20"/>
  <c r="F47" i="20"/>
  <c r="F48" i="20"/>
  <c r="F49" i="20"/>
  <c r="O64" i="20"/>
  <c r="S64" i="20"/>
  <c r="W64" i="20"/>
  <c r="AA64" i="20"/>
  <c r="J68" i="20"/>
  <c r="P68" i="20"/>
  <c r="W68" i="20"/>
  <c r="C70" i="20"/>
  <c r="P70" i="20"/>
  <c r="C72" i="20"/>
  <c r="P72" i="20"/>
  <c r="W72" i="20"/>
  <c r="B74" i="20"/>
  <c r="D74" i="20"/>
  <c r="F74" i="20"/>
  <c r="J74" i="20"/>
  <c r="AE78" i="20"/>
  <c r="C79" i="20"/>
  <c r="D79" i="20"/>
  <c r="H79" i="20" s="1"/>
  <c r="F79" i="20"/>
  <c r="O79" i="20"/>
  <c r="S79" i="20"/>
  <c r="W79" i="20"/>
  <c r="AA79" i="20"/>
  <c r="AE79" i="20"/>
  <c r="O81" i="20"/>
  <c r="P81" i="20"/>
  <c r="S81" i="20"/>
  <c r="T81" i="20"/>
  <c r="U81" i="20"/>
  <c r="W81" i="20"/>
  <c r="Y81" i="20" s="1"/>
  <c r="X81" i="20"/>
  <c r="AB81" i="20"/>
  <c r="O82" i="20"/>
  <c r="P82" i="20"/>
  <c r="Q82" i="20"/>
  <c r="T82" i="20"/>
  <c r="X82" i="20"/>
  <c r="AB82" i="20"/>
  <c r="O83" i="20"/>
  <c r="Q83" i="20" s="1"/>
  <c r="P83" i="20"/>
  <c r="S83" i="20"/>
  <c r="U83" i="20" s="1"/>
  <c r="T83" i="20"/>
  <c r="W83" i="20"/>
  <c r="Y83" i="20" s="1"/>
  <c r="X83" i="20"/>
  <c r="AB83" i="20"/>
  <c r="P84" i="20"/>
  <c r="T84" i="20"/>
  <c r="X84" i="20"/>
  <c r="AB84" i="20"/>
  <c r="O85" i="20"/>
  <c r="P85" i="20"/>
  <c r="S85" i="20"/>
  <c r="T85" i="20"/>
  <c r="W85" i="20"/>
  <c r="Y85" i="20" s="1"/>
  <c r="X85" i="20"/>
  <c r="AB85" i="20"/>
  <c r="O86" i="20"/>
  <c r="Q86" i="20" s="1"/>
  <c r="P86" i="20"/>
  <c r="T86" i="20"/>
  <c r="W86" i="20"/>
  <c r="X86" i="20"/>
  <c r="Y86" i="20"/>
  <c r="AA86" i="20"/>
  <c r="AB86" i="20"/>
  <c r="AC86" i="20"/>
  <c r="P87" i="20"/>
  <c r="S87" i="20"/>
  <c r="T87" i="20"/>
  <c r="X87" i="20"/>
  <c r="Y87" i="20"/>
  <c r="AB87" i="20"/>
  <c r="P88" i="20"/>
  <c r="S88" i="20"/>
  <c r="T88" i="20"/>
  <c r="U88" i="20" s="1"/>
  <c r="X88" i="20"/>
  <c r="AB88" i="20"/>
  <c r="O89" i="20"/>
  <c r="P89" i="20"/>
  <c r="S89" i="20"/>
  <c r="T89" i="20"/>
  <c r="X89" i="20"/>
  <c r="AA89" i="20"/>
  <c r="AB89" i="20"/>
  <c r="O90" i="20"/>
  <c r="P90" i="20"/>
  <c r="Q90" i="20"/>
  <c r="S90" i="20"/>
  <c r="U90" i="20" s="1"/>
  <c r="T90" i="20"/>
  <c r="W90" i="20"/>
  <c r="X90" i="20"/>
  <c r="Y90" i="20"/>
  <c r="AA90" i="20"/>
  <c r="AB90" i="20"/>
  <c r="AF90" i="20"/>
  <c r="O91" i="20"/>
  <c r="P91" i="20"/>
  <c r="Q91" i="20"/>
  <c r="T91" i="20"/>
  <c r="X91" i="20"/>
  <c r="AB91" i="20"/>
  <c r="P92" i="20"/>
  <c r="S92" i="20"/>
  <c r="T92" i="20"/>
  <c r="U92" i="20"/>
  <c r="W92" i="20"/>
  <c r="Y92" i="20" s="1"/>
  <c r="X92" i="20"/>
  <c r="AA92" i="20"/>
  <c r="AB92" i="20"/>
  <c r="O93" i="20"/>
  <c r="P93" i="20"/>
  <c r="Q93" i="20"/>
  <c r="S93" i="20"/>
  <c r="T93" i="20"/>
  <c r="X93" i="20"/>
  <c r="AB93" i="20"/>
  <c r="O94" i="20"/>
  <c r="Q94" i="20" s="1"/>
  <c r="P94" i="20"/>
  <c r="T94" i="20"/>
  <c r="W94" i="20"/>
  <c r="Y94" i="20" s="1"/>
  <c r="X94" i="20"/>
  <c r="AA94" i="20"/>
  <c r="AB94" i="20"/>
  <c r="O95" i="20"/>
  <c r="Q95" i="20" s="1"/>
  <c r="P95" i="20"/>
  <c r="S95" i="20"/>
  <c r="T95" i="20"/>
  <c r="U95" i="20" s="1"/>
  <c r="W95" i="20"/>
  <c r="Y95" i="20" s="1"/>
  <c r="X95" i="20"/>
  <c r="AB95" i="20"/>
  <c r="P96" i="20"/>
  <c r="T96" i="20"/>
  <c r="W96" i="20"/>
  <c r="X96" i="20"/>
  <c r="AA96" i="20"/>
  <c r="AB96" i="20"/>
  <c r="P101" i="20"/>
  <c r="W101" i="20"/>
  <c r="P103" i="20"/>
  <c r="W103" i="20"/>
  <c r="P105" i="20"/>
  <c r="W105" i="20"/>
  <c r="AE111" i="20"/>
  <c r="O112" i="20"/>
  <c r="S112" i="20"/>
  <c r="W112" i="20"/>
  <c r="AA112" i="20"/>
  <c r="AE112" i="20"/>
  <c r="P114" i="20"/>
  <c r="T114" i="20"/>
  <c r="W114" i="20"/>
  <c r="Y114" i="20" s="1"/>
  <c r="X114" i="20"/>
  <c r="AA114" i="20"/>
  <c r="AB114" i="20"/>
  <c r="AC114" i="20"/>
  <c r="O115" i="20"/>
  <c r="P115" i="20"/>
  <c r="Q115" i="20"/>
  <c r="S115" i="20"/>
  <c r="T115" i="20"/>
  <c r="U115" i="20"/>
  <c r="X115" i="20"/>
  <c r="AB115" i="20"/>
  <c r="O116" i="20"/>
  <c r="P116" i="20"/>
  <c r="Q116" i="20"/>
  <c r="S116" i="20"/>
  <c r="U116" i="20" s="1"/>
  <c r="T116" i="20"/>
  <c r="X116" i="20"/>
  <c r="AB116" i="20"/>
  <c r="P117" i="20"/>
  <c r="S117" i="20"/>
  <c r="U117" i="20" s="1"/>
  <c r="T117" i="20"/>
  <c r="X117" i="20"/>
  <c r="AA117" i="20"/>
  <c r="AC117" i="20" s="1"/>
  <c r="AB117" i="20"/>
  <c r="O118" i="20"/>
  <c r="P118" i="20"/>
  <c r="Q118" i="20" s="1"/>
  <c r="T118" i="20"/>
  <c r="X118" i="20"/>
  <c r="AA118" i="20"/>
  <c r="AB118" i="20"/>
  <c r="AC118" i="20" s="1"/>
  <c r="O119" i="20"/>
  <c r="P119" i="20"/>
  <c r="Q119" i="20"/>
  <c r="S119" i="20"/>
  <c r="U119" i="20" s="1"/>
  <c r="T119" i="20"/>
  <c r="W119" i="20"/>
  <c r="X119" i="20"/>
  <c r="AA119" i="20"/>
  <c r="AB119" i="20"/>
  <c r="AC119" i="20"/>
  <c r="O120" i="20"/>
  <c r="P120" i="20"/>
  <c r="S120" i="20"/>
  <c r="T120" i="20"/>
  <c r="U120" i="20" s="1"/>
  <c r="W120" i="20"/>
  <c r="Y120" i="20" s="1"/>
  <c r="X120" i="20"/>
  <c r="AB120" i="20"/>
  <c r="P121" i="20"/>
  <c r="S121" i="20"/>
  <c r="U121" i="20" s="1"/>
  <c r="T121" i="20"/>
  <c r="X121" i="20"/>
  <c r="AA121" i="20"/>
  <c r="AB121" i="20"/>
  <c r="O122" i="20"/>
  <c r="P122" i="20"/>
  <c r="T122" i="20"/>
  <c r="W122" i="20"/>
  <c r="X122" i="20"/>
  <c r="Y122" i="20" s="1"/>
  <c r="AA122" i="20"/>
  <c r="AB122" i="20"/>
  <c r="O123" i="20"/>
  <c r="P123" i="20"/>
  <c r="S123" i="20"/>
  <c r="T123" i="20"/>
  <c r="X123" i="20"/>
  <c r="AA123" i="20"/>
  <c r="AB123" i="20"/>
  <c r="AC123" i="20"/>
  <c r="O124" i="20"/>
  <c r="P124" i="20"/>
  <c r="T124" i="20"/>
  <c r="W124" i="20"/>
  <c r="X124" i="20"/>
  <c r="Y124" i="20" s="1"/>
  <c r="AA124" i="20"/>
  <c r="AB124" i="20"/>
  <c r="P125" i="20"/>
  <c r="S125" i="20"/>
  <c r="T125" i="20"/>
  <c r="U125" i="20" s="1"/>
  <c r="X125" i="20"/>
  <c r="AB125" i="20"/>
  <c r="O126" i="20"/>
  <c r="P126" i="20"/>
  <c r="Q126" i="20"/>
  <c r="T126" i="20"/>
  <c r="W126" i="20"/>
  <c r="X126" i="20"/>
  <c r="Y126" i="20"/>
  <c r="AB126" i="20"/>
  <c r="O127" i="20"/>
  <c r="Q127" i="20" s="1"/>
  <c r="P127" i="20"/>
  <c r="T127" i="20"/>
  <c r="W127" i="20"/>
  <c r="Y127" i="20" s="1"/>
  <c r="X127" i="20"/>
  <c r="AA127" i="20"/>
  <c r="AB127" i="20"/>
  <c r="AC127" i="20"/>
  <c r="O128" i="20"/>
  <c r="P128" i="20"/>
  <c r="S128" i="20"/>
  <c r="T128" i="20"/>
  <c r="U128" i="20"/>
  <c r="W128" i="20"/>
  <c r="Y128" i="20" s="1"/>
  <c r="X128" i="20"/>
  <c r="AB128" i="20"/>
  <c r="P129" i="20"/>
  <c r="S129" i="20"/>
  <c r="T129" i="20"/>
  <c r="U129" i="20"/>
  <c r="W129" i="20"/>
  <c r="Y129" i="20" s="1"/>
  <c r="X129" i="20"/>
  <c r="AA129" i="20"/>
  <c r="AB129" i="20"/>
  <c r="P135" i="20"/>
  <c r="W135" i="20"/>
  <c r="P137" i="20"/>
  <c r="W137" i="20"/>
  <c r="P139" i="20"/>
  <c r="W139" i="20"/>
  <c r="O146" i="20"/>
  <c r="O147" i="20"/>
  <c r="W150" i="20"/>
  <c r="W151" i="20"/>
  <c r="W152" i="20"/>
  <c r="W153" i="20"/>
  <c r="W154" i="20"/>
  <c r="W155" i="20"/>
  <c r="W156" i="20"/>
  <c r="W157" i="20"/>
  <c r="W158" i="20"/>
  <c r="W159" i="20"/>
  <c r="W160" i="20"/>
  <c r="W161" i="20"/>
  <c r="W162" i="20"/>
  <c r="W163" i="20"/>
  <c r="W164" i="20"/>
  <c r="P1" i="19"/>
  <c r="W1" i="19"/>
  <c r="P3" i="19"/>
  <c r="P5" i="19"/>
  <c r="W5" i="19"/>
  <c r="O12" i="19"/>
  <c r="S12" i="19"/>
  <c r="W12" i="19"/>
  <c r="AA12" i="19"/>
  <c r="E15" i="19"/>
  <c r="F15" i="19"/>
  <c r="F79" i="19" s="1"/>
  <c r="J15" i="19"/>
  <c r="E17" i="19"/>
  <c r="H17" i="19" s="1"/>
  <c r="F17" i="19"/>
  <c r="C21" i="19"/>
  <c r="D21" i="19"/>
  <c r="S114" i="19" s="1"/>
  <c r="E21" i="19"/>
  <c r="F21" i="19"/>
  <c r="AA92" i="19" s="1"/>
  <c r="J21" i="19"/>
  <c r="O31" i="19"/>
  <c r="S31" i="19"/>
  <c r="W31" i="19"/>
  <c r="AA31" i="19"/>
  <c r="P34" i="19"/>
  <c r="W34" i="19"/>
  <c r="P36" i="19"/>
  <c r="P38" i="19"/>
  <c r="W38" i="19"/>
  <c r="F39" i="19"/>
  <c r="F40" i="19"/>
  <c r="F41" i="19"/>
  <c r="F42" i="19"/>
  <c r="F43" i="19"/>
  <c r="F44" i="19"/>
  <c r="F45" i="19"/>
  <c r="D7" i="19" s="1"/>
  <c r="O45" i="19"/>
  <c r="S45" i="19"/>
  <c r="W45" i="19"/>
  <c r="AA45" i="19"/>
  <c r="F46" i="19"/>
  <c r="F47" i="19"/>
  <c r="F48" i="19"/>
  <c r="F49" i="19"/>
  <c r="O64" i="19"/>
  <c r="S64" i="19"/>
  <c r="W64" i="19"/>
  <c r="AA64" i="19"/>
  <c r="J68" i="19"/>
  <c r="P68" i="19"/>
  <c r="W68" i="19"/>
  <c r="C70" i="19"/>
  <c r="P70" i="19"/>
  <c r="C72" i="19"/>
  <c r="P72" i="19"/>
  <c r="W72" i="19"/>
  <c r="B74" i="19"/>
  <c r="F74" i="19"/>
  <c r="J74" i="19"/>
  <c r="AE78" i="19"/>
  <c r="C79" i="19"/>
  <c r="D79" i="19"/>
  <c r="E79" i="19"/>
  <c r="O79" i="19"/>
  <c r="S79" i="19"/>
  <c r="W79" i="19"/>
  <c r="AA79" i="19"/>
  <c r="AE79" i="19"/>
  <c r="O81" i="19"/>
  <c r="P81" i="19"/>
  <c r="T81" i="19"/>
  <c r="X81" i="19"/>
  <c r="AB81" i="19"/>
  <c r="P82" i="19"/>
  <c r="S82" i="19"/>
  <c r="U82" i="19" s="1"/>
  <c r="T82" i="19"/>
  <c r="X82" i="19"/>
  <c r="AA82" i="19"/>
  <c r="AB82" i="19"/>
  <c r="O83" i="19"/>
  <c r="P83" i="19"/>
  <c r="T83" i="19"/>
  <c r="X83" i="19"/>
  <c r="AA83" i="19"/>
  <c r="AC83" i="19" s="1"/>
  <c r="AB83" i="19"/>
  <c r="O84" i="19"/>
  <c r="P84" i="19"/>
  <c r="T84" i="19"/>
  <c r="W84" i="19"/>
  <c r="Y84" i="19" s="1"/>
  <c r="X84" i="19"/>
  <c r="AB84" i="19"/>
  <c r="P85" i="19"/>
  <c r="T85" i="19"/>
  <c r="W85" i="19"/>
  <c r="Y85" i="19" s="1"/>
  <c r="X85" i="19"/>
  <c r="AB85" i="19"/>
  <c r="P86" i="19"/>
  <c r="T86" i="19"/>
  <c r="X86" i="19"/>
  <c r="AA86" i="19"/>
  <c r="AB86" i="19"/>
  <c r="P87" i="19"/>
  <c r="S87" i="19"/>
  <c r="U87" i="19" s="1"/>
  <c r="T87" i="19"/>
  <c r="X87" i="19"/>
  <c r="AA87" i="19"/>
  <c r="AC87" i="19" s="1"/>
  <c r="AB87" i="19"/>
  <c r="O88" i="19"/>
  <c r="P88" i="19"/>
  <c r="T88" i="19"/>
  <c r="X88" i="19"/>
  <c r="AA88" i="19"/>
  <c r="AB88" i="19"/>
  <c r="P89" i="19"/>
  <c r="T89" i="19"/>
  <c r="W89" i="19"/>
  <c r="Y89" i="19" s="1"/>
  <c r="X89" i="19"/>
  <c r="AA89" i="19"/>
  <c r="AB89" i="19"/>
  <c r="O90" i="19"/>
  <c r="P90" i="19"/>
  <c r="T90" i="19"/>
  <c r="X90" i="19"/>
  <c r="AA90" i="19"/>
  <c r="AC90" i="19" s="1"/>
  <c r="AB90" i="19"/>
  <c r="P91" i="19"/>
  <c r="T91" i="19"/>
  <c r="W91" i="19"/>
  <c r="Y91" i="19" s="1"/>
  <c r="X91" i="19"/>
  <c r="AB91" i="19"/>
  <c r="P92" i="19"/>
  <c r="T92" i="19"/>
  <c r="X92" i="19"/>
  <c r="AB92" i="19"/>
  <c r="P93" i="19"/>
  <c r="T93" i="19"/>
  <c r="X93" i="19"/>
  <c r="AA93" i="19"/>
  <c r="AB93" i="19"/>
  <c r="AC93" i="19" s="1"/>
  <c r="P94" i="19"/>
  <c r="S94" i="19"/>
  <c r="U94" i="19" s="1"/>
  <c r="T94" i="19"/>
  <c r="X94" i="19"/>
  <c r="AB94" i="19"/>
  <c r="P95" i="19"/>
  <c r="S95" i="19"/>
  <c r="U95" i="19" s="1"/>
  <c r="T95" i="19"/>
  <c r="W95" i="19"/>
  <c r="Y95" i="19" s="1"/>
  <c r="X95" i="19"/>
  <c r="AB95" i="19"/>
  <c r="P96" i="19"/>
  <c r="T96" i="19"/>
  <c r="X96" i="19"/>
  <c r="AA96" i="19"/>
  <c r="AB96" i="19"/>
  <c r="AC96" i="19"/>
  <c r="P101" i="19"/>
  <c r="W101" i="19"/>
  <c r="P103" i="19"/>
  <c r="P105" i="19"/>
  <c r="W105" i="19"/>
  <c r="AE111" i="19"/>
  <c r="O112" i="19"/>
  <c r="S112" i="19"/>
  <c r="W112" i="19"/>
  <c r="AA112" i="19"/>
  <c r="AE112" i="19"/>
  <c r="P114" i="19"/>
  <c r="T114" i="19"/>
  <c r="X114" i="19"/>
  <c r="AA114" i="19"/>
  <c r="AB114" i="19"/>
  <c r="P115" i="19"/>
  <c r="T115" i="19"/>
  <c r="X115" i="19"/>
  <c r="AA115" i="19"/>
  <c r="AB115" i="19"/>
  <c r="P116" i="19"/>
  <c r="T116" i="19"/>
  <c r="X116" i="19"/>
  <c r="AB116" i="19"/>
  <c r="O117" i="19"/>
  <c r="P117" i="19"/>
  <c r="T117" i="19"/>
  <c r="X117" i="19"/>
  <c r="AA117" i="19"/>
  <c r="AB117" i="19"/>
  <c r="AC117" i="19"/>
  <c r="P118" i="19"/>
  <c r="T118" i="19"/>
  <c r="X118" i="19"/>
  <c r="AB118" i="19"/>
  <c r="P119" i="19"/>
  <c r="T119" i="19"/>
  <c r="X119" i="19"/>
  <c r="AB119" i="19"/>
  <c r="P120" i="19"/>
  <c r="T120" i="19"/>
  <c r="X120" i="19"/>
  <c r="AB120" i="19"/>
  <c r="P121" i="19"/>
  <c r="T121" i="19"/>
  <c r="W121" i="19"/>
  <c r="Y121" i="19" s="1"/>
  <c r="X121" i="19"/>
  <c r="AB121" i="19"/>
  <c r="P122" i="19"/>
  <c r="S122" i="19"/>
  <c r="U122" i="19" s="1"/>
  <c r="T122" i="19"/>
  <c r="W122" i="19"/>
  <c r="Y122" i="19" s="1"/>
  <c r="X122" i="19"/>
  <c r="AB122" i="19"/>
  <c r="P123" i="19"/>
  <c r="T123" i="19"/>
  <c r="X123" i="19"/>
  <c r="AA123" i="19"/>
  <c r="AC123" i="19" s="1"/>
  <c r="AB123" i="19"/>
  <c r="P124" i="19"/>
  <c r="S124" i="19"/>
  <c r="U124" i="19" s="1"/>
  <c r="T124" i="19"/>
  <c r="X124" i="19"/>
  <c r="AB124" i="19"/>
  <c r="O125" i="19"/>
  <c r="Q125" i="19" s="1"/>
  <c r="P125" i="19"/>
  <c r="T125" i="19"/>
  <c r="X125" i="19"/>
  <c r="AA125" i="19"/>
  <c r="AB125" i="19"/>
  <c r="P126" i="19"/>
  <c r="T126" i="19"/>
  <c r="X126" i="19"/>
  <c r="AA126" i="19"/>
  <c r="AB126" i="19"/>
  <c r="AC126" i="19"/>
  <c r="P127" i="19"/>
  <c r="T127" i="19"/>
  <c r="X127" i="19"/>
  <c r="AA127" i="19"/>
  <c r="AB127" i="19"/>
  <c r="AC127" i="19"/>
  <c r="O128" i="19"/>
  <c r="P128" i="19"/>
  <c r="T128" i="19"/>
  <c r="X128" i="19"/>
  <c r="AB128" i="19"/>
  <c r="P129" i="19"/>
  <c r="T129" i="19"/>
  <c r="W129" i="19"/>
  <c r="Y129" i="19" s="1"/>
  <c r="X129" i="19"/>
  <c r="AA129" i="19"/>
  <c r="AB129" i="19"/>
  <c r="P135" i="19"/>
  <c r="W135" i="19"/>
  <c r="P137" i="19"/>
  <c r="W137" i="19"/>
  <c r="P139" i="19"/>
  <c r="W139" i="19"/>
  <c r="O146" i="19"/>
  <c r="O147" i="19"/>
  <c r="W150" i="19"/>
  <c r="W151" i="19"/>
  <c r="W152" i="19"/>
  <c r="W153" i="19"/>
  <c r="W154" i="19"/>
  <c r="W155" i="19"/>
  <c r="W156" i="19"/>
  <c r="W157" i="19"/>
  <c r="W158" i="19"/>
  <c r="W159" i="19"/>
  <c r="W160" i="19"/>
  <c r="W161" i="19"/>
  <c r="W162" i="19"/>
  <c r="W163" i="19"/>
  <c r="W164" i="19"/>
  <c r="P1" i="18"/>
  <c r="W1" i="18"/>
  <c r="P3" i="18"/>
  <c r="W3" i="18"/>
  <c r="P5" i="18"/>
  <c r="W5" i="18"/>
  <c r="O12" i="18"/>
  <c r="S12" i="18"/>
  <c r="W12" i="18"/>
  <c r="AA12" i="18"/>
  <c r="E15" i="18"/>
  <c r="F15" i="18"/>
  <c r="F79" i="18" s="1"/>
  <c r="J15" i="18"/>
  <c r="J21" i="18" s="1"/>
  <c r="E17" i="18"/>
  <c r="F17" i="18"/>
  <c r="H17" i="18"/>
  <c r="C21" i="18"/>
  <c r="D21" i="18"/>
  <c r="S127" i="18" s="1"/>
  <c r="U127" i="18" s="1"/>
  <c r="E21" i="18"/>
  <c r="W83" i="18" s="1"/>
  <c r="Y83" i="18" s="1"/>
  <c r="F21" i="18"/>
  <c r="O31" i="18"/>
  <c r="S31" i="18"/>
  <c r="W31" i="18"/>
  <c r="AA31" i="18"/>
  <c r="P34" i="18"/>
  <c r="W34" i="18"/>
  <c r="P36" i="18"/>
  <c r="P38" i="18"/>
  <c r="W38" i="18"/>
  <c r="F39" i="18"/>
  <c r="F40" i="18"/>
  <c r="F41" i="18"/>
  <c r="F42" i="18"/>
  <c r="F43" i="18"/>
  <c r="F44" i="18"/>
  <c r="F45" i="18"/>
  <c r="D7" i="18" s="1"/>
  <c r="W36" i="18" s="1"/>
  <c r="O45" i="18"/>
  <c r="S45" i="18"/>
  <c r="W45" i="18"/>
  <c r="AA45" i="18"/>
  <c r="F46" i="18"/>
  <c r="F47" i="18"/>
  <c r="F48" i="18"/>
  <c r="F49" i="18"/>
  <c r="O64" i="18"/>
  <c r="S64" i="18"/>
  <c r="W64" i="18"/>
  <c r="AA64" i="18"/>
  <c r="J68" i="18"/>
  <c r="P68" i="18"/>
  <c r="W68" i="18"/>
  <c r="C70" i="18"/>
  <c r="P70" i="18"/>
  <c r="W70" i="18"/>
  <c r="C72" i="18"/>
  <c r="P72" i="18"/>
  <c r="W72" i="18"/>
  <c r="B74" i="18"/>
  <c r="D74" i="18"/>
  <c r="F74" i="18"/>
  <c r="J74" i="18"/>
  <c r="AE78" i="18"/>
  <c r="C79" i="18"/>
  <c r="D79" i="18"/>
  <c r="E79" i="18"/>
  <c r="O79" i="18"/>
  <c r="S79" i="18"/>
  <c r="W79" i="18"/>
  <c r="AA79" i="18"/>
  <c r="AE79" i="18"/>
  <c r="O81" i="18"/>
  <c r="P81" i="18"/>
  <c r="Q81" i="18" s="1"/>
  <c r="S81" i="18"/>
  <c r="T81" i="18"/>
  <c r="U81" i="18"/>
  <c r="W81" i="18"/>
  <c r="X81" i="18"/>
  <c r="Y81" i="18"/>
  <c r="AA81" i="18"/>
  <c r="AB81" i="18"/>
  <c r="O82" i="18"/>
  <c r="P82" i="18"/>
  <c r="Q82" i="18"/>
  <c r="S82" i="18"/>
  <c r="AF82" i="18" s="1"/>
  <c r="T82" i="18"/>
  <c r="U82" i="18"/>
  <c r="W82" i="18"/>
  <c r="X82" i="18"/>
  <c r="Y82" i="18" s="1"/>
  <c r="AA82" i="18"/>
  <c r="AB82" i="18"/>
  <c r="AC82" i="18"/>
  <c r="P83" i="18"/>
  <c r="S83" i="18"/>
  <c r="U83" i="18" s="1"/>
  <c r="T83" i="18"/>
  <c r="X83" i="18"/>
  <c r="AB83" i="18"/>
  <c r="O84" i="18"/>
  <c r="P84" i="18"/>
  <c r="Q84" i="18"/>
  <c r="S84" i="18"/>
  <c r="U84" i="18" s="1"/>
  <c r="T84" i="18"/>
  <c r="X84" i="18"/>
  <c r="AA84" i="18"/>
  <c r="AB84" i="18"/>
  <c r="AC84" i="18"/>
  <c r="O85" i="18"/>
  <c r="P85" i="18"/>
  <c r="Q85" i="18"/>
  <c r="S85" i="18"/>
  <c r="T85" i="18"/>
  <c r="U85" i="18"/>
  <c r="W85" i="18"/>
  <c r="Y85" i="18" s="1"/>
  <c r="X85" i="18"/>
  <c r="AB85" i="18"/>
  <c r="O86" i="18"/>
  <c r="P86" i="18"/>
  <c r="Q86" i="18"/>
  <c r="T86" i="18"/>
  <c r="X86" i="18"/>
  <c r="AA86" i="18"/>
  <c r="AB86" i="18"/>
  <c r="AC86" i="18"/>
  <c r="P87" i="18"/>
  <c r="S87" i="18"/>
  <c r="U87" i="18" s="1"/>
  <c r="T87" i="18"/>
  <c r="X87" i="18"/>
  <c r="AB87" i="18"/>
  <c r="O88" i="18"/>
  <c r="AF88" i="18" s="1"/>
  <c r="P88" i="18"/>
  <c r="Q88" i="18"/>
  <c r="S88" i="18"/>
  <c r="U88" i="18" s="1"/>
  <c r="T88" i="18"/>
  <c r="W88" i="18"/>
  <c r="Y88" i="18" s="1"/>
  <c r="X88" i="18"/>
  <c r="AA88" i="18"/>
  <c r="AB88" i="18"/>
  <c r="O89" i="18"/>
  <c r="Q89" i="18" s="1"/>
  <c r="P89" i="18"/>
  <c r="T89" i="18"/>
  <c r="W89" i="18"/>
  <c r="Y89" i="18" s="1"/>
  <c r="X89" i="18"/>
  <c r="AB89" i="18"/>
  <c r="O90" i="18"/>
  <c r="Q90" i="18" s="1"/>
  <c r="P90" i="18"/>
  <c r="T90" i="18"/>
  <c r="W90" i="18"/>
  <c r="Y90" i="18" s="1"/>
  <c r="X90" i="18"/>
  <c r="AB90" i="18"/>
  <c r="P91" i="18"/>
  <c r="S91" i="18"/>
  <c r="U91" i="18" s="1"/>
  <c r="T91" i="18"/>
  <c r="W91" i="18"/>
  <c r="X91" i="18"/>
  <c r="AB91" i="18"/>
  <c r="O92" i="18"/>
  <c r="P92" i="18"/>
  <c r="Q92" i="18"/>
  <c r="S92" i="18"/>
  <c r="U92" i="18" s="1"/>
  <c r="T92" i="18"/>
  <c r="W92" i="18"/>
  <c r="X92" i="18"/>
  <c r="Y92" i="18" s="1"/>
  <c r="AA92" i="18"/>
  <c r="AB92" i="18"/>
  <c r="AC92" i="18"/>
  <c r="O93" i="18"/>
  <c r="P93" i="18"/>
  <c r="Q93" i="18"/>
  <c r="S93" i="18"/>
  <c r="T93" i="18"/>
  <c r="X93" i="18"/>
  <c r="AB93" i="18"/>
  <c r="O94" i="18"/>
  <c r="P94" i="18"/>
  <c r="Q94" i="18"/>
  <c r="S94" i="18"/>
  <c r="T94" i="18"/>
  <c r="X94" i="18"/>
  <c r="AA94" i="18"/>
  <c r="AB94" i="18"/>
  <c r="P95" i="18"/>
  <c r="S95" i="18"/>
  <c r="T95" i="18"/>
  <c r="U95" i="18"/>
  <c r="W95" i="18"/>
  <c r="X95" i="18"/>
  <c r="Y95" i="18" s="1"/>
  <c r="AA95" i="18"/>
  <c r="AB95" i="18"/>
  <c r="AC95" i="18"/>
  <c r="O96" i="18"/>
  <c r="P96" i="18"/>
  <c r="Q96" i="18"/>
  <c r="T96" i="18"/>
  <c r="X96" i="18"/>
  <c r="AA96" i="18"/>
  <c r="AB96" i="18"/>
  <c r="P101" i="18"/>
  <c r="W101" i="18"/>
  <c r="P103" i="18"/>
  <c r="W103" i="18"/>
  <c r="P105" i="18"/>
  <c r="W105" i="18"/>
  <c r="AE111" i="18"/>
  <c r="O112" i="18"/>
  <c r="S112" i="18"/>
  <c r="W112" i="18"/>
  <c r="AA112" i="18"/>
  <c r="AE112" i="18"/>
  <c r="O114" i="18"/>
  <c r="P114" i="18"/>
  <c r="T114" i="18"/>
  <c r="W114" i="18"/>
  <c r="X114" i="18"/>
  <c r="AB114" i="18"/>
  <c r="O115" i="18"/>
  <c r="P115" i="18"/>
  <c r="Q115" i="18"/>
  <c r="S115" i="18"/>
  <c r="T115" i="18"/>
  <c r="U115" i="18"/>
  <c r="W115" i="18"/>
  <c r="Y115" i="18" s="1"/>
  <c r="X115" i="18"/>
  <c r="AB115" i="18"/>
  <c r="O116" i="18"/>
  <c r="Q116" i="18" s="1"/>
  <c r="P116" i="18"/>
  <c r="T116" i="18"/>
  <c r="W116" i="18"/>
  <c r="Y116" i="18" s="1"/>
  <c r="X116" i="18"/>
  <c r="AA116" i="18"/>
  <c r="AB116" i="18"/>
  <c r="AC116" i="18"/>
  <c r="O117" i="18"/>
  <c r="P117" i="18"/>
  <c r="T117" i="18"/>
  <c r="W117" i="18"/>
  <c r="X117" i="18"/>
  <c r="AB117" i="18"/>
  <c r="O118" i="18"/>
  <c r="P118" i="18"/>
  <c r="S118" i="18"/>
  <c r="T118" i="18"/>
  <c r="U118" i="18"/>
  <c r="W118" i="18"/>
  <c r="Y118" i="18" s="1"/>
  <c r="X118" i="18"/>
  <c r="AB118" i="18"/>
  <c r="O119" i="18"/>
  <c r="P119" i="18"/>
  <c r="Q119" i="18"/>
  <c r="S119" i="18"/>
  <c r="T119" i="18"/>
  <c r="U119" i="18" s="1"/>
  <c r="W119" i="18"/>
  <c r="Y119" i="18" s="1"/>
  <c r="X119" i="18"/>
  <c r="AA119" i="18"/>
  <c r="AC119" i="18" s="1"/>
  <c r="AB119" i="18"/>
  <c r="O120" i="18"/>
  <c r="P120" i="18"/>
  <c r="Q120" i="18"/>
  <c r="S120" i="18"/>
  <c r="T120" i="18"/>
  <c r="U120" i="18"/>
  <c r="X120" i="18"/>
  <c r="AA120" i="18"/>
  <c r="AC120" i="18" s="1"/>
  <c r="AB120" i="18"/>
  <c r="O121" i="18"/>
  <c r="P121" i="18"/>
  <c r="T121" i="18"/>
  <c r="W121" i="18"/>
  <c r="Y121" i="18" s="1"/>
  <c r="X121" i="18"/>
  <c r="AB121" i="18"/>
  <c r="O122" i="18"/>
  <c r="P122" i="18"/>
  <c r="Q122" i="18"/>
  <c r="S122" i="18"/>
  <c r="T122" i="18"/>
  <c r="W122" i="18"/>
  <c r="Y122" i="18" s="1"/>
  <c r="X122" i="18"/>
  <c r="AB122" i="18"/>
  <c r="O123" i="18"/>
  <c r="P123" i="18"/>
  <c r="Q123" i="18" s="1"/>
  <c r="S123" i="18"/>
  <c r="U123" i="18" s="1"/>
  <c r="T123" i="18"/>
  <c r="X123" i="18"/>
  <c r="AA123" i="18"/>
  <c r="AB123" i="18"/>
  <c r="AC123" i="18" s="1"/>
  <c r="O124" i="18"/>
  <c r="P124" i="18"/>
  <c r="S124" i="18"/>
  <c r="T124" i="18"/>
  <c r="X124" i="18"/>
  <c r="AA124" i="18"/>
  <c r="AB124" i="18"/>
  <c r="O125" i="18"/>
  <c r="P125" i="18"/>
  <c r="T125" i="18"/>
  <c r="W125" i="18"/>
  <c r="Y125" i="18" s="1"/>
  <c r="X125" i="18"/>
  <c r="AA125" i="18"/>
  <c r="AB125" i="18"/>
  <c r="O126" i="18"/>
  <c r="Q126" i="18" s="1"/>
  <c r="P126" i="18"/>
  <c r="T126" i="18"/>
  <c r="W126" i="18"/>
  <c r="Y126" i="18" s="1"/>
  <c r="X126" i="18"/>
  <c r="AA126" i="18"/>
  <c r="AB126" i="18"/>
  <c r="AC126" i="18"/>
  <c r="O127" i="18"/>
  <c r="P127" i="18"/>
  <c r="Q127" i="18"/>
  <c r="T127" i="18"/>
  <c r="W127" i="18"/>
  <c r="X127" i="18"/>
  <c r="Y127" i="18" s="1"/>
  <c r="AB127" i="18"/>
  <c r="O128" i="18"/>
  <c r="P128" i="18"/>
  <c r="S128" i="18"/>
  <c r="T128" i="18"/>
  <c r="U128" i="18"/>
  <c r="W128" i="18"/>
  <c r="X128" i="18"/>
  <c r="Y128" i="18" s="1"/>
  <c r="AA128" i="18"/>
  <c r="AB128" i="18"/>
  <c r="O129" i="18"/>
  <c r="Q129" i="18" s="1"/>
  <c r="P129" i="18"/>
  <c r="T129" i="18"/>
  <c r="W129" i="18"/>
  <c r="Y129" i="18" s="1"/>
  <c r="X129" i="18"/>
  <c r="AA129" i="18"/>
  <c r="AB129" i="18"/>
  <c r="P135" i="18"/>
  <c r="W135" i="18"/>
  <c r="P137" i="18"/>
  <c r="W137" i="18"/>
  <c r="P139" i="18"/>
  <c r="W139" i="18"/>
  <c r="O146" i="18"/>
  <c r="O147" i="18"/>
  <c r="W151" i="18"/>
  <c r="W152" i="18"/>
  <c r="W153" i="18"/>
  <c r="W154" i="18"/>
  <c r="W155" i="18"/>
  <c r="W156" i="18"/>
  <c r="W157" i="18"/>
  <c r="W158" i="18"/>
  <c r="W159" i="18"/>
  <c r="W160" i="18"/>
  <c r="W161" i="18"/>
  <c r="W162" i="18"/>
  <c r="W163" i="18"/>
  <c r="W164" i="18"/>
  <c r="P1" i="17"/>
  <c r="W1" i="17"/>
  <c r="P3" i="17"/>
  <c r="P5" i="17"/>
  <c r="W5" i="17"/>
  <c r="O12" i="17"/>
  <c r="S12" i="17"/>
  <c r="W12" i="17"/>
  <c r="AA12" i="17"/>
  <c r="E15" i="17"/>
  <c r="F15" i="17"/>
  <c r="J15" i="17"/>
  <c r="E17" i="17"/>
  <c r="H17" i="17" s="1"/>
  <c r="J21" i="17" s="1"/>
  <c r="AE128" i="17" s="1"/>
  <c r="F17" i="17"/>
  <c r="C21" i="17"/>
  <c r="D21" i="17"/>
  <c r="E21" i="17"/>
  <c r="F21" i="17"/>
  <c r="O31" i="17"/>
  <c r="S31" i="17"/>
  <c r="W31" i="17"/>
  <c r="AA31" i="17"/>
  <c r="P34" i="17"/>
  <c r="W34" i="17"/>
  <c r="P36" i="17"/>
  <c r="W36" i="17"/>
  <c r="P38" i="17"/>
  <c r="W38" i="17"/>
  <c r="F39" i="17"/>
  <c r="F40" i="17"/>
  <c r="F41" i="17"/>
  <c r="F42" i="17"/>
  <c r="F43" i="17"/>
  <c r="F44" i="17"/>
  <c r="F45" i="17"/>
  <c r="D7" i="17" s="1"/>
  <c r="O45" i="17"/>
  <c r="S45" i="17"/>
  <c r="W45" i="17"/>
  <c r="AA45" i="17"/>
  <c r="F46" i="17"/>
  <c r="F47" i="17"/>
  <c r="F48" i="17"/>
  <c r="F49" i="17"/>
  <c r="O64" i="17"/>
  <c r="S64" i="17"/>
  <c r="W64" i="17"/>
  <c r="AA64" i="17"/>
  <c r="J68" i="17"/>
  <c r="P68" i="17"/>
  <c r="W68" i="17"/>
  <c r="C70" i="17"/>
  <c r="P70" i="17"/>
  <c r="C72" i="17"/>
  <c r="P72" i="17"/>
  <c r="W72" i="17"/>
  <c r="B74" i="17"/>
  <c r="F74" i="17"/>
  <c r="J74" i="17"/>
  <c r="AE78" i="17"/>
  <c r="C79" i="17"/>
  <c r="D79" i="17"/>
  <c r="E79" i="17"/>
  <c r="F79" i="17"/>
  <c r="H79" i="17" s="1"/>
  <c r="O79" i="17"/>
  <c r="S79" i="17"/>
  <c r="W79" i="17"/>
  <c r="AA79" i="17"/>
  <c r="AE79" i="17"/>
  <c r="O81" i="17"/>
  <c r="P81" i="17"/>
  <c r="Q81" i="17"/>
  <c r="S81" i="17"/>
  <c r="T81" i="17"/>
  <c r="W81" i="17"/>
  <c r="Y81" i="17" s="1"/>
  <c r="X81" i="17"/>
  <c r="AA81" i="17"/>
  <c r="AB81" i="17"/>
  <c r="AF81" i="17"/>
  <c r="O82" i="17"/>
  <c r="P82" i="17"/>
  <c r="Q82" i="17" s="1"/>
  <c r="S82" i="17"/>
  <c r="T82" i="17"/>
  <c r="U82" i="17"/>
  <c r="W82" i="17"/>
  <c r="X82" i="17"/>
  <c r="Y82" i="17" s="1"/>
  <c r="AB82" i="17"/>
  <c r="O83" i="17"/>
  <c r="P83" i="17"/>
  <c r="S83" i="17"/>
  <c r="T83" i="17"/>
  <c r="U83" i="17"/>
  <c r="W83" i="17"/>
  <c r="X83" i="17"/>
  <c r="AB83" i="17"/>
  <c r="O84" i="17"/>
  <c r="P84" i="17"/>
  <c r="S84" i="17"/>
  <c r="T84" i="17"/>
  <c r="U84" i="17" s="1"/>
  <c r="W84" i="17"/>
  <c r="Y84" i="17" s="1"/>
  <c r="X84" i="17"/>
  <c r="AB84" i="17"/>
  <c r="O85" i="17"/>
  <c r="P85" i="17"/>
  <c r="Q85" i="17" s="1"/>
  <c r="S85" i="17"/>
  <c r="T85" i="17"/>
  <c r="U85" i="17"/>
  <c r="W85" i="17"/>
  <c r="X85" i="17"/>
  <c r="Y85" i="17" s="1"/>
  <c r="AB85" i="17"/>
  <c r="O86" i="17"/>
  <c r="P86" i="17"/>
  <c r="Q86" i="17"/>
  <c r="S86" i="17"/>
  <c r="T86" i="17"/>
  <c r="U86" i="17" s="1"/>
  <c r="W86" i="17"/>
  <c r="Y86" i="17" s="1"/>
  <c r="X86" i="17"/>
  <c r="AB86" i="17"/>
  <c r="O87" i="17"/>
  <c r="P87" i="17"/>
  <c r="S87" i="17"/>
  <c r="T87" i="17"/>
  <c r="U87" i="17"/>
  <c r="W87" i="17"/>
  <c r="Y87" i="17" s="1"/>
  <c r="X87" i="17"/>
  <c r="AA87" i="17"/>
  <c r="AC87" i="17" s="1"/>
  <c r="AB87" i="17"/>
  <c r="AF87" i="17"/>
  <c r="O88" i="17"/>
  <c r="P88" i="17"/>
  <c r="Q88" i="17"/>
  <c r="S88" i="17"/>
  <c r="T88" i="17"/>
  <c r="U88" i="17"/>
  <c r="W88" i="17"/>
  <c r="Y88" i="17" s="1"/>
  <c r="X88" i="17"/>
  <c r="AB88" i="17"/>
  <c r="O89" i="17"/>
  <c r="P89" i="17"/>
  <c r="Q89" i="17" s="1"/>
  <c r="S89" i="17"/>
  <c r="U89" i="17" s="1"/>
  <c r="T89" i="17"/>
  <c r="W89" i="17"/>
  <c r="X89" i="17"/>
  <c r="Y89" i="17"/>
  <c r="AB89" i="17"/>
  <c r="O90" i="17"/>
  <c r="P90" i="17"/>
  <c r="S90" i="17"/>
  <c r="U90" i="17" s="1"/>
  <c r="T90" i="17"/>
  <c r="W90" i="17"/>
  <c r="Y90" i="17" s="1"/>
  <c r="X90" i="17"/>
  <c r="AA90" i="17"/>
  <c r="AC90" i="17" s="1"/>
  <c r="AB90" i="17"/>
  <c r="O91" i="17"/>
  <c r="P91" i="17"/>
  <c r="S91" i="17"/>
  <c r="T91" i="17"/>
  <c r="U91" i="17"/>
  <c r="W91" i="17"/>
  <c r="X91" i="17"/>
  <c r="Y91" i="17" s="1"/>
  <c r="AA91" i="17"/>
  <c r="AB91" i="17"/>
  <c r="O92" i="17"/>
  <c r="P92" i="17"/>
  <c r="Q92" i="17"/>
  <c r="S92" i="17"/>
  <c r="T92" i="17"/>
  <c r="U92" i="17" s="1"/>
  <c r="W92" i="17"/>
  <c r="Y92" i="17" s="1"/>
  <c r="X92" i="17"/>
  <c r="AB92" i="17"/>
  <c r="O93" i="17"/>
  <c r="P93" i="17"/>
  <c r="Q93" i="17" s="1"/>
  <c r="S93" i="17"/>
  <c r="T93" i="17"/>
  <c r="U93" i="17"/>
  <c r="W93" i="17"/>
  <c r="X93" i="17"/>
  <c r="Y93" i="17"/>
  <c r="AB93" i="17"/>
  <c r="O94" i="17"/>
  <c r="P94" i="17"/>
  <c r="S94" i="17"/>
  <c r="T94" i="17"/>
  <c r="U94" i="17"/>
  <c r="W94" i="17"/>
  <c r="X94" i="17"/>
  <c r="Y94" i="17" s="1"/>
  <c r="AA94" i="17"/>
  <c r="AB94" i="17"/>
  <c r="O95" i="17"/>
  <c r="Q95" i="17" s="1"/>
  <c r="P95" i="17"/>
  <c r="S95" i="17"/>
  <c r="T95" i="17"/>
  <c r="U95" i="17"/>
  <c r="W95" i="17"/>
  <c r="X95" i="17"/>
  <c r="Y95" i="17" s="1"/>
  <c r="AB95" i="17"/>
  <c r="O96" i="17"/>
  <c r="P96" i="17"/>
  <c r="Q96" i="17"/>
  <c r="S96" i="17"/>
  <c r="T96" i="17"/>
  <c r="U96" i="17"/>
  <c r="W96" i="17"/>
  <c r="Y96" i="17" s="1"/>
  <c r="X96" i="17"/>
  <c r="AB96" i="17"/>
  <c r="P101" i="17"/>
  <c r="W101" i="17"/>
  <c r="P103" i="17"/>
  <c r="P105" i="17"/>
  <c r="W105" i="17"/>
  <c r="AE111" i="17"/>
  <c r="O112" i="17"/>
  <c r="S112" i="17"/>
  <c r="W112" i="17"/>
  <c r="AA112" i="17"/>
  <c r="AE112" i="17"/>
  <c r="O114" i="17"/>
  <c r="P114" i="17"/>
  <c r="S114" i="17"/>
  <c r="T114" i="17"/>
  <c r="U114" i="17"/>
  <c r="W114" i="17"/>
  <c r="X114" i="17"/>
  <c r="Y114" i="17"/>
  <c r="AA114" i="17"/>
  <c r="AB114" i="17"/>
  <c r="O115" i="17"/>
  <c r="P115" i="17"/>
  <c r="Q115" i="17"/>
  <c r="S115" i="17"/>
  <c r="T115" i="17"/>
  <c r="U115" i="17" s="1"/>
  <c r="W115" i="17"/>
  <c r="X115" i="17"/>
  <c r="AB115" i="17"/>
  <c r="O116" i="17"/>
  <c r="Q116" i="17" s="1"/>
  <c r="P116" i="17"/>
  <c r="S116" i="17"/>
  <c r="U116" i="17" s="1"/>
  <c r="T116" i="17"/>
  <c r="W116" i="17"/>
  <c r="Y116" i="17" s="1"/>
  <c r="X116" i="17"/>
  <c r="AA116" i="17"/>
  <c r="AB116" i="17"/>
  <c r="AC116" i="17"/>
  <c r="O117" i="17"/>
  <c r="P117" i="17"/>
  <c r="S117" i="17"/>
  <c r="T117" i="17"/>
  <c r="W117" i="17"/>
  <c r="X117" i="17"/>
  <c r="Y117" i="17"/>
  <c r="AB117" i="17"/>
  <c r="O118" i="17"/>
  <c r="P118" i="17"/>
  <c r="Q118" i="17" s="1"/>
  <c r="S118" i="17"/>
  <c r="T118" i="17"/>
  <c r="U118" i="17"/>
  <c r="W118" i="17"/>
  <c r="Y118" i="17" s="1"/>
  <c r="X118" i="17"/>
  <c r="AB118" i="17"/>
  <c r="O119" i="17"/>
  <c r="P119" i="17"/>
  <c r="Q119" i="17" s="1"/>
  <c r="S119" i="17"/>
  <c r="T119" i="17"/>
  <c r="U119" i="17"/>
  <c r="W119" i="17"/>
  <c r="X119" i="17"/>
  <c r="Y119" i="17"/>
  <c r="AB119" i="17"/>
  <c r="O120" i="17"/>
  <c r="Q120" i="17" s="1"/>
  <c r="P120" i="17"/>
  <c r="S120" i="17"/>
  <c r="T120" i="17"/>
  <c r="U120" i="17" s="1"/>
  <c r="W120" i="17"/>
  <c r="Y120" i="17" s="1"/>
  <c r="X120" i="17"/>
  <c r="AA120" i="17"/>
  <c r="AB120" i="17"/>
  <c r="O121" i="17"/>
  <c r="P121" i="17"/>
  <c r="Q121" i="17" s="1"/>
  <c r="S121" i="17"/>
  <c r="T121" i="17"/>
  <c r="W121" i="17"/>
  <c r="X121" i="17"/>
  <c r="Y121" i="17"/>
  <c r="AB121" i="17"/>
  <c r="O122" i="17"/>
  <c r="Q122" i="17" s="1"/>
  <c r="P122" i="17"/>
  <c r="S122" i="17"/>
  <c r="T122" i="17"/>
  <c r="U122" i="17"/>
  <c r="W122" i="17"/>
  <c r="X122" i="17"/>
  <c r="Y122" i="17" s="1"/>
  <c r="AA122" i="17"/>
  <c r="AB122" i="17"/>
  <c r="O123" i="17"/>
  <c r="P123" i="17"/>
  <c r="Q123" i="17" s="1"/>
  <c r="S123" i="17"/>
  <c r="T123" i="17"/>
  <c r="U123" i="17"/>
  <c r="W123" i="17"/>
  <c r="X123" i="17"/>
  <c r="Y123" i="17"/>
  <c r="AB123" i="17"/>
  <c r="O124" i="17"/>
  <c r="Q124" i="17" s="1"/>
  <c r="P124" i="17"/>
  <c r="S124" i="17"/>
  <c r="U124" i="17" s="1"/>
  <c r="T124" i="17"/>
  <c r="W124" i="17"/>
  <c r="Y124" i="17" s="1"/>
  <c r="X124" i="17"/>
  <c r="AB124" i="17"/>
  <c r="O125" i="17"/>
  <c r="Q125" i="17" s="1"/>
  <c r="P125" i="17"/>
  <c r="S125" i="17"/>
  <c r="T125" i="17"/>
  <c r="W125" i="17"/>
  <c r="X125" i="17"/>
  <c r="Y125" i="17"/>
  <c r="AB125" i="17"/>
  <c r="O126" i="17"/>
  <c r="P126" i="17"/>
  <c r="Q126" i="17"/>
  <c r="S126" i="17"/>
  <c r="T126" i="17"/>
  <c r="U126" i="17"/>
  <c r="W126" i="17"/>
  <c r="X126" i="17"/>
  <c r="AB126" i="17"/>
  <c r="O127" i="17"/>
  <c r="Q127" i="17" s="1"/>
  <c r="P127" i="17"/>
  <c r="S127" i="17"/>
  <c r="U127" i="17" s="1"/>
  <c r="T127" i="17"/>
  <c r="W127" i="17"/>
  <c r="X127" i="17"/>
  <c r="Y127" i="17" s="1"/>
  <c r="AB127" i="17"/>
  <c r="O128" i="17"/>
  <c r="Q128" i="17" s="1"/>
  <c r="P128" i="17"/>
  <c r="S128" i="17"/>
  <c r="T128" i="17"/>
  <c r="U128" i="17" s="1"/>
  <c r="W128" i="17"/>
  <c r="X128" i="17"/>
  <c r="Y128" i="17" s="1"/>
  <c r="AA128" i="17"/>
  <c r="AB128" i="17"/>
  <c r="O129" i="17"/>
  <c r="P129" i="17"/>
  <c r="Q129" i="17"/>
  <c r="S129" i="17"/>
  <c r="T129" i="17"/>
  <c r="W129" i="17"/>
  <c r="X129" i="17"/>
  <c r="Y129" i="17"/>
  <c r="AB129" i="17"/>
  <c r="P135" i="17"/>
  <c r="W135" i="17"/>
  <c r="P137" i="17"/>
  <c r="W137" i="17"/>
  <c r="P139" i="17"/>
  <c r="W139" i="17"/>
  <c r="O146" i="17"/>
  <c r="O147" i="17"/>
  <c r="W150" i="17"/>
  <c r="W151" i="17"/>
  <c r="W152" i="17"/>
  <c r="W153" i="17"/>
  <c r="W154" i="17"/>
  <c r="W155" i="17"/>
  <c r="W156" i="17"/>
  <c r="W157" i="17"/>
  <c r="W158" i="17"/>
  <c r="W159" i="17"/>
  <c r="W160" i="17"/>
  <c r="W161" i="17"/>
  <c r="W162" i="17"/>
  <c r="W163" i="17"/>
  <c r="W164" i="17"/>
  <c r="P1" i="16"/>
  <c r="W1" i="16"/>
  <c r="P3" i="16"/>
  <c r="P5" i="16"/>
  <c r="W5" i="16"/>
  <c r="O12" i="16"/>
  <c r="S12" i="16"/>
  <c r="W12" i="16"/>
  <c r="AA12" i="16"/>
  <c r="E15" i="16"/>
  <c r="E79" i="16" s="1"/>
  <c r="F15" i="16"/>
  <c r="E17" i="16"/>
  <c r="H17" i="16" s="1"/>
  <c r="F17" i="16"/>
  <c r="C21" i="16"/>
  <c r="D21" i="16"/>
  <c r="S84" i="16" s="1"/>
  <c r="U84" i="16" s="1"/>
  <c r="E21" i="16"/>
  <c r="F21" i="16"/>
  <c r="O31" i="16"/>
  <c r="S31" i="16"/>
  <c r="W31" i="16"/>
  <c r="AA31" i="16"/>
  <c r="P34" i="16"/>
  <c r="W34" i="16"/>
  <c r="P36" i="16"/>
  <c r="P38" i="16"/>
  <c r="W38" i="16"/>
  <c r="F39" i="16"/>
  <c r="F40" i="16"/>
  <c r="F41" i="16"/>
  <c r="F42" i="16"/>
  <c r="F43" i="16"/>
  <c r="F44" i="16"/>
  <c r="F45" i="16"/>
  <c r="D7" i="16" s="1"/>
  <c r="O45" i="16"/>
  <c r="S45" i="16"/>
  <c r="W45" i="16"/>
  <c r="AA45" i="16"/>
  <c r="F46" i="16"/>
  <c r="F47" i="16"/>
  <c r="F48" i="16"/>
  <c r="F49" i="16"/>
  <c r="O64" i="16"/>
  <c r="S64" i="16"/>
  <c r="W64" i="16"/>
  <c r="AA64" i="16"/>
  <c r="J68" i="16"/>
  <c r="P68" i="16"/>
  <c r="W68" i="16"/>
  <c r="C70" i="16"/>
  <c r="P70" i="16"/>
  <c r="C72" i="16"/>
  <c r="P72" i="16"/>
  <c r="W72" i="16"/>
  <c r="B74" i="16"/>
  <c r="F74" i="16"/>
  <c r="J74" i="16"/>
  <c r="AE78" i="16"/>
  <c r="C79" i="16"/>
  <c r="D79" i="16"/>
  <c r="O79" i="16"/>
  <c r="S79" i="16"/>
  <c r="W79" i="16"/>
  <c r="AA79" i="16"/>
  <c r="AE79" i="16"/>
  <c r="P81" i="16"/>
  <c r="S81" i="16"/>
  <c r="T81" i="16"/>
  <c r="U81" i="16"/>
  <c r="X81" i="16"/>
  <c r="AA81" i="16"/>
  <c r="AA98" i="16" s="1"/>
  <c r="AB81" i="16"/>
  <c r="AC81" i="16"/>
  <c r="P82" i="16"/>
  <c r="T82" i="16"/>
  <c r="X82" i="16"/>
  <c r="AA82" i="16"/>
  <c r="AB82" i="16"/>
  <c r="AC82" i="16" s="1"/>
  <c r="O83" i="16"/>
  <c r="P83" i="16"/>
  <c r="Q83" i="16"/>
  <c r="S83" i="16"/>
  <c r="U83" i="16" s="1"/>
  <c r="T83" i="16"/>
  <c r="W83" i="16"/>
  <c r="X83" i="16"/>
  <c r="Y83" i="16"/>
  <c r="AA83" i="16"/>
  <c r="AB83" i="16"/>
  <c r="O84" i="16"/>
  <c r="P84" i="16"/>
  <c r="Q84" i="16"/>
  <c r="T84" i="16"/>
  <c r="W84" i="16"/>
  <c r="X84" i="16"/>
  <c r="Y84" i="16"/>
  <c r="AA84" i="16"/>
  <c r="AB84" i="16"/>
  <c r="AC84" i="16"/>
  <c r="O85" i="16"/>
  <c r="P85" i="16"/>
  <c r="T85" i="16"/>
  <c r="X85" i="16"/>
  <c r="AA85" i="16"/>
  <c r="AB85" i="16"/>
  <c r="AC85" i="16"/>
  <c r="O86" i="16"/>
  <c r="P86" i="16"/>
  <c r="S86" i="16"/>
  <c r="U86" i="16" s="1"/>
  <c r="T86" i="16"/>
  <c r="X86" i="16"/>
  <c r="AA86" i="16"/>
  <c r="AB86" i="16"/>
  <c r="O87" i="16"/>
  <c r="P87" i="16"/>
  <c r="Q87" i="16" s="1"/>
  <c r="S87" i="16"/>
  <c r="T87" i="16"/>
  <c r="W87" i="16"/>
  <c r="X87" i="16"/>
  <c r="Y87" i="16" s="1"/>
  <c r="AA87" i="16"/>
  <c r="AB87" i="16"/>
  <c r="O88" i="16"/>
  <c r="P88" i="16"/>
  <c r="Q88" i="16" s="1"/>
  <c r="S88" i="16"/>
  <c r="U88" i="16" s="1"/>
  <c r="T88" i="16"/>
  <c r="X88" i="16"/>
  <c r="AA88" i="16"/>
  <c r="AC88" i="16" s="1"/>
  <c r="AB88" i="16"/>
  <c r="O89" i="16"/>
  <c r="Q89" i="16" s="1"/>
  <c r="P89" i="16"/>
  <c r="T89" i="16"/>
  <c r="W89" i="16"/>
  <c r="X89" i="16"/>
  <c r="AA89" i="16"/>
  <c r="AB89" i="16"/>
  <c r="O90" i="16"/>
  <c r="P90" i="16"/>
  <c r="Q90" i="16" s="1"/>
  <c r="S90" i="16"/>
  <c r="U90" i="16" s="1"/>
  <c r="T90" i="16"/>
  <c r="X90" i="16"/>
  <c r="AA90" i="16"/>
  <c r="AC90" i="16" s="1"/>
  <c r="AB90" i="16"/>
  <c r="O91" i="16"/>
  <c r="P91" i="16"/>
  <c r="Q91" i="16"/>
  <c r="T91" i="16"/>
  <c r="W91" i="16"/>
  <c r="Y91" i="16" s="1"/>
  <c r="X91" i="16"/>
  <c r="AA91" i="16"/>
  <c r="AB91" i="16"/>
  <c r="O92" i="16"/>
  <c r="P92" i="16"/>
  <c r="Q92" i="16"/>
  <c r="T92" i="16"/>
  <c r="W92" i="16"/>
  <c r="Y92" i="16" s="1"/>
  <c r="X92" i="16"/>
  <c r="AA92" i="16"/>
  <c r="AB92" i="16"/>
  <c r="O93" i="16"/>
  <c r="Q93" i="16" s="1"/>
  <c r="P93" i="16"/>
  <c r="T93" i="16"/>
  <c r="W93" i="16"/>
  <c r="Y93" i="16" s="1"/>
  <c r="X93" i="16"/>
  <c r="AA93" i="16"/>
  <c r="AC93" i="16" s="1"/>
  <c r="AB93" i="16"/>
  <c r="O94" i="16"/>
  <c r="P94" i="16"/>
  <c r="Q94" i="16" s="1"/>
  <c r="T94" i="16"/>
  <c r="X94" i="16"/>
  <c r="AA94" i="16"/>
  <c r="AB94" i="16"/>
  <c r="AC94" i="16" s="1"/>
  <c r="O95" i="16"/>
  <c r="P95" i="16"/>
  <c r="Q95" i="16" s="1"/>
  <c r="T95" i="16"/>
  <c r="W95" i="16"/>
  <c r="X95" i="16"/>
  <c r="Y95" i="16" s="1"/>
  <c r="AA95" i="16"/>
  <c r="AB95" i="16"/>
  <c r="O96" i="16"/>
  <c r="P96" i="16"/>
  <c r="Q96" i="16" s="1"/>
  <c r="S96" i="16"/>
  <c r="U96" i="16" s="1"/>
  <c r="T96" i="16"/>
  <c r="W96" i="16"/>
  <c r="Y96" i="16" s="1"/>
  <c r="X96" i="16"/>
  <c r="AA96" i="16"/>
  <c r="AC96" i="16" s="1"/>
  <c r="AB96" i="16"/>
  <c r="P101" i="16"/>
  <c r="W101" i="16"/>
  <c r="P103" i="16"/>
  <c r="W103" i="16"/>
  <c r="P105" i="16"/>
  <c r="W105" i="16"/>
  <c r="AE111" i="16"/>
  <c r="O112" i="16"/>
  <c r="S112" i="16"/>
  <c r="W112" i="16"/>
  <c r="AA112" i="16"/>
  <c r="AE112" i="16"/>
  <c r="P114" i="16"/>
  <c r="S114" i="16"/>
  <c r="T114" i="16"/>
  <c r="W114" i="16"/>
  <c r="X114" i="16"/>
  <c r="Y114" i="16"/>
  <c r="AA114" i="16"/>
  <c r="AB114" i="16"/>
  <c r="AC114" i="16" s="1"/>
  <c r="O115" i="16"/>
  <c r="P115" i="16"/>
  <c r="Q115" i="16" s="1"/>
  <c r="T115" i="16"/>
  <c r="X115" i="16"/>
  <c r="AA115" i="16"/>
  <c r="AB115" i="16"/>
  <c r="AC115" i="16"/>
  <c r="O116" i="16"/>
  <c r="P116" i="16"/>
  <c r="Q116" i="16"/>
  <c r="T116" i="16"/>
  <c r="W116" i="16"/>
  <c r="X116" i="16"/>
  <c r="Y116" i="16"/>
  <c r="AA116" i="16"/>
  <c r="AC116" i="16" s="1"/>
  <c r="AB116" i="16"/>
  <c r="O117" i="16"/>
  <c r="P117" i="16"/>
  <c r="Q117" i="16"/>
  <c r="T117" i="16"/>
  <c r="W117" i="16"/>
  <c r="X117" i="16"/>
  <c r="Y117" i="16"/>
  <c r="AA117" i="16"/>
  <c r="AB117" i="16"/>
  <c r="AC117" i="16" s="1"/>
  <c r="P118" i="16"/>
  <c r="S118" i="16"/>
  <c r="T118" i="16"/>
  <c r="U118" i="16" s="1"/>
  <c r="W118" i="16"/>
  <c r="Y118" i="16" s="1"/>
  <c r="X118" i="16"/>
  <c r="AA118" i="16"/>
  <c r="AB118" i="16"/>
  <c r="AC118" i="16" s="1"/>
  <c r="O119" i="16"/>
  <c r="P119" i="16"/>
  <c r="Q119" i="16"/>
  <c r="T119" i="16"/>
  <c r="X119" i="16"/>
  <c r="AA119" i="16"/>
  <c r="AB119" i="16"/>
  <c r="AC119" i="16" s="1"/>
  <c r="O120" i="16"/>
  <c r="P120" i="16"/>
  <c r="Q120" i="16"/>
  <c r="T120" i="16"/>
  <c r="W120" i="16"/>
  <c r="Y120" i="16" s="1"/>
  <c r="X120" i="16"/>
  <c r="AA120" i="16"/>
  <c r="AB120" i="16"/>
  <c r="O121" i="16"/>
  <c r="P121" i="16"/>
  <c r="Q121" i="16"/>
  <c r="S121" i="16"/>
  <c r="T121" i="16"/>
  <c r="U121" i="16"/>
  <c r="W121" i="16"/>
  <c r="X121" i="16"/>
  <c r="AA121" i="16"/>
  <c r="AB121" i="16"/>
  <c r="AC121" i="16" s="1"/>
  <c r="P122" i="16"/>
  <c r="T122" i="16"/>
  <c r="W122" i="16"/>
  <c r="X122" i="16"/>
  <c r="Y122" i="16"/>
  <c r="AA122" i="16"/>
  <c r="AB122" i="16"/>
  <c r="O123" i="16"/>
  <c r="P123" i="16"/>
  <c r="Q123" i="16" s="1"/>
  <c r="S123" i="16"/>
  <c r="T123" i="16"/>
  <c r="X123" i="16"/>
  <c r="AA123" i="16"/>
  <c r="AB123" i="16"/>
  <c r="AC123" i="16"/>
  <c r="O124" i="16"/>
  <c r="P124" i="16"/>
  <c r="Q124" i="16"/>
  <c r="S124" i="16"/>
  <c r="T124" i="16"/>
  <c r="W124" i="16"/>
  <c r="Y124" i="16" s="1"/>
  <c r="X124" i="16"/>
  <c r="AA124" i="16"/>
  <c r="AC124" i="16" s="1"/>
  <c r="AB124" i="16"/>
  <c r="AF124" i="16"/>
  <c r="O125" i="16"/>
  <c r="P125" i="16"/>
  <c r="Q125" i="16"/>
  <c r="T125" i="16"/>
  <c r="W125" i="16"/>
  <c r="Y125" i="16" s="1"/>
  <c r="X125" i="16"/>
  <c r="AA125" i="16"/>
  <c r="AC125" i="16" s="1"/>
  <c r="AB125" i="16"/>
  <c r="P126" i="16"/>
  <c r="T126" i="16"/>
  <c r="W126" i="16"/>
  <c r="X126" i="16"/>
  <c r="Y126" i="16"/>
  <c r="AA126" i="16"/>
  <c r="AB126" i="16"/>
  <c r="AC126" i="16"/>
  <c r="O127" i="16"/>
  <c r="P127" i="16"/>
  <c r="S127" i="16"/>
  <c r="U127" i="16" s="1"/>
  <c r="T127" i="16"/>
  <c r="X127" i="16"/>
  <c r="AA127" i="16"/>
  <c r="AB127" i="16"/>
  <c r="AC127" i="16"/>
  <c r="O128" i="16"/>
  <c r="P128" i="16"/>
  <c r="S128" i="16"/>
  <c r="T128" i="16"/>
  <c r="U128" i="16" s="1"/>
  <c r="W128" i="16"/>
  <c r="X128" i="16"/>
  <c r="Y128" i="16"/>
  <c r="AA128" i="16"/>
  <c r="AC128" i="16" s="1"/>
  <c r="AB128" i="16"/>
  <c r="O129" i="16"/>
  <c r="Q129" i="16" s="1"/>
  <c r="P129" i="16"/>
  <c r="S129" i="16"/>
  <c r="U129" i="16" s="1"/>
  <c r="T129" i="16"/>
  <c r="W129" i="16"/>
  <c r="Y129" i="16" s="1"/>
  <c r="X129" i="16"/>
  <c r="AA129" i="16"/>
  <c r="AB129" i="16"/>
  <c r="AC129" i="16"/>
  <c r="P135" i="16"/>
  <c r="W135" i="16"/>
  <c r="P137" i="16"/>
  <c r="W137" i="16"/>
  <c r="P139" i="16"/>
  <c r="W139" i="16"/>
  <c r="O146" i="16"/>
  <c r="O147" i="16"/>
  <c r="W150" i="16"/>
  <c r="W151" i="16"/>
  <c r="W152" i="16"/>
  <c r="W153" i="16"/>
  <c r="W154" i="16"/>
  <c r="W155" i="16"/>
  <c r="W156" i="16"/>
  <c r="W157" i="16"/>
  <c r="W158" i="16"/>
  <c r="W159" i="16"/>
  <c r="W160" i="16"/>
  <c r="W161" i="16"/>
  <c r="W162" i="16"/>
  <c r="W163" i="16"/>
  <c r="W164" i="16"/>
  <c r="P1" i="15"/>
  <c r="W1" i="15"/>
  <c r="P3" i="15"/>
  <c r="P5" i="15"/>
  <c r="W5" i="15"/>
  <c r="O12" i="15"/>
  <c r="S12" i="15"/>
  <c r="W12" i="15"/>
  <c r="AA12" i="15"/>
  <c r="E15" i="15"/>
  <c r="E79" i="15" s="1"/>
  <c r="F15" i="15"/>
  <c r="F79" i="15" s="1"/>
  <c r="E17" i="15"/>
  <c r="H17" i="15" s="1"/>
  <c r="F17" i="15"/>
  <c r="C21" i="15"/>
  <c r="D21" i="15"/>
  <c r="E21" i="15"/>
  <c r="F21" i="15"/>
  <c r="AA92" i="15" s="1"/>
  <c r="AC92" i="15" s="1"/>
  <c r="O31" i="15"/>
  <c r="S31" i="15"/>
  <c r="W31" i="15"/>
  <c r="AA31" i="15"/>
  <c r="P34" i="15"/>
  <c r="W34" i="15"/>
  <c r="P36" i="15"/>
  <c r="P38" i="15"/>
  <c r="W38" i="15"/>
  <c r="F39" i="15"/>
  <c r="F40" i="15"/>
  <c r="F41" i="15"/>
  <c r="F42" i="15"/>
  <c r="F43" i="15"/>
  <c r="F44" i="15"/>
  <c r="F45" i="15"/>
  <c r="D7" i="15" s="1"/>
  <c r="O45" i="15"/>
  <c r="S45" i="15"/>
  <c r="W45" i="15"/>
  <c r="AA45" i="15"/>
  <c r="F46" i="15"/>
  <c r="F47" i="15"/>
  <c r="F48" i="15"/>
  <c r="F49" i="15"/>
  <c r="O64" i="15"/>
  <c r="S64" i="15"/>
  <c r="W64" i="15"/>
  <c r="AA64" i="15"/>
  <c r="J68" i="15"/>
  <c r="P68" i="15"/>
  <c r="W68" i="15"/>
  <c r="C70" i="15"/>
  <c r="P70" i="15"/>
  <c r="C72" i="15"/>
  <c r="P72" i="15"/>
  <c r="W72" i="15"/>
  <c r="B74" i="15"/>
  <c r="F74" i="15"/>
  <c r="J74" i="15"/>
  <c r="AE78" i="15"/>
  <c r="C79" i="15"/>
  <c r="D79" i="15"/>
  <c r="H79" i="15" s="1"/>
  <c r="O79" i="15"/>
  <c r="S79" i="15"/>
  <c r="W79" i="15"/>
  <c r="AA79" i="15"/>
  <c r="AE79" i="15"/>
  <c r="O81" i="15"/>
  <c r="AF81" i="15" s="1"/>
  <c r="P81" i="15"/>
  <c r="S81" i="15"/>
  <c r="T81" i="15"/>
  <c r="W81" i="15"/>
  <c r="X81" i="15"/>
  <c r="Y81" i="15"/>
  <c r="AA81" i="15"/>
  <c r="AB81" i="15"/>
  <c r="AC81" i="15"/>
  <c r="O82" i="15"/>
  <c r="Q82" i="15" s="1"/>
  <c r="P82" i="15"/>
  <c r="T82" i="15"/>
  <c r="W82" i="15"/>
  <c r="Y82" i="15" s="1"/>
  <c r="X82" i="15"/>
  <c r="AB82" i="15"/>
  <c r="O83" i="15"/>
  <c r="P83" i="15"/>
  <c r="S83" i="15"/>
  <c r="U83" i="15" s="1"/>
  <c r="T83" i="15"/>
  <c r="W83" i="15"/>
  <c r="X83" i="15"/>
  <c r="Y83" i="15"/>
  <c r="AB83" i="15"/>
  <c r="O84" i="15"/>
  <c r="P84" i="15"/>
  <c r="Q84" i="15" s="1"/>
  <c r="T84" i="15"/>
  <c r="W84" i="15"/>
  <c r="X84" i="15"/>
  <c r="Y84" i="15"/>
  <c r="AA84" i="15"/>
  <c r="AC84" i="15" s="1"/>
  <c r="AB84" i="15"/>
  <c r="O85" i="15"/>
  <c r="P85" i="15"/>
  <c r="Q85" i="15"/>
  <c r="S85" i="15"/>
  <c r="T85" i="15"/>
  <c r="W85" i="15"/>
  <c r="Y85" i="15" s="1"/>
  <c r="X85" i="15"/>
  <c r="AA85" i="15"/>
  <c r="AB85" i="15"/>
  <c r="AC85" i="15"/>
  <c r="O86" i="15"/>
  <c r="P86" i="15"/>
  <c r="Q86" i="15"/>
  <c r="T86" i="15"/>
  <c r="W86" i="15"/>
  <c r="X86" i="15"/>
  <c r="AB86" i="15"/>
  <c r="O87" i="15"/>
  <c r="P87" i="15"/>
  <c r="S87" i="15"/>
  <c r="T87" i="15"/>
  <c r="U87" i="15"/>
  <c r="W87" i="15"/>
  <c r="X87" i="15"/>
  <c r="Y87" i="15"/>
  <c r="AB87" i="15"/>
  <c r="O88" i="15"/>
  <c r="P88" i="15"/>
  <c r="S88" i="15"/>
  <c r="T88" i="15"/>
  <c r="W88" i="15"/>
  <c r="Y88" i="15" s="1"/>
  <c r="X88" i="15"/>
  <c r="AA88" i="15"/>
  <c r="AB88" i="15"/>
  <c r="O89" i="15"/>
  <c r="Q89" i="15" s="1"/>
  <c r="P89" i="15"/>
  <c r="S89" i="15"/>
  <c r="AF89" i="15" s="1"/>
  <c r="T89" i="15"/>
  <c r="W89" i="15"/>
  <c r="X89" i="15"/>
  <c r="Y89" i="15"/>
  <c r="AA89" i="15"/>
  <c r="AB89" i="15"/>
  <c r="AC89" i="15"/>
  <c r="O90" i="15"/>
  <c r="P90" i="15"/>
  <c r="Q90" i="15"/>
  <c r="T90" i="15"/>
  <c r="W90" i="15"/>
  <c r="Y90" i="15" s="1"/>
  <c r="X90" i="15"/>
  <c r="AA90" i="15"/>
  <c r="AB90" i="15"/>
  <c r="O91" i="15"/>
  <c r="P91" i="15"/>
  <c r="S91" i="15"/>
  <c r="T91" i="15"/>
  <c r="U91" i="15"/>
  <c r="W91" i="15"/>
  <c r="Y91" i="15" s="1"/>
  <c r="X91" i="15"/>
  <c r="AB91" i="15"/>
  <c r="O92" i="15"/>
  <c r="P92" i="15"/>
  <c r="Q92" i="15" s="1"/>
  <c r="S92" i="15"/>
  <c r="U92" i="15" s="1"/>
  <c r="T92" i="15"/>
  <c r="W92" i="15"/>
  <c r="X92" i="15"/>
  <c r="Y92" i="15"/>
  <c r="AB92" i="15"/>
  <c r="AF92" i="15"/>
  <c r="O93" i="15"/>
  <c r="P93" i="15"/>
  <c r="T93" i="15"/>
  <c r="W93" i="15"/>
  <c r="X93" i="15"/>
  <c r="Y93" i="15"/>
  <c r="AB93" i="15"/>
  <c r="O94" i="15"/>
  <c r="P94" i="15"/>
  <c r="Q94" i="15" s="1"/>
  <c r="S94" i="15"/>
  <c r="U94" i="15" s="1"/>
  <c r="T94" i="15"/>
  <c r="W94" i="15"/>
  <c r="X94" i="15"/>
  <c r="Y94" i="15"/>
  <c r="AB94" i="15"/>
  <c r="O95" i="15"/>
  <c r="P95" i="15"/>
  <c r="S95" i="15"/>
  <c r="T95" i="15"/>
  <c r="U95" i="15"/>
  <c r="W95" i="15"/>
  <c r="X95" i="15"/>
  <c r="AA95" i="15"/>
  <c r="AC95" i="15" s="1"/>
  <c r="AB95" i="15"/>
  <c r="O96" i="15"/>
  <c r="P96" i="15"/>
  <c r="Q96" i="15" s="1"/>
  <c r="S96" i="15"/>
  <c r="T96" i="15"/>
  <c r="U96" i="15" s="1"/>
  <c r="W96" i="15"/>
  <c r="X96" i="15"/>
  <c r="Y96" i="15"/>
  <c r="AB96" i="15"/>
  <c r="P101" i="15"/>
  <c r="W101" i="15"/>
  <c r="P103" i="15"/>
  <c r="W103" i="15"/>
  <c r="P105" i="15"/>
  <c r="W105" i="15"/>
  <c r="AE111" i="15"/>
  <c r="O112" i="15"/>
  <c r="S112" i="15"/>
  <c r="W112" i="15"/>
  <c r="AA112" i="15"/>
  <c r="AE112" i="15"/>
  <c r="O114" i="15"/>
  <c r="Q114" i="15" s="1"/>
  <c r="P114" i="15"/>
  <c r="T114" i="15"/>
  <c r="W114" i="15"/>
  <c r="X114" i="15"/>
  <c r="AB114" i="15"/>
  <c r="O115" i="15"/>
  <c r="P115" i="15"/>
  <c r="T115" i="15"/>
  <c r="W115" i="15"/>
  <c r="X115" i="15"/>
  <c r="Y115" i="15" s="1"/>
  <c r="AA115" i="15"/>
  <c r="AC115" i="15" s="1"/>
  <c r="AB115" i="15"/>
  <c r="O116" i="15"/>
  <c r="P116" i="15"/>
  <c r="Q116" i="15" s="1"/>
  <c r="S116" i="15"/>
  <c r="T116" i="15"/>
  <c r="U116" i="15" s="1"/>
  <c r="W116" i="15"/>
  <c r="X116" i="15"/>
  <c r="Y116" i="15"/>
  <c r="AB116" i="15"/>
  <c r="O117" i="15"/>
  <c r="P117" i="15"/>
  <c r="S117" i="15"/>
  <c r="U117" i="15" s="1"/>
  <c r="T117" i="15"/>
  <c r="W117" i="15"/>
  <c r="Y117" i="15" s="1"/>
  <c r="X117" i="15"/>
  <c r="AA117" i="15"/>
  <c r="AB117" i="15"/>
  <c r="AC117" i="15"/>
  <c r="O118" i="15"/>
  <c r="P118" i="15"/>
  <c r="S118" i="15"/>
  <c r="T118" i="15"/>
  <c r="W118" i="15"/>
  <c r="X118" i="15"/>
  <c r="Y118" i="15"/>
  <c r="AB118" i="15"/>
  <c r="O119" i="15"/>
  <c r="P119" i="15"/>
  <c r="Q119" i="15" s="1"/>
  <c r="S119" i="15"/>
  <c r="U119" i="15" s="1"/>
  <c r="T119" i="15"/>
  <c r="W119" i="15"/>
  <c r="X119" i="15"/>
  <c r="Y119" i="15"/>
  <c r="AB119" i="15"/>
  <c r="O120" i="15"/>
  <c r="P120" i="15"/>
  <c r="Q120" i="15" s="1"/>
  <c r="T120" i="15"/>
  <c r="W120" i="15"/>
  <c r="X120" i="15"/>
  <c r="AA120" i="15"/>
  <c r="AB120" i="15"/>
  <c r="AC120" i="15"/>
  <c r="O121" i="15"/>
  <c r="P121" i="15"/>
  <c r="Q121" i="15" s="1"/>
  <c r="S121" i="15"/>
  <c r="T121" i="15"/>
  <c r="W121" i="15"/>
  <c r="X121" i="15"/>
  <c r="Y121" i="15"/>
  <c r="AB121" i="15"/>
  <c r="O122" i="15"/>
  <c r="Q122" i="15" s="1"/>
  <c r="P122" i="15"/>
  <c r="T122" i="15"/>
  <c r="W122" i="15"/>
  <c r="X122" i="15"/>
  <c r="AA122" i="15"/>
  <c r="AC122" i="15" s="1"/>
  <c r="AB122" i="15"/>
  <c r="O123" i="15"/>
  <c r="P123" i="15"/>
  <c r="S123" i="15"/>
  <c r="T123" i="15"/>
  <c r="U123" i="15"/>
  <c r="W123" i="15"/>
  <c r="X123" i="15"/>
  <c r="AA123" i="15"/>
  <c r="AB123" i="15"/>
  <c r="AC123" i="15"/>
  <c r="AF123" i="15"/>
  <c r="O124" i="15"/>
  <c r="P124" i="15"/>
  <c r="Q124" i="15"/>
  <c r="S124" i="15"/>
  <c r="T124" i="15"/>
  <c r="U124" i="15"/>
  <c r="W124" i="15"/>
  <c r="X124" i="15"/>
  <c r="AB124" i="15"/>
  <c r="O125" i="15"/>
  <c r="P125" i="15"/>
  <c r="Q125" i="15" s="1"/>
  <c r="S125" i="15"/>
  <c r="U125" i="15" s="1"/>
  <c r="T125" i="15"/>
  <c r="W125" i="15"/>
  <c r="Y125" i="15" s="1"/>
  <c r="X125" i="15"/>
  <c r="AB125" i="15"/>
  <c r="O126" i="15"/>
  <c r="P126" i="15"/>
  <c r="S126" i="15"/>
  <c r="T126" i="15"/>
  <c r="U126" i="15"/>
  <c r="W126" i="15"/>
  <c r="X126" i="15"/>
  <c r="Y126" i="15" s="1"/>
  <c r="AA126" i="15"/>
  <c r="AC126" i="15" s="1"/>
  <c r="AB126" i="15"/>
  <c r="O127" i="15"/>
  <c r="P127" i="15"/>
  <c r="Q127" i="15"/>
  <c r="S127" i="15"/>
  <c r="T127" i="15"/>
  <c r="U127" i="15"/>
  <c r="W127" i="15"/>
  <c r="Y127" i="15" s="1"/>
  <c r="X127" i="15"/>
  <c r="AB127" i="15"/>
  <c r="O128" i="15"/>
  <c r="P128" i="15"/>
  <c r="Q128" i="15"/>
  <c r="S128" i="15"/>
  <c r="T128" i="15"/>
  <c r="W128" i="15"/>
  <c r="Y128" i="15" s="1"/>
  <c r="X128" i="15"/>
  <c r="AA128" i="15"/>
  <c r="AB128" i="15"/>
  <c r="AC128" i="15" s="1"/>
  <c r="AF128" i="15"/>
  <c r="O129" i="15"/>
  <c r="P129" i="15"/>
  <c r="S129" i="15"/>
  <c r="U129" i="15" s="1"/>
  <c r="T129" i="15"/>
  <c r="W129" i="15"/>
  <c r="Y129" i="15" s="1"/>
  <c r="X129" i="15"/>
  <c r="AA129" i="15"/>
  <c r="AC129" i="15" s="1"/>
  <c r="AB129" i="15"/>
  <c r="P135" i="15"/>
  <c r="W135" i="15"/>
  <c r="P137" i="15"/>
  <c r="P139" i="15"/>
  <c r="W139" i="15"/>
  <c r="O146" i="15"/>
  <c r="O147" i="15"/>
  <c r="W151" i="15"/>
  <c r="W152" i="15"/>
  <c r="W153" i="15"/>
  <c r="W154" i="15"/>
  <c r="W155" i="15"/>
  <c r="W156" i="15"/>
  <c r="W157" i="15"/>
  <c r="W158" i="15"/>
  <c r="W159" i="15"/>
  <c r="W160" i="15"/>
  <c r="W161" i="15"/>
  <c r="W162" i="15"/>
  <c r="W163" i="15"/>
  <c r="W164" i="15"/>
  <c r="P1" i="14"/>
  <c r="W1" i="14"/>
  <c r="P3" i="14"/>
  <c r="P5" i="14"/>
  <c r="W5" i="14"/>
  <c r="O12" i="14"/>
  <c r="S12" i="14"/>
  <c r="W12" i="14"/>
  <c r="AA12" i="14"/>
  <c r="E15" i="14"/>
  <c r="E79" i="14" s="1"/>
  <c r="F15" i="14"/>
  <c r="E17" i="14"/>
  <c r="H17" i="14" s="1"/>
  <c r="F17" i="14"/>
  <c r="C21" i="14"/>
  <c r="D21" i="14"/>
  <c r="E21" i="14"/>
  <c r="F21" i="14"/>
  <c r="O31" i="14"/>
  <c r="S31" i="14"/>
  <c r="W31" i="14"/>
  <c r="AA31" i="14"/>
  <c r="P34" i="14"/>
  <c r="W34" i="14"/>
  <c r="P36" i="14"/>
  <c r="P38" i="14"/>
  <c r="W38" i="14"/>
  <c r="F39" i="14"/>
  <c r="F40" i="14"/>
  <c r="F41" i="14"/>
  <c r="F42" i="14"/>
  <c r="F43" i="14"/>
  <c r="F44" i="14"/>
  <c r="F45" i="14"/>
  <c r="D7" i="14" s="1"/>
  <c r="O45" i="14"/>
  <c r="S45" i="14"/>
  <c r="W45" i="14"/>
  <c r="AA45" i="14"/>
  <c r="F46" i="14"/>
  <c r="F47" i="14"/>
  <c r="F48" i="14"/>
  <c r="F49" i="14"/>
  <c r="O64" i="14"/>
  <c r="S64" i="14"/>
  <c r="W64" i="14"/>
  <c r="AA64" i="14"/>
  <c r="J68" i="14"/>
  <c r="P68" i="14"/>
  <c r="W68" i="14"/>
  <c r="C70" i="14"/>
  <c r="P70" i="14"/>
  <c r="C72" i="14"/>
  <c r="P72" i="14"/>
  <c r="W72" i="14"/>
  <c r="B74" i="14"/>
  <c r="F74" i="14"/>
  <c r="J74" i="14"/>
  <c r="AE78" i="14"/>
  <c r="C79" i="14"/>
  <c r="D79" i="14"/>
  <c r="F79" i="14"/>
  <c r="O79" i="14"/>
  <c r="S79" i="14"/>
  <c r="W79" i="14"/>
  <c r="AA79" i="14"/>
  <c r="AE79" i="14"/>
  <c r="O81" i="14"/>
  <c r="Q81" i="14" s="1"/>
  <c r="P81" i="14"/>
  <c r="T81" i="14"/>
  <c r="X81" i="14"/>
  <c r="AB81" i="14"/>
  <c r="O82" i="14"/>
  <c r="P82" i="14"/>
  <c r="Q82" i="14"/>
  <c r="T82" i="14"/>
  <c r="X82" i="14"/>
  <c r="AB82" i="14"/>
  <c r="O83" i="14"/>
  <c r="Q83" i="14" s="1"/>
  <c r="P83" i="14"/>
  <c r="S83" i="14"/>
  <c r="U83" i="14" s="1"/>
  <c r="T83" i="14"/>
  <c r="X83" i="14"/>
  <c r="AB83" i="14"/>
  <c r="O84" i="14"/>
  <c r="P84" i="14"/>
  <c r="T84" i="14"/>
  <c r="X84" i="14"/>
  <c r="AB84" i="14"/>
  <c r="O85" i="14"/>
  <c r="P85" i="14"/>
  <c r="S85" i="14"/>
  <c r="T85" i="14"/>
  <c r="U85" i="14"/>
  <c r="X85" i="14"/>
  <c r="AB85" i="14"/>
  <c r="O86" i="14"/>
  <c r="P86" i="14"/>
  <c r="T86" i="14"/>
  <c r="X86" i="14"/>
  <c r="AB86" i="14"/>
  <c r="O87" i="14"/>
  <c r="P87" i="14"/>
  <c r="Q87" i="14"/>
  <c r="T87" i="14"/>
  <c r="X87" i="14"/>
  <c r="AB87" i="14"/>
  <c r="O88" i="14"/>
  <c r="P88" i="14"/>
  <c r="Q88" i="14"/>
  <c r="S88" i="14"/>
  <c r="T88" i="14"/>
  <c r="X88" i="14"/>
  <c r="AB88" i="14"/>
  <c r="O89" i="14"/>
  <c r="P89" i="14"/>
  <c r="T89" i="14"/>
  <c r="X89" i="14"/>
  <c r="AB89" i="14"/>
  <c r="O90" i="14"/>
  <c r="Q90" i="14" s="1"/>
  <c r="P90" i="14"/>
  <c r="S90" i="14"/>
  <c r="U90" i="14" s="1"/>
  <c r="T90" i="14"/>
  <c r="X90" i="14"/>
  <c r="AB90" i="14"/>
  <c r="O91" i="14"/>
  <c r="P91" i="14"/>
  <c r="Q91" i="14"/>
  <c r="T91" i="14"/>
  <c r="X91" i="14"/>
  <c r="AB91" i="14"/>
  <c r="O92" i="14"/>
  <c r="P92" i="14"/>
  <c r="T92" i="14"/>
  <c r="X92" i="14"/>
  <c r="AA92" i="14"/>
  <c r="AB92" i="14"/>
  <c r="O93" i="14"/>
  <c r="P93" i="14"/>
  <c r="Q93" i="14"/>
  <c r="T93" i="14"/>
  <c r="X93" i="14"/>
  <c r="AB93" i="14"/>
  <c r="O94" i="14"/>
  <c r="Q94" i="14" s="1"/>
  <c r="P94" i="14"/>
  <c r="T94" i="14"/>
  <c r="W94" i="14"/>
  <c r="X94" i="14"/>
  <c r="AB94" i="14"/>
  <c r="O95" i="14"/>
  <c r="P95" i="14"/>
  <c r="Q95" i="14"/>
  <c r="T95" i="14"/>
  <c r="X95" i="14"/>
  <c r="AB95" i="14"/>
  <c r="O96" i="14"/>
  <c r="P96" i="14"/>
  <c r="Q96" i="14"/>
  <c r="T96" i="14"/>
  <c r="X96" i="14"/>
  <c r="AB96" i="14"/>
  <c r="P101" i="14"/>
  <c r="W101" i="14"/>
  <c r="P103" i="14"/>
  <c r="P105" i="14"/>
  <c r="W105" i="14"/>
  <c r="AE111" i="14"/>
  <c r="O112" i="14"/>
  <c r="S112" i="14"/>
  <c r="W112" i="14"/>
  <c r="AA112" i="14"/>
  <c r="AE112" i="14"/>
  <c r="O114" i="14"/>
  <c r="P114" i="14"/>
  <c r="Q114" i="14" s="1"/>
  <c r="T114" i="14"/>
  <c r="X114" i="14"/>
  <c r="AB114" i="14"/>
  <c r="O115" i="14"/>
  <c r="P115" i="14"/>
  <c r="T115" i="14"/>
  <c r="X115" i="14"/>
  <c r="AB115" i="14"/>
  <c r="O116" i="14"/>
  <c r="P116" i="14"/>
  <c r="Q116" i="14"/>
  <c r="S116" i="14"/>
  <c r="T116" i="14"/>
  <c r="X116" i="14"/>
  <c r="AB116" i="14"/>
  <c r="O117" i="14"/>
  <c r="P117" i="14"/>
  <c r="Q117" i="14" s="1"/>
  <c r="T117" i="14"/>
  <c r="X117" i="14"/>
  <c r="AB117" i="14"/>
  <c r="O118" i="14"/>
  <c r="P118" i="14"/>
  <c r="Q118" i="14" s="1"/>
  <c r="T118" i="14"/>
  <c r="X118" i="14"/>
  <c r="AB118" i="14"/>
  <c r="O119" i="14"/>
  <c r="Q119" i="14" s="1"/>
  <c r="P119" i="14"/>
  <c r="T119" i="14"/>
  <c r="X119" i="14"/>
  <c r="AA119" i="14"/>
  <c r="AB119" i="14"/>
  <c r="O120" i="14"/>
  <c r="P120" i="14"/>
  <c r="S120" i="14"/>
  <c r="T120" i="14"/>
  <c r="U120" i="14"/>
  <c r="X120" i="14"/>
  <c r="AB120" i="14"/>
  <c r="O121" i="14"/>
  <c r="P121" i="14"/>
  <c r="Q121" i="14" s="1"/>
  <c r="T121" i="14"/>
  <c r="W121" i="14"/>
  <c r="Y121" i="14" s="1"/>
  <c r="X121" i="14"/>
  <c r="AB121" i="14"/>
  <c r="O122" i="14"/>
  <c r="P122" i="14"/>
  <c r="Q122" i="14" s="1"/>
  <c r="T122" i="14"/>
  <c r="X122" i="14"/>
  <c r="AB122" i="14"/>
  <c r="O123" i="14"/>
  <c r="Q123" i="14" s="1"/>
  <c r="P123" i="14"/>
  <c r="T123" i="14"/>
  <c r="X123" i="14"/>
  <c r="AB123" i="14"/>
  <c r="O124" i="14"/>
  <c r="P124" i="14"/>
  <c r="Q124" i="14"/>
  <c r="T124" i="14"/>
  <c r="X124" i="14"/>
  <c r="AB124" i="14"/>
  <c r="O125" i="14"/>
  <c r="P125" i="14"/>
  <c r="Q125" i="14" s="1"/>
  <c r="T125" i="14"/>
  <c r="W125" i="14"/>
  <c r="Y125" i="14" s="1"/>
  <c r="X125" i="14"/>
  <c r="AB125" i="14"/>
  <c r="O126" i="14"/>
  <c r="P126" i="14"/>
  <c r="Q126" i="14"/>
  <c r="T126" i="14"/>
  <c r="W126" i="14"/>
  <c r="Y126" i="14" s="1"/>
  <c r="X126" i="14"/>
  <c r="AB126" i="14"/>
  <c r="O127" i="14"/>
  <c r="Q127" i="14" s="1"/>
  <c r="P127" i="14"/>
  <c r="T127" i="14"/>
  <c r="X127" i="14"/>
  <c r="AB127" i="14"/>
  <c r="O128" i="14"/>
  <c r="P128" i="14"/>
  <c r="Q128" i="14"/>
  <c r="T128" i="14"/>
  <c r="X128" i="14"/>
  <c r="AB128" i="14"/>
  <c r="O129" i="14"/>
  <c r="P129" i="14"/>
  <c r="Q129" i="14" s="1"/>
  <c r="T129" i="14"/>
  <c r="X129" i="14"/>
  <c r="AB129" i="14"/>
  <c r="P135" i="14"/>
  <c r="W135" i="14"/>
  <c r="P137" i="14"/>
  <c r="P139" i="14"/>
  <c r="W139" i="14"/>
  <c r="O146" i="14"/>
  <c r="O147" i="14"/>
  <c r="W150" i="14"/>
  <c r="W151" i="14"/>
  <c r="W152" i="14"/>
  <c r="W153" i="14"/>
  <c r="W154" i="14"/>
  <c r="W155" i="14"/>
  <c r="W156" i="14"/>
  <c r="W157" i="14"/>
  <c r="W158" i="14"/>
  <c r="W159" i="14"/>
  <c r="W160" i="14"/>
  <c r="W161" i="14"/>
  <c r="W162" i="14"/>
  <c r="W163" i="14"/>
  <c r="W164" i="14"/>
  <c r="P1" i="13"/>
  <c r="W1" i="13"/>
  <c r="P3" i="13"/>
  <c r="P5" i="13"/>
  <c r="W5" i="13"/>
  <c r="O12" i="13"/>
  <c r="S12" i="13"/>
  <c r="W12" i="13"/>
  <c r="AA12" i="13"/>
  <c r="E15" i="13"/>
  <c r="F15" i="13"/>
  <c r="E17" i="13"/>
  <c r="F17" i="13"/>
  <c r="H17" i="13" s="1"/>
  <c r="C21" i="13"/>
  <c r="D21" i="13"/>
  <c r="S83" i="13" s="1"/>
  <c r="U83" i="13" s="1"/>
  <c r="E21" i="13"/>
  <c r="W86" i="13" s="1"/>
  <c r="Y86" i="13" s="1"/>
  <c r="F21" i="13"/>
  <c r="AA81" i="13" s="1"/>
  <c r="O31" i="13"/>
  <c r="S31" i="13"/>
  <c r="W31" i="13"/>
  <c r="AA31" i="13"/>
  <c r="P34" i="13"/>
  <c r="W34" i="13"/>
  <c r="P36" i="13"/>
  <c r="P38" i="13"/>
  <c r="W38" i="13"/>
  <c r="F39" i="13"/>
  <c r="F40" i="13"/>
  <c r="F41" i="13"/>
  <c r="F42" i="13"/>
  <c r="F43" i="13"/>
  <c r="F44" i="13"/>
  <c r="F45" i="13"/>
  <c r="D7" i="13" s="1"/>
  <c r="W103" i="13" s="1"/>
  <c r="O45" i="13"/>
  <c r="S45" i="13"/>
  <c r="W45" i="13"/>
  <c r="AA45" i="13"/>
  <c r="F46" i="13"/>
  <c r="F47" i="13"/>
  <c r="F48" i="13"/>
  <c r="F49" i="13"/>
  <c r="O64" i="13"/>
  <c r="S64" i="13"/>
  <c r="W64" i="13"/>
  <c r="AA64" i="13"/>
  <c r="J68" i="13"/>
  <c r="P68" i="13"/>
  <c r="W68" i="13"/>
  <c r="C70" i="13"/>
  <c r="P70" i="13"/>
  <c r="C72" i="13"/>
  <c r="P72" i="13"/>
  <c r="W72" i="13"/>
  <c r="B74" i="13"/>
  <c r="F74" i="13"/>
  <c r="J74" i="13"/>
  <c r="AE78" i="13"/>
  <c r="C79" i="13"/>
  <c r="D79" i="13"/>
  <c r="F79" i="13"/>
  <c r="O79" i="13"/>
  <c r="S79" i="13"/>
  <c r="W79" i="13"/>
  <c r="AA79" i="13"/>
  <c r="AE79" i="13"/>
  <c r="O81" i="13"/>
  <c r="P81" i="13"/>
  <c r="Q81" i="13"/>
  <c r="T81" i="13"/>
  <c r="W81" i="13"/>
  <c r="X81" i="13"/>
  <c r="Y81" i="13"/>
  <c r="AB81" i="13"/>
  <c r="O82" i="13"/>
  <c r="P82" i="13"/>
  <c r="T82" i="13"/>
  <c r="X82" i="13"/>
  <c r="AB82" i="13"/>
  <c r="O83" i="13"/>
  <c r="Q83" i="13" s="1"/>
  <c r="P83" i="13"/>
  <c r="T83" i="13"/>
  <c r="X83" i="13"/>
  <c r="AA83" i="13"/>
  <c r="AB83" i="13"/>
  <c r="O84" i="13"/>
  <c r="Q84" i="13" s="1"/>
  <c r="P84" i="13"/>
  <c r="T84" i="13"/>
  <c r="W84" i="13"/>
  <c r="X84" i="13"/>
  <c r="Y84" i="13"/>
  <c r="AB84" i="13"/>
  <c r="P85" i="13"/>
  <c r="S85" i="13"/>
  <c r="T85" i="13"/>
  <c r="X85" i="13"/>
  <c r="AB85" i="13"/>
  <c r="O86" i="13"/>
  <c r="P86" i="13"/>
  <c r="Q86" i="13"/>
  <c r="S86" i="13"/>
  <c r="T86" i="13"/>
  <c r="X86" i="13"/>
  <c r="AB86" i="13"/>
  <c r="O87" i="13"/>
  <c r="P87" i="13"/>
  <c r="T87" i="13"/>
  <c r="X87" i="13"/>
  <c r="AB87" i="13"/>
  <c r="O88" i="13"/>
  <c r="P88" i="13"/>
  <c r="T88" i="13"/>
  <c r="W88" i="13"/>
  <c r="X88" i="13"/>
  <c r="Y88" i="13" s="1"/>
  <c r="AB88" i="13"/>
  <c r="P89" i="13"/>
  <c r="S89" i="13"/>
  <c r="T89" i="13"/>
  <c r="U89" i="13"/>
  <c r="W89" i="13"/>
  <c r="Y89" i="13" s="1"/>
  <c r="X89" i="13"/>
  <c r="AB89" i="13"/>
  <c r="O90" i="13"/>
  <c r="P90" i="13"/>
  <c r="Q90" i="13"/>
  <c r="T90" i="13"/>
  <c r="X90" i="13"/>
  <c r="AB90" i="13"/>
  <c r="O91" i="13"/>
  <c r="P91" i="13"/>
  <c r="Q91" i="13"/>
  <c r="S91" i="13"/>
  <c r="T91" i="13"/>
  <c r="X91" i="13"/>
  <c r="AB91" i="13"/>
  <c r="P92" i="13"/>
  <c r="T92" i="13"/>
  <c r="X92" i="13"/>
  <c r="AA92" i="13"/>
  <c r="AB92" i="13"/>
  <c r="P93" i="13"/>
  <c r="S93" i="13"/>
  <c r="T93" i="13"/>
  <c r="U93" i="13"/>
  <c r="W93" i="13"/>
  <c r="Y93" i="13" s="1"/>
  <c r="X93" i="13"/>
  <c r="AB93" i="13"/>
  <c r="O94" i="13"/>
  <c r="P94" i="13"/>
  <c r="Q94" i="13"/>
  <c r="S94" i="13"/>
  <c r="T94" i="13"/>
  <c r="W94" i="13"/>
  <c r="X94" i="13"/>
  <c r="AA94" i="13"/>
  <c r="AC94" i="13" s="1"/>
  <c r="AB94" i="13"/>
  <c r="O95" i="13"/>
  <c r="P95" i="13"/>
  <c r="Q95" i="13"/>
  <c r="T95" i="13"/>
  <c r="X95" i="13"/>
  <c r="AB95" i="13"/>
  <c r="O96" i="13"/>
  <c r="P96" i="13"/>
  <c r="T96" i="13"/>
  <c r="X96" i="13"/>
  <c r="AA96" i="13"/>
  <c r="AB96" i="13"/>
  <c r="P101" i="13"/>
  <c r="W101" i="13"/>
  <c r="P103" i="13"/>
  <c r="P105" i="13"/>
  <c r="W105" i="13"/>
  <c r="AE111" i="13"/>
  <c r="O112" i="13"/>
  <c r="S112" i="13"/>
  <c r="W112" i="13"/>
  <c r="AA112" i="13"/>
  <c r="AE112" i="13"/>
  <c r="P114" i="13"/>
  <c r="S114" i="13"/>
  <c r="U114" i="13" s="1"/>
  <c r="T114" i="13"/>
  <c r="X114" i="13"/>
  <c r="AA114" i="13"/>
  <c r="AB114" i="13"/>
  <c r="AC114" i="13"/>
  <c r="O115" i="13"/>
  <c r="P115" i="13"/>
  <c r="Q115" i="13" s="1"/>
  <c r="T115" i="13"/>
  <c r="W115" i="13"/>
  <c r="Y115" i="13" s="1"/>
  <c r="X115" i="13"/>
  <c r="AB115" i="13"/>
  <c r="O116" i="13"/>
  <c r="Q116" i="13" s="1"/>
  <c r="P116" i="13"/>
  <c r="S116" i="13"/>
  <c r="T116" i="13"/>
  <c r="U116" i="13"/>
  <c r="W116" i="13"/>
  <c r="X116" i="13"/>
  <c r="AA116" i="13"/>
  <c r="AC116" i="13" s="1"/>
  <c r="AB116" i="13"/>
  <c r="AF116" i="13"/>
  <c r="P117" i="13"/>
  <c r="T117" i="13"/>
  <c r="W117" i="13"/>
  <c r="Y117" i="13" s="1"/>
  <c r="X117" i="13"/>
  <c r="AB117" i="13"/>
  <c r="O118" i="13"/>
  <c r="P118" i="13"/>
  <c r="Q118" i="13" s="1"/>
  <c r="S118" i="13"/>
  <c r="T118" i="13"/>
  <c r="X118" i="13"/>
  <c r="AB118" i="13"/>
  <c r="O119" i="13"/>
  <c r="P119" i="13"/>
  <c r="Q119" i="13"/>
  <c r="S119" i="13"/>
  <c r="T119" i="13"/>
  <c r="W119" i="13"/>
  <c r="Y119" i="13" s="1"/>
  <c r="X119" i="13"/>
  <c r="AB119" i="13"/>
  <c r="O120" i="13"/>
  <c r="Q120" i="13" s="1"/>
  <c r="P120" i="13"/>
  <c r="T120" i="13"/>
  <c r="W120" i="13"/>
  <c r="Y120" i="13" s="1"/>
  <c r="X120" i="13"/>
  <c r="AA120" i="13"/>
  <c r="AB120" i="13"/>
  <c r="AC120" i="13"/>
  <c r="P121" i="13"/>
  <c r="S121" i="13"/>
  <c r="T121" i="13"/>
  <c r="U121" i="13"/>
  <c r="W121" i="13"/>
  <c r="X121" i="13"/>
  <c r="AB121" i="13"/>
  <c r="O122" i="13"/>
  <c r="P122" i="13"/>
  <c r="Q122" i="13"/>
  <c r="S122" i="13"/>
  <c r="U122" i="13" s="1"/>
  <c r="T122" i="13"/>
  <c r="X122" i="13"/>
  <c r="AA122" i="13"/>
  <c r="AC122" i="13" s="1"/>
  <c r="AB122" i="13"/>
  <c r="P123" i="13"/>
  <c r="T123" i="13"/>
  <c r="X123" i="13"/>
  <c r="AA123" i="13"/>
  <c r="AB123" i="13"/>
  <c r="O124" i="13"/>
  <c r="P124" i="13"/>
  <c r="Q124" i="13" s="1"/>
  <c r="S124" i="13"/>
  <c r="T124" i="13"/>
  <c r="U124" i="13" s="1"/>
  <c r="W124" i="13"/>
  <c r="Y124" i="13" s="1"/>
  <c r="X124" i="13"/>
  <c r="AB124" i="13"/>
  <c r="P125" i="13"/>
  <c r="S125" i="13"/>
  <c r="T125" i="13"/>
  <c r="W125" i="13"/>
  <c r="Y125" i="13" s="1"/>
  <c r="X125" i="13"/>
  <c r="AB125" i="13"/>
  <c r="P126" i="13"/>
  <c r="S126" i="13"/>
  <c r="U126" i="13" s="1"/>
  <c r="T126" i="13"/>
  <c r="X126" i="13"/>
  <c r="AA126" i="13"/>
  <c r="AB126" i="13"/>
  <c r="AC126" i="13"/>
  <c r="O127" i="13"/>
  <c r="P127" i="13"/>
  <c r="S127" i="13"/>
  <c r="U127" i="13" s="1"/>
  <c r="T127" i="13"/>
  <c r="X127" i="13"/>
  <c r="AB127" i="13"/>
  <c r="O128" i="13"/>
  <c r="P128" i="13"/>
  <c r="Q128" i="13"/>
  <c r="S128" i="13"/>
  <c r="U128" i="13" s="1"/>
  <c r="T128" i="13"/>
  <c r="X128" i="13"/>
  <c r="AA128" i="13"/>
  <c r="AB128" i="13"/>
  <c r="AC128" i="13"/>
  <c r="P129" i="13"/>
  <c r="S129" i="13"/>
  <c r="T129" i="13"/>
  <c r="U129" i="13" s="1"/>
  <c r="X129" i="13"/>
  <c r="AA129" i="13"/>
  <c r="AB129" i="13"/>
  <c r="P135" i="13"/>
  <c r="W135" i="13"/>
  <c r="P137" i="13"/>
  <c r="P139" i="13"/>
  <c r="W139" i="13"/>
  <c r="O146" i="13"/>
  <c r="O147" i="13"/>
  <c r="W150" i="13"/>
  <c r="W151" i="13"/>
  <c r="W152" i="13"/>
  <c r="W153" i="13"/>
  <c r="W154" i="13"/>
  <c r="W155" i="13"/>
  <c r="W156" i="13"/>
  <c r="W157" i="13"/>
  <c r="W158" i="13"/>
  <c r="W159" i="13"/>
  <c r="W160" i="13"/>
  <c r="W161" i="13"/>
  <c r="W162" i="13"/>
  <c r="W163" i="13"/>
  <c r="W164" i="13"/>
  <c r="P1" i="12"/>
  <c r="W1" i="12"/>
  <c r="P3" i="12"/>
  <c r="P5" i="12"/>
  <c r="W5" i="12"/>
  <c r="D7" i="12"/>
  <c r="O12" i="12"/>
  <c r="S12" i="12"/>
  <c r="W12" i="12"/>
  <c r="AA12" i="12"/>
  <c r="E15" i="12"/>
  <c r="F15" i="12"/>
  <c r="F79" i="12" s="1"/>
  <c r="J15" i="12"/>
  <c r="E17" i="12"/>
  <c r="H17" i="12" s="1"/>
  <c r="J21" i="12" s="1"/>
  <c r="F17" i="12"/>
  <c r="C21" i="12"/>
  <c r="O124" i="12" s="1"/>
  <c r="Q124" i="12" s="1"/>
  <c r="D21" i="12"/>
  <c r="S85" i="12" s="1"/>
  <c r="E21" i="12"/>
  <c r="F21" i="12"/>
  <c r="O31" i="12"/>
  <c r="S31" i="12"/>
  <c r="W31" i="12"/>
  <c r="AA31" i="12"/>
  <c r="P34" i="12"/>
  <c r="W34" i="12"/>
  <c r="P36" i="12"/>
  <c r="W36" i="12"/>
  <c r="P38" i="12"/>
  <c r="W38" i="12"/>
  <c r="F39" i="12"/>
  <c r="F40" i="12"/>
  <c r="F41" i="12"/>
  <c r="F42" i="12"/>
  <c r="F43" i="12"/>
  <c r="F44" i="12"/>
  <c r="F45" i="12"/>
  <c r="O45" i="12"/>
  <c r="S45" i="12"/>
  <c r="W45" i="12"/>
  <c r="AA45" i="12"/>
  <c r="F46" i="12"/>
  <c r="F47" i="12"/>
  <c r="F48" i="12"/>
  <c r="F49" i="12"/>
  <c r="O64" i="12"/>
  <c r="S64" i="12"/>
  <c r="W64" i="12"/>
  <c r="AA64" i="12"/>
  <c r="J68" i="12"/>
  <c r="P68" i="12"/>
  <c r="W68" i="12"/>
  <c r="C70" i="12"/>
  <c r="P70" i="12"/>
  <c r="C72" i="12"/>
  <c r="P72" i="12"/>
  <c r="W72" i="12"/>
  <c r="B74" i="12"/>
  <c r="D74" i="12"/>
  <c r="F74" i="12"/>
  <c r="J74" i="12"/>
  <c r="AE78" i="12"/>
  <c r="C79" i="12"/>
  <c r="D79" i="12"/>
  <c r="E79" i="12"/>
  <c r="O79" i="12"/>
  <c r="S79" i="12"/>
  <c r="W79" i="12"/>
  <c r="AA79" i="12"/>
  <c r="AE79" i="12"/>
  <c r="O81" i="12"/>
  <c r="P81" i="12"/>
  <c r="Q81" i="12"/>
  <c r="T81" i="12"/>
  <c r="W81" i="12"/>
  <c r="X81" i="12"/>
  <c r="AB81" i="12"/>
  <c r="O82" i="12"/>
  <c r="P82" i="12"/>
  <c r="T82" i="12"/>
  <c r="W82" i="12"/>
  <c r="Y82" i="12" s="1"/>
  <c r="X82" i="12"/>
  <c r="AB82" i="12"/>
  <c r="O83" i="12"/>
  <c r="P83" i="12"/>
  <c r="Q83" i="12"/>
  <c r="S83" i="12"/>
  <c r="T83" i="12"/>
  <c r="X83" i="12"/>
  <c r="AB83" i="12"/>
  <c r="O84" i="12"/>
  <c r="P84" i="12"/>
  <c r="T84" i="12"/>
  <c r="W84" i="12"/>
  <c r="X84" i="12"/>
  <c r="Y84" i="12"/>
  <c r="AA84" i="12"/>
  <c r="AB84" i="12"/>
  <c r="O85" i="12"/>
  <c r="P85" i="12"/>
  <c r="T85" i="12"/>
  <c r="U85" i="12"/>
  <c r="W85" i="12"/>
  <c r="Y85" i="12" s="1"/>
  <c r="X85" i="12"/>
  <c r="AB85" i="12"/>
  <c r="O86" i="12"/>
  <c r="P86" i="12"/>
  <c r="Q86" i="12"/>
  <c r="T86" i="12"/>
  <c r="W86" i="12"/>
  <c r="Y86" i="12" s="1"/>
  <c r="X86" i="12"/>
  <c r="AB86" i="12"/>
  <c r="P87" i="12"/>
  <c r="T87" i="12"/>
  <c r="X87" i="12"/>
  <c r="AA87" i="12"/>
  <c r="AB87" i="12"/>
  <c r="AC87" i="12"/>
  <c r="O88" i="12"/>
  <c r="Q88" i="12" s="1"/>
  <c r="P88" i="12"/>
  <c r="S88" i="12"/>
  <c r="U88" i="12" s="1"/>
  <c r="T88" i="12"/>
  <c r="X88" i="12"/>
  <c r="AB88" i="12"/>
  <c r="O89" i="12"/>
  <c r="P89" i="12"/>
  <c r="Q89" i="12"/>
  <c r="S89" i="12"/>
  <c r="T89" i="12"/>
  <c r="U89" i="12"/>
  <c r="X89" i="12"/>
  <c r="AA89" i="12"/>
  <c r="AB89" i="12"/>
  <c r="AC89" i="12"/>
  <c r="P90" i="12"/>
  <c r="T90" i="12"/>
  <c r="W90" i="12"/>
  <c r="X90" i="12"/>
  <c r="Y90" i="12"/>
  <c r="AA90" i="12"/>
  <c r="AC90" i="12" s="1"/>
  <c r="AB90" i="12"/>
  <c r="O91" i="12"/>
  <c r="P91" i="12"/>
  <c r="Q91" i="12" s="1"/>
  <c r="S91" i="12"/>
  <c r="T91" i="12"/>
  <c r="X91" i="12"/>
  <c r="AB91" i="12"/>
  <c r="O92" i="12"/>
  <c r="P92" i="12"/>
  <c r="S92" i="12"/>
  <c r="U92" i="12" s="1"/>
  <c r="T92" i="12"/>
  <c r="W92" i="12"/>
  <c r="X92" i="12"/>
  <c r="Y92" i="12"/>
  <c r="AA92" i="12"/>
  <c r="AB92" i="12"/>
  <c r="P93" i="12"/>
  <c r="T93" i="12"/>
  <c r="W93" i="12"/>
  <c r="X93" i="12"/>
  <c r="Y93" i="12"/>
  <c r="AA93" i="12"/>
  <c r="AC93" i="12" s="1"/>
  <c r="AB93" i="12"/>
  <c r="O94" i="12"/>
  <c r="P94" i="12"/>
  <c r="Q94" i="12"/>
  <c r="T94" i="12"/>
  <c r="X94" i="12"/>
  <c r="AA94" i="12"/>
  <c r="AB94" i="12"/>
  <c r="AC94" i="12"/>
  <c r="O95" i="12"/>
  <c r="P95" i="12"/>
  <c r="S95" i="12"/>
  <c r="U95" i="12" s="1"/>
  <c r="T95" i="12"/>
  <c r="X95" i="12"/>
  <c r="AA95" i="12"/>
  <c r="AB95" i="12"/>
  <c r="O96" i="12"/>
  <c r="Q96" i="12" s="1"/>
  <c r="P96" i="12"/>
  <c r="T96" i="12"/>
  <c r="W96" i="12"/>
  <c r="Y96" i="12" s="1"/>
  <c r="X96" i="12"/>
  <c r="AB96" i="12"/>
  <c r="P101" i="12"/>
  <c r="W101" i="12"/>
  <c r="P103" i="12"/>
  <c r="W103" i="12"/>
  <c r="P105" i="12"/>
  <c r="W105" i="12"/>
  <c r="AE111" i="12"/>
  <c r="O112" i="12"/>
  <c r="S112" i="12"/>
  <c r="W112" i="12"/>
  <c r="AA112" i="12"/>
  <c r="AE112" i="12"/>
  <c r="O114" i="12"/>
  <c r="P114" i="12"/>
  <c r="T114" i="12"/>
  <c r="W114" i="12"/>
  <c r="X114" i="12"/>
  <c r="Y114" i="12"/>
  <c r="AA114" i="12"/>
  <c r="AB114" i="12"/>
  <c r="AC114" i="12"/>
  <c r="O115" i="12"/>
  <c r="P115" i="12"/>
  <c r="Q115" i="12"/>
  <c r="T115" i="12"/>
  <c r="W115" i="12"/>
  <c r="X115" i="12"/>
  <c r="AB115" i="12"/>
  <c r="O116" i="12"/>
  <c r="P116" i="12"/>
  <c r="Q116" i="12"/>
  <c r="T116" i="12"/>
  <c r="X116" i="12"/>
  <c r="AA116" i="12"/>
  <c r="AB116" i="12"/>
  <c r="AC116" i="12" s="1"/>
  <c r="P117" i="12"/>
  <c r="T117" i="12"/>
  <c r="W117" i="12"/>
  <c r="X117" i="12"/>
  <c r="Y117" i="12"/>
  <c r="AB117" i="12"/>
  <c r="O118" i="12"/>
  <c r="P118" i="12"/>
  <c r="Q118" i="12"/>
  <c r="S118" i="12"/>
  <c r="T118" i="12"/>
  <c r="X118" i="12"/>
  <c r="AA118" i="12"/>
  <c r="AC118" i="12" s="1"/>
  <c r="AB118" i="12"/>
  <c r="O119" i="12"/>
  <c r="P119" i="12"/>
  <c r="S119" i="12"/>
  <c r="T119" i="12"/>
  <c r="U119" i="12"/>
  <c r="W119" i="12"/>
  <c r="X119" i="12"/>
  <c r="Y119" i="12"/>
  <c r="AA119" i="12"/>
  <c r="AB119" i="12"/>
  <c r="O120" i="12"/>
  <c r="Q120" i="12" s="1"/>
  <c r="P120" i="12"/>
  <c r="T120" i="12"/>
  <c r="X120" i="12"/>
  <c r="AA120" i="12"/>
  <c r="AB120" i="12"/>
  <c r="AC120" i="12"/>
  <c r="O121" i="12"/>
  <c r="Q121" i="12" s="1"/>
  <c r="P121" i="12"/>
  <c r="T121" i="12"/>
  <c r="W121" i="12"/>
  <c r="Y121" i="12" s="1"/>
  <c r="X121" i="12"/>
  <c r="AB121" i="12"/>
  <c r="O122" i="12"/>
  <c r="Q122" i="12" s="1"/>
  <c r="P122" i="12"/>
  <c r="S122" i="12"/>
  <c r="T122" i="12"/>
  <c r="W122" i="12"/>
  <c r="Y122" i="12" s="1"/>
  <c r="X122" i="12"/>
  <c r="AB122" i="12"/>
  <c r="O123" i="12"/>
  <c r="P123" i="12"/>
  <c r="Q123" i="12"/>
  <c r="S123" i="12"/>
  <c r="T123" i="12"/>
  <c r="U123" i="12"/>
  <c r="W123" i="12"/>
  <c r="Y123" i="12" s="1"/>
  <c r="X123" i="12"/>
  <c r="AA123" i="12"/>
  <c r="AC123" i="12" s="1"/>
  <c r="AB123" i="12"/>
  <c r="P124" i="12"/>
  <c r="T124" i="12"/>
  <c r="X124" i="12"/>
  <c r="AA124" i="12"/>
  <c r="AC124" i="12" s="1"/>
  <c r="AB124" i="12"/>
  <c r="O125" i="12"/>
  <c r="P125" i="12"/>
  <c r="S125" i="12"/>
  <c r="U125" i="12" s="1"/>
  <c r="T125" i="12"/>
  <c r="X125" i="12"/>
  <c r="AB125" i="12"/>
  <c r="O126" i="12"/>
  <c r="P126" i="12"/>
  <c r="Q126" i="12" s="1"/>
  <c r="S126" i="12"/>
  <c r="T126" i="12"/>
  <c r="U126" i="12"/>
  <c r="X126" i="12"/>
  <c r="AA126" i="12"/>
  <c r="AB126" i="12"/>
  <c r="AC126" i="12"/>
  <c r="P127" i="12"/>
  <c r="S127" i="12"/>
  <c r="U127" i="12" s="1"/>
  <c r="T127" i="12"/>
  <c r="W127" i="12"/>
  <c r="X127" i="12"/>
  <c r="Y127" i="12"/>
  <c r="AA127" i="12"/>
  <c r="AB127" i="12"/>
  <c r="AC127" i="12"/>
  <c r="O128" i="12"/>
  <c r="P128" i="12"/>
  <c r="Q128" i="12"/>
  <c r="S128" i="12"/>
  <c r="U128" i="12" s="1"/>
  <c r="T128" i="12"/>
  <c r="X128" i="12"/>
  <c r="AA128" i="12"/>
  <c r="AC128" i="12" s="1"/>
  <c r="AB128" i="12"/>
  <c r="O129" i="12"/>
  <c r="P129" i="12"/>
  <c r="Q129" i="12"/>
  <c r="T129" i="12"/>
  <c r="W129" i="12"/>
  <c r="X129" i="12"/>
  <c r="Y129" i="12" s="1"/>
  <c r="AB129" i="12"/>
  <c r="P135" i="12"/>
  <c r="W135" i="12"/>
  <c r="P137" i="12"/>
  <c r="W137" i="12"/>
  <c r="P139" i="12"/>
  <c r="W139" i="12"/>
  <c r="O146" i="12"/>
  <c r="O147" i="12"/>
  <c r="W150" i="12"/>
  <c r="W151" i="12"/>
  <c r="W152" i="12"/>
  <c r="W153" i="12"/>
  <c r="W154" i="12"/>
  <c r="W155" i="12"/>
  <c r="W156" i="12"/>
  <c r="W157" i="12"/>
  <c r="W158" i="12"/>
  <c r="W159" i="12"/>
  <c r="W160" i="12"/>
  <c r="W161" i="12"/>
  <c r="W162" i="12"/>
  <c r="W163" i="12"/>
  <c r="W164" i="12"/>
  <c r="P1" i="11"/>
  <c r="W1" i="11"/>
  <c r="P3" i="11"/>
  <c r="P5" i="11"/>
  <c r="W5" i="11"/>
  <c r="D7" i="11"/>
  <c r="W3" i="11" s="1"/>
  <c r="O12" i="11"/>
  <c r="S12" i="11"/>
  <c r="W12" i="11"/>
  <c r="AA12" i="11"/>
  <c r="E15" i="11"/>
  <c r="J15" i="11" s="1"/>
  <c r="F15" i="11"/>
  <c r="F79" i="11" s="1"/>
  <c r="E17" i="11"/>
  <c r="F17" i="11"/>
  <c r="H17" i="11"/>
  <c r="J21" i="11" s="1"/>
  <c r="C21" i="11"/>
  <c r="D21" i="11"/>
  <c r="E21" i="11"/>
  <c r="W96" i="11" s="1"/>
  <c r="Y96" i="11" s="1"/>
  <c r="F21" i="11"/>
  <c r="AA81" i="11" s="1"/>
  <c r="O31" i="11"/>
  <c r="S31" i="11"/>
  <c r="W31" i="11"/>
  <c r="AA31" i="11"/>
  <c r="P34" i="11"/>
  <c r="W34" i="11"/>
  <c r="P36" i="11"/>
  <c r="W36" i="11"/>
  <c r="P38" i="11"/>
  <c r="W38" i="11"/>
  <c r="F39" i="11"/>
  <c r="F40" i="11"/>
  <c r="F41" i="11"/>
  <c r="F42" i="11"/>
  <c r="F43" i="11"/>
  <c r="F44" i="11"/>
  <c r="F45" i="11"/>
  <c r="O45" i="11"/>
  <c r="S45" i="11"/>
  <c r="W45" i="11"/>
  <c r="AA45" i="11"/>
  <c r="F46" i="11"/>
  <c r="F47" i="11"/>
  <c r="F48" i="11"/>
  <c r="F49" i="11"/>
  <c r="O64" i="11"/>
  <c r="S64" i="11"/>
  <c r="W64" i="11"/>
  <c r="AA64" i="11"/>
  <c r="J68" i="11"/>
  <c r="P68" i="11"/>
  <c r="W68" i="11"/>
  <c r="C70" i="11"/>
  <c r="P70" i="11"/>
  <c r="W70" i="11"/>
  <c r="C72" i="11"/>
  <c r="P72" i="11"/>
  <c r="W72" i="11"/>
  <c r="B74" i="11"/>
  <c r="D74" i="11"/>
  <c r="F74" i="11"/>
  <c r="J74" i="11"/>
  <c r="AE78" i="11"/>
  <c r="C79" i="11"/>
  <c r="D79" i="11"/>
  <c r="O79" i="11"/>
  <c r="S79" i="11"/>
  <c r="W79" i="11"/>
  <c r="AA79" i="11"/>
  <c r="AE79" i="11"/>
  <c r="O81" i="11"/>
  <c r="P81" i="11"/>
  <c r="T81" i="11"/>
  <c r="W81" i="11"/>
  <c r="X81" i="11"/>
  <c r="AB81" i="11"/>
  <c r="O82" i="11"/>
  <c r="Q82" i="11" s="1"/>
  <c r="P82" i="11"/>
  <c r="T82" i="11"/>
  <c r="X82" i="11"/>
  <c r="AB82" i="11"/>
  <c r="P83" i="11"/>
  <c r="S83" i="11"/>
  <c r="T83" i="11"/>
  <c r="U83" i="11"/>
  <c r="W83" i="11"/>
  <c r="Y83" i="11" s="1"/>
  <c r="X83" i="11"/>
  <c r="AB83" i="11"/>
  <c r="P84" i="11"/>
  <c r="S84" i="11"/>
  <c r="T84" i="11"/>
  <c r="U84" i="11"/>
  <c r="X84" i="11"/>
  <c r="AB84" i="11"/>
  <c r="P85" i="11"/>
  <c r="S85" i="11"/>
  <c r="U85" i="11" s="1"/>
  <c r="T85" i="11"/>
  <c r="W85" i="11"/>
  <c r="Y85" i="11" s="1"/>
  <c r="X85" i="11"/>
  <c r="AB85" i="11"/>
  <c r="O86" i="11"/>
  <c r="P86" i="11"/>
  <c r="Q86" i="11" s="1"/>
  <c r="S86" i="11"/>
  <c r="U86" i="11" s="1"/>
  <c r="T86" i="11"/>
  <c r="X86" i="11"/>
  <c r="AA86" i="11"/>
  <c r="AB86" i="11"/>
  <c r="O87" i="11"/>
  <c r="P87" i="11"/>
  <c r="S87" i="11"/>
  <c r="U87" i="11" s="1"/>
  <c r="T87" i="11"/>
  <c r="X87" i="11"/>
  <c r="AB87" i="11"/>
  <c r="P88" i="11"/>
  <c r="S88" i="11"/>
  <c r="T88" i="11"/>
  <c r="U88" i="11"/>
  <c r="X88" i="11"/>
  <c r="AA88" i="11"/>
  <c r="AC88" i="11" s="1"/>
  <c r="AB88" i="11"/>
  <c r="P89" i="11"/>
  <c r="T89" i="11"/>
  <c r="X89" i="11"/>
  <c r="AB89" i="11"/>
  <c r="O90" i="11"/>
  <c r="P90" i="11"/>
  <c r="S90" i="11"/>
  <c r="U90" i="11" s="1"/>
  <c r="T90" i="11"/>
  <c r="X90" i="11"/>
  <c r="AB90" i="11"/>
  <c r="O91" i="11"/>
  <c r="Q91" i="11" s="1"/>
  <c r="P91" i="11"/>
  <c r="S91" i="11"/>
  <c r="U91" i="11" s="1"/>
  <c r="T91" i="11"/>
  <c r="X91" i="11"/>
  <c r="AB91" i="11"/>
  <c r="P92" i="11"/>
  <c r="S92" i="11"/>
  <c r="T92" i="11"/>
  <c r="U92" i="11"/>
  <c r="W92" i="11"/>
  <c r="Y92" i="11" s="1"/>
  <c r="X92" i="11"/>
  <c r="AA92" i="11"/>
  <c r="AB92" i="11"/>
  <c r="O93" i="11"/>
  <c r="P93" i="11"/>
  <c r="T93" i="11"/>
  <c r="X93" i="11"/>
  <c r="AB93" i="11"/>
  <c r="O94" i="11"/>
  <c r="P94" i="11"/>
  <c r="S94" i="11"/>
  <c r="T94" i="11"/>
  <c r="U94" i="11"/>
  <c r="W94" i="11"/>
  <c r="X94" i="11"/>
  <c r="AB94" i="11"/>
  <c r="O95" i="11"/>
  <c r="Q95" i="11" s="1"/>
  <c r="P95" i="11"/>
  <c r="S95" i="11"/>
  <c r="U95" i="11" s="1"/>
  <c r="T95" i="11"/>
  <c r="X95" i="11"/>
  <c r="AB95" i="11"/>
  <c r="P96" i="11"/>
  <c r="S96" i="11"/>
  <c r="T96" i="11"/>
  <c r="X96" i="11"/>
  <c r="AA96" i="11"/>
  <c r="AB96" i="11"/>
  <c r="P101" i="11"/>
  <c r="W101" i="11"/>
  <c r="P103" i="11"/>
  <c r="W103" i="11"/>
  <c r="P105" i="11"/>
  <c r="W105" i="11"/>
  <c r="AE111" i="11"/>
  <c r="O112" i="11"/>
  <c r="S112" i="11"/>
  <c r="W112" i="11"/>
  <c r="AA112" i="11"/>
  <c r="AE112" i="11"/>
  <c r="O114" i="11"/>
  <c r="Q114" i="11" s="1"/>
  <c r="P114" i="11"/>
  <c r="T114" i="11"/>
  <c r="X114" i="11"/>
  <c r="AB114" i="11"/>
  <c r="O115" i="11"/>
  <c r="P115" i="11"/>
  <c r="S115" i="11"/>
  <c r="U115" i="11" s="1"/>
  <c r="T115" i="11"/>
  <c r="W115" i="11"/>
  <c r="Y115" i="11" s="1"/>
  <c r="X115" i="11"/>
  <c r="AA115" i="11"/>
  <c r="AB115" i="11"/>
  <c r="O116" i="11"/>
  <c r="Q116" i="11" s="1"/>
  <c r="P116" i="11"/>
  <c r="S116" i="11"/>
  <c r="U116" i="11" s="1"/>
  <c r="T116" i="11"/>
  <c r="W116" i="11"/>
  <c r="Y116" i="11" s="1"/>
  <c r="X116" i="11"/>
  <c r="AB116" i="11"/>
  <c r="O117" i="11"/>
  <c r="Q117" i="11" s="1"/>
  <c r="P117" i="11"/>
  <c r="T117" i="11"/>
  <c r="W117" i="11"/>
  <c r="X117" i="11"/>
  <c r="Y117" i="11"/>
  <c r="AB117" i="11"/>
  <c r="O118" i="11"/>
  <c r="P118" i="11"/>
  <c r="Q118" i="11"/>
  <c r="T118" i="11"/>
  <c r="W118" i="11"/>
  <c r="Y118" i="11" s="1"/>
  <c r="X118" i="11"/>
  <c r="AB118" i="11"/>
  <c r="O119" i="11"/>
  <c r="P119" i="11"/>
  <c r="Q119" i="11"/>
  <c r="S119" i="11"/>
  <c r="U119" i="11" s="1"/>
  <c r="T119" i="11"/>
  <c r="X119" i="11"/>
  <c r="AB119" i="11"/>
  <c r="P120" i="11"/>
  <c r="S120" i="11"/>
  <c r="T120" i="11"/>
  <c r="U120" i="11"/>
  <c r="W120" i="11"/>
  <c r="Y120" i="11" s="1"/>
  <c r="X120" i="11"/>
  <c r="AA120" i="11"/>
  <c r="AC120" i="11" s="1"/>
  <c r="AB120" i="11"/>
  <c r="O121" i="11"/>
  <c r="Q121" i="11" s="1"/>
  <c r="P121" i="11"/>
  <c r="T121" i="11"/>
  <c r="X121" i="11"/>
  <c r="AB121" i="11"/>
  <c r="O122" i="11"/>
  <c r="Q122" i="11" s="1"/>
  <c r="P122" i="11"/>
  <c r="S122" i="11"/>
  <c r="T122" i="11"/>
  <c r="U122" i="11"/>
  <c r="X122" i="11"/>
  <c r="AB122" i="11"/>
  <c r="O123" i="11"/>
  <c r="P123" i="11"/>
  <c r="Q123" i="11"/>
  <c r="S123" i="11"/>
  <c r="T123" i="11"/>
  <c r="U123" i="11"/>
  <c r="X123" i="11"/>
  <c r="AB123" i="11"/>
  <c r="P124" i="11"/>
  <c r="S124" i="11"/>
  <c r="U124" i="11" s="1"/>
  <c r="T124" i="11"/>
  <c r="W124" i="11"/>
  <c r="X124" i="11"/>
  <c r="Y124" i="11"/>
  <c r="AB124" i="11"/>
  <c r="O125" i="11"/>
  <c r="P125" i="11"/>
  <c r="Q125" i="11"/>
  <c r="T125" i="11"/>
  <c r="X125" i="11"/>
  <c r="AB125" i="11"/>
  <c r="O126" i="11"/>
  <c r="P126" i="11"/>
  <c r="S126" i="11"/>
  <c r="T126" i="11"/>
  <c r="U126" i="11" s="1"/>
  <c r="X126" i="11"/>
  <c r="AB126" i="11"/>
  <c r="O127" i="11"/>
  <c r="P127" i="11"/>
  <c r="Q127" i="11"/>
  <c r="S127" i="11"/>
  <c r="U127" i="11" s="1"/>
  <c r="T127" i="11"/>
  <c r="X127" i="11"/>
  <c r="AB127" i="11"/>
  <c r="P128" i="11"/>
  <c r="S128" i="11"/>
  <c r="U128" i="11" s="1"/>
  <c r="T128" i="11"/>
  <c r="X128" i="11"/>
  <c r="AA128" i="11"/>
  <c r="AC128" i="11" s="1"/>
  <c r="AB128" i="11"/>
  <c r="O129" i="11"/>
  <c r="P129" i="11"/>
  <c r="Q129" i="11"/>
  <c r="T129" i="11"/>
  <c r="X129" i="11"/>
  <c r="AB129" i="11"/>
  <c r="P135" i="11"/>
  <c r="W135" i="11"/>
  <c r="P137" i="11"/>
  <c r="W137" i="11"/>
  <c r="P139" i="11"/>
  <c r="W139" i="11"/>
  <c r="O146" i="11"/>
  <c r="O147" i="11"/>
  <c r="W150" i="11"/>
  <c r="W151" i="11"/>
  <c r="W152" i="11"/>
  <c r="W153" i="11"/>
  <c r="W154" i="11"/>
  <c r="W155" i="11"/>
  <c r="W156" i="11"/>
  <c r="W157" i="11"/>
  <c r="W158" i="11"/>
  <c r="W159" i="11"/>
  <c r="W160" i="11"/>
  <c r="W161" i="11"/>
  <c r="W162" i="11"/>
  <c r="W163" i="11"/>
  <c r="W164" i="11"/>
  <c r="P1" i="10"/>
  <c r="W1" i="10"/>
  <c r="P3" i="10"/>
  <c r="W3" i="10"/>
  <c r="P5" i="10"/>
  <c r="W5" i="10"/>
  <c r="O12" i="10"/>
  <c r="S12" i="10"/>
  <c r="W12" i="10"/>
  <c r="AA12" i="10"/>
  <c r="E15" i="10"/>
  <c r="J15" i="10" s="1"/>
  <c r="F15" i="10"/>
  <c r="E17" i="10"/>
  <c r="F17" i="10"/>
  <c r="H17" i="10"/>
  <c r="J21" i="10" s="1"/>
  <c r="AE126" i="10" s="1"/>
  <c r="AG126" i="10" s="1"/>
  <c r="C21" i="10"/>
  <c r="O85" i="10" s="1"/>
  <c r="D21" i="10"/>
  <c r="E21" i="10"/>
  <c r="F21" i="10"/>
  <c r="AA119" i="10" s="1"/>
  <c r="O31" i="10"/>
  <c r="S31" i="10"/>
  <c r="W31" i="10"/>
  <c r="AA31" i="10"/>
  <c r="P34" i="10"/>
  <c r="W34" i="10"/>
  <c r="P36" i="10"/>
  <c r="W36" i="10"/>
  <c r="P38" i="10"/>
  <c r="W38" i="10"/>
  <c r="F39" i="10"/>
  <c r="F40" i="10"/>
  <c r="F41" i="10"/>
  <c r="F42" i="10"/>
  <c r="F43" i="10"/>
  <c r="F44" i="10"/>
  <c r="F45" i="10"/>
  <c r="D7" i="10" s="1"/>
  <c r="D74" i="10" s="1"/>
  <c r="O45" i="10"/>
  <c r="S45" i="10"/>
  <c r="W45" i="10"/>
  <c r="AA45" i="10"/>
  <c r="F46" i="10"/>
  <c r="F47" i="10"/>
  <c r="F48" i="10"/>
  <c r="F49" i="10"/>
  <c r="O64" i="10"/>
  <c r="S64" i="10"/>
  <c r="W64" i="10"/>
  <c r="AA64" i="10"/>
  <c r="J68" i="10"/>
  <c r="P68" i="10"/>
  <c r="W68" i="10"/>
  <c r="C70" i="10"/>
  <c r="P70" i="10"/>
  <c r="C72" i="10"/>
  <c r="P72" i="10"/>
  <c r="W72" i="10"/>
  <c r="B74" i="10"/>
  <c r="F74" i="10"/>
  <c r="J74" i="10"/>
  <c r="AE78" i="10"/>
  <c r="C79" i="10"/>
  <c r="D79" i="10"/>
  <c r="E79" i="10"/>
  <c r="F79" i="10"/>
  <c r="O79" i="10"/>
  <c r="S79" i="10"/>
  <c r="W79" i="10"/>
  <c r="AA79" i="10"/>
  <c r="AE79" i="10"/>
  <c r="O81" i="10"/>
  <c r="P81" i="10"/>
  <c r="S81" i="10"/>
  <c r="U81" i="10" s="1"/>
  <c r="T81" i="10"/>
  <c r="X81" i="10"/>
  <c r="AA81" i="10"/>
  <c r="AC81" i="10" s="1"/>
  <c r="AB81" i="10"/>
  <c r="O82" i="10"/>
  <c r="P82" i="10"/>
  <c r="Q82" i="10"/>
  <c r="S82" i="10"/>
  <c r="U82" i="10" s="1"/>
  <c r="T82" i="10"/>
  <c r="X82" i="10"/>
  <c r="AA82" i="10"/>
  <c r="AC82" i="10" s="1"/>
  <c r="AB82" i="10"/>
  <c r="O83" i="10"/>
  <c r="P83" i="10"/>
  <c r="S83" i="10"/>
  <c r="U83" i="10" s="1"/>
  <c r="T83" i="10"/>
  <c r="W83" i="10"/>
  <c r="Y83" i="10" s="1"/>
  <c r="X83" i="10"/>
  <c r="AB83" i="10"/>
  <c r="O84" i="10"/>
  <c r="P84" i="10"/>
  <c r="Q84" i="10"/>
  <c r="S84" i="10"/>
  <c r="T84" i="10"/>
  <c r="U84" i="10"/>
  <c r="W84" i="10"/>
  <c r="X84" i="10"/>
  <c r="Y84" i="10"/>
  <c r="AA84" i="10"/>
  <c r="AC84" i="10" s="1"/>
  <c r="AB84" i="10"/>
  <c r="P85" i="10"/>
  <c r="Q85" i="10"/>
  <c r="S85" i="10"/>
  <c r="T85" i="10"/>
  <c r="U85" i="10"/>
  <c r="W85" i="10"/>
  <c r="Y85" i="10" s="1"/>
  <c r="X85" i="10"/>
  <c r="AA85" i="10"/>
  <c r="AC85" i="10" s="1"/>
  <c r="AB85" i="10"/>
  <c r="AF85" i="10"/>
  <c r="O86" i="10"/>
  <c r="P86" i="10"/>
  <c r="Q86" i="10"/>
  <c r="S86" i="10"/>
  <c r="U86" i="10" s="1"/>
  <c r="T86" i="10"/>
  <c r="X86" i="10"/>
  <c r="AA86" i="10"/>
  <c r="AC86" i="10" s="1"/>
  <c r="AB86" i="10"/>
  <c r="O87" i="10"/>
  <c r="P87" i="10"/>
  <c r="S87" i="10"/>
  <c r="U87" i="10" s="1"/>
  <c r="T87" i="10"/>
  <c r="W87" i="10"/>
  <c r="Y87" i="10" s="1"/>
  <c r="X87" i="10"/>
  <c r="AB87" i="10"/>
  <c r="O88" i="10"/>
  <c r="P88" i="10"/>
  <c r="Q88" i="10"/>
  <c r="S88" i="10"/>
  <c r="T88" i="10"/>
  <c r="U88" i="10"/>
  <c r="W88" i="10"/>
  <c r="Y88" i="10" s="1"/>
  <c r="X88" i="10"/>
  <c r="AB88" i="10"/>
  <c r="P89" i="10"/>
  <c r="S89" i="10"/>
  <c r="T89" i="10"/>
  <c r="U89" i="10" s="1"/>
  <c r="W89" i="10"/>
  <c r="Y89" i="10" s="1"/>
  <c r="X89" i="10"/>
  <c r="AA89" i="10"/>
  <c r="AC89" i="10" s="1"/>
  <c r="AB89" i="10"/>
  <c r="O90" i="10"/>
  <c r="Q90" i="10" s="1"/>
  <c r="P90" i="10"/>
  <c r="S90" i="10"/>
  <c r="U90" i="10" s="1"/>
  <c r="T90" i="10"/>
  <c r="X90" i="10"/>
  <c r="AA90" i="10"/>
  <c r="AB90" i="10"/>
  <c r="AC90" i="10"/>
  <c r="O91" i="10"/>
  <c r="P91" i="10"/>
  <c r="S91" i="10"/>
  <c r="T91" i="10"/>
  <c r="W91" i="10"/>
  <c r="X91" i="10"/>
  <c r="AB91" i="10"/>
  <c r="O92" i="10"/>
  <c r="P92" i="10"/>
  <c r="Q92" i="10" s="1"/>
  <c r="S92" i="10"/>
  <c r="T92" i="10"/>
  <c r="U92" i="10"/>
  <c r="W92" i="10"/>
  <c r="X92" i="10"/>
  <c r="AA92" i="10"/>
  <c r="AC92" i="10" s="1"/>
  <c r="AB92" i="10"/>
  <c r="P93" i="10"/>
  <c r="S93" i="10"/>
  <c r="T93" i="10"/>
  <c r="U93" i="10"/>
  <c r="W93" i="10"/>
  <c r="X93" i="10"/>
  <c r="Y93" i="10"/>
  <c r="AA93" i="10"/>
  <c r="AB93" i="10"/>
  <c r="AC93" i="10"/>
  <c r="O94" i="10"/>
  <c r="P94" i="10"/>
  <c r="S94" i="10"/>
  <c r="U94" i="10" s="1"/>
  <c r="T94" i="10"/>
  <c r="X94" i="10"/>
  <c r="AA94" i="10"/>
  <c r="AB94" i="10"/>
  <c r="O95" i="10"/>
  <c r="P95" i="10"/>
  <c r="S95" i="10"/>
  <c r="T95" i="10"/>
  <c r="U95" i="10"/>
  <c r="W95" i="10"/>
  <c r="Y95" i="10" s="1"/>
  <c r="X95" i="10"/>
  <c r="AB95" i="10"/>
  <c r="O96" i="10"/>
  <c r="P96" i="10"/>
  <c r="AF96" i="10" s="1"/>
  <c r="Q96" i="10"/>
  <c r="S96" i="10"/>
  <c r="U96" i="10" s="1"/>
  <c r="T96" i="10"/>
  <c r="W96" i="10"/>
  <c r="Y96" i="10" s="1"/>
  <c r="X96" i="10"/>
  <c r="AA96" i="10"/>
  <c r="AB96" i="10"/>
  <c r="S98" i="10"/>
  <c r="P101" i="10"/>
  <c r="W101" i="10"/>
  <c r="P103" i="10"/>
  <c r="P105" i="10"/>
  <c r="W105" i="10"/>
  <c r="AE111" i="10"/>
  <c r="O112" i="10"/>
  <c r="S112" i="10"/>
  <c r="W112" i="10"/>
  <c r="AA112" i="10"/>
  <c r="AE112" i="10"/>
  <c r="O114" i="10"/>
  <c r="P114" i="10"/>
  <c r="S114" i="10"/>
  <c r="T114" i="10"/>
  <c r="W114" i="10"/>
  <c r="X114" i="10"/>
  <c r="Y114" i="10"/>
  <c r="AB114" i="10"/>
  <c r="O115" i="10"/>
  <c r="P115" i="10"/>
  <c r="T115" i="10"/>
  <c r="W115" i="10"/>
  <c r="Y115" i="10" s="1"/>
  <c r="X115" i="10"/>
  <c r="AB115" i="10"/>
  <c r="O116" i="10"/>
  <c r="P116" i="10"/>
  <c r="Q116" i="10" s="1"/>
  <c r="S116" i="10"/>
  <c r="T116" i="10"/>
  <c r="U116" i="10" s="1"/>
  <c r="W116" i="10"/>
  <c r="Y116" i="10" s="1"/>
  <c r="X116" i="10"/>
  <c r="AB116" i="10"/>
  <c r="O117" i="10"/>
  <c r="P117" i="10"/>
  <c r="S117" i="10"/>
  <c r="U117" i="10" s="1"/>
  <c r="T117" i="10"/>
  <c r="W117" i="10"/>
  <c r="X117" i="10"/>
  <c r="Y117" i="10"/>
  <c r="AB117" i="10"/>
  <c r="O118" i="10"/>
  <c r="Q118" i="10" s="1"/>
  <c r="P118" i="10"/>
  <c r="S118" i="10"/>
  <c r="T118" i="10"/>
  <c r="W118" i="10"/>
  <c r="X118" i="10"/>
  <c r="Y118" i="10" s="1"/>
  <c r="AA118" i="10"/>
  <c r="AB118" i="10"/>
  <c r="O119" i="10"/>
  <c r="P119" i="10"/>
  <c r="T119" i="10"/>
  <c r="W119" i="10"/>
  <c r="X119" i="10"/>
  <c r="Y119" i="10" s="1"/>
  <c r="AB119" i="10"/>
  <c r="O120" i="10"/>
  <c r="P120" i="10"/>
  <c r="Q120" i="10" s="1"/>
  <c r="S120" i="10"/>
  <c r="T120" i="10"/>
  <c r="W120" i="10"/>
  <c r="Y120" i="10" s="1"/>
  <c r="X120" i="10"/>
  <c r="AB120" i="10"/>
  <c r="O121" i="10"/>
  <c r="P121" i="10"/>
  <c r="Q121" i="10"/>
  <c r="S121" i="10"/>
  <c r="T121" i="10"/>
  <c r="W121" i="10"/>
  <c r="Y121" i="10" s="1"/>
  <c r="X121" i="10"/>
  <c r="AA121" i="10"/>
  <c r="AB121" i="10"/>
  <c r="O122" i="10"/>
  <c r="P122" i="10"/>
  <c r="S122" i="10"/>
  <c r="U122" i="10" s="1"/>
  <c r="T122" i="10"/>
  <c r="X122" i="10"/>
  <c r="AA122" i="10"/>
  <c r="AB122" i="10"/>
  <c r="AC122" i="10"/>
  <c r="O123" i="10"/>
  <c r="P123" i="10"/>
  <c r="T123" i="10"/>
  <c r="W123" i="10"/>
  <c r="Y123" i="10" s="1"/>
  <c r="X123" i="10"/>
  <c r="AA123" i="10"/>
  <c r="AB123" i="10"/>
  <c r="AC123" i="10"/>
  <c r="O124" i="10"/>
  <c r="P124" i="10"/>
  <c r="Q124" i="10" s="1"/>
  <c r="S124" i="10"/>
  <c r="T124" i="10"/>
  <c r="W124" i="10"/>
  <c r="Y124" i="10" s="1"/>
  <c r="X124" i="10"/>
  <c r="AB124" i="10"/>
  <c r="O125" i="10"/>
  <c r="P125" i="10"/>
  <c r="Q125" i="10"/>
  <c r="S125" i="10"/>
  <c r="U125" i="10" s="1"/>
  <c r="T125" i="10"/>
  <c r="X125" i="10"/>
  <c r="AA125" i="10"/>
  <c r="AB125" i="10"/>
  <c r="AC125" i="10"/>
  <c r="O126" i="10"/>
  <c r="AF126" i="10" s="1"/>
  <c r="P126" i="10"/>
  <c r="Q126" i="10"/>
  <c r="S126" i="10"/>
  <c r="T126" i="10"/>
  <c r="U126" i="10"/>
  <c r="W126" i="10"/>
  <c r="X126" i="10"/>
  <c r="Y126" i="10"/>
  <c r="AA126" i="10"/>
  <c r="AB126" i="10"/>
  <c r="AC126" i="10"/>
  <c r="O127" i="10"/>
  <c r="P127" i="10"/>
  <c r="T127" i="10"/>
  <c r="W127" i="10"/>
  <c r="Y127" i="10" s="1"/>
  <c r="X127" i="10"/>
  <c r="AA127" i="10"/>
  <c r="AB127" i="10"/>
  <c r="AC127" i="10"/>
  <c r="O128" i="10"/>
  <c r="P128" i="10"/>
  <c r="Q128" i="10"/>
  <c r="S128" i="10"/>
  <c r="T128" i="10"/>
  <c r="X128" i="10"/>
  <c r="AB128" i="10"/>
  <c r="O129" i="10"/>
  <c r="P129" i="10"/>
  <c r="Q129" i="10" s="1"/>
  <c r="S129" i="10"/>
  <c r="T129" i="10"/>
  <c r="W129" i="10"/>
  <c r="X129" i="10"/>
  <c r="Y129" i="10"/>
  <c r="AA129" i="10"/>
  <c r="AB129" i="10"/>
  <c r="AC129" i="10"/>
  <c r="O131" i="10"/>
  <c r="P135" i="10"/>
  <c r="W135" i="10"/>
  <c r="P137" i="10"/>
  <c r="W137" i="10"/>
  <c r="P139" i="10"/>
  <c r="W139" i="10"/>
  <c r="O146" i="10"/>
  <c r="O147" i="10"/>
  <c r="W150" i="10"/>
  <c r="W151" i="10"/>
  <c r="W152" i="10"/>
  <c r="W153" i="10"/>
  <c r="W154" i="10"/>
  <c r="W155" i="10"/>
  <c r="W156" i="10"/>
  <c r="W157" i="10"/>
  <c r="W158" i="10"/>
  <c r="W159" i="10"/>
  <c r="W160" i="10"/>
  <c r="W161" i="10"/>
  <c r="W162" i="10"/>
  <c r="W163" i="10"/>
  <c r="W164" i="10"/>
  <c r="P1" i="9"/>
  <c r="W1" i="9"/>
  <c r="P3" i="9"/>
  <c r="P5" i="9"/>
  <c r="W5" i="9"/>
  <c r="D7" i="9"/>
  <c r="W36" i="9" s="1"/>
  <c r="O12" i="9"/>
  <c r="S12" i="9"/>
  <c r="W12" i="9"/>
  <c r="AA12" i="9"/>
  <c r="E15" i="9"/>
  <c r="J15" i="9" s="1"/>
  <c r="F15" i="9"/>
  <c r="F79" i="9" s="1"/>
  <c r="E17" i="9"/>
  <c r="F17" i="9"/>
  <c r="H17" i="9"/>
  <c r="J21" i="9" s="1"/>
  <c r="C21" i="9"/>
  <c r="D21" i="9"/>
  <c r="S124" i="9" s="1"/>
  <c r="U124" i="9" s="1"/>
  <c r="E21" i="9"/>
  <c r="F21" i="9"/>
  <c r="AA88" i="9" s="1"/>
  <c r="O31" i="9"/>
  <c r="S31" i="9"/>
  <c r="W31" i="9"/>
  <c r="AA31" i="9"/>
  <c r="P34" i="9"/>
  <c r="W34" i="9"/>
  <c r="P36" i="9"/>
  <c r="P38" i="9"/>
  <c r="W38" i="9"/>
  <c r="F39" i="9"/>
  <c r="F40" i="9"/>
  <c r="F41" i="9"/>
  <c r="F42" i="9"/>
  <c r="F43" i="9"/>
  <c r="F44" i="9"/>
  <c r="F45" i="9"/>
  <c r="O45" i="9"/>
  <c r="S45" i="9"/>
  <c r="W45" i="9"/>
  <c r="AA45" i="9"/>
  <c r="F46" i="9"/>
  <c r="F47" i="9"/>
  <c r="F48" i="9"/>
  <c r="F49" i="9"/>
  <c r="O64" i="9"/>
  <c r="S64" i="9"/>
  <c r="W64" i="9"/>
  <c r="AA64" i="9"/>
  <c r="J68" i="9"/>
  <c r="P68" i="9"/>
  <c r="W68" i="9"/>
  <c r="C70" i="9"/>
  <c r="P70" i="9"/>
  <c r="C72" i="9"/>
  <c r="P72" i="9"/>
  <c r="W72" i="9"/>
  <c r="B74" i="9"/>
  <c r="F74" i="9"/>
  <c r="J74" i="9"/>
  <c r="AE78" i="9"/>
  <c r="C79" i="9"/>
  <c r="D79" i="9"/>
  <c r="E79" i="9"/>
  <c r="O79" i="9"/>
  <c r="S79" i="9"/>
  <c r="W79" i="9"/>
  <c r="AA79" i="9"/>
  <c r="AE79" i="9"/>
  <c r="O81" i="9"/>
  <c r="Q81" i="9" s="1"/>
  <c r="P81" i="9"/>
  <c r="T81" i="9"/>
  <c r="X81" i="9"/>
  <c r="AA81" i="9"/>
  <c r="AB81" i="9"/>
  <c r="P82" i="9"/>
  <c r="T82" i="9"/>
  <c r="X82" i="9"/>
  <c r="AA82" i="9"/>
  <c r="AC82" i="9" s="1"/>
  <c r="AB82" i="9"/>
  <c r="P83" i="9"/>
  <c r="T83" i="9"/>
  <c r="W83" i="9"/>
  <c r="Y83" i="9" s="1"/>
  <c r="X83" i="9"/>
  <c r="AA83" i="9"/>
  <c r="AC83" i="9" s="1"/>
  <c r="AB83" i="9"/>
  <c r="P84" i="9"/>
  <c r="T84" i="9"/>
  <c r="X84" i="9"/>
  <c r="AA84" i="9"/>
  <c r="AB84" i="9"/>
  <c r="AC84" i="9"/>
  <c r="P85" i="9"/>
  <c r="T85" i="9"/>
  <c r="X85" i="9"/>
  <c r="AB85" i="9"/>
  <c r="P86" i="9"/>
  <c r="T86" i="9"/>
  <c r="X86" i="9"/>
  <c r="AA86" i="9"/>
  <c r="AB86" i="9"/>
  <c r="AC86" i="9"/>
  <c r="P87" i="9"/>
  <c r="T87" i="9"/>
  <c r="X87" i="9"/>
  <c r="AA87" i="9"/>
  <c r="AB87" i="9"/>
  <c r="AC87" i="9"/>
  <c r="P88" i="9"/>
  <c r="T88" i="9"/>
  <c r="W88" i="9"/>
  <c r="Y88" i="9" s="1"/>
  <c r="X88" i="9"/>
  <c r="AB88" i="9"/>
  <c r="P89" i="9"/>
  <c r="T89" i="9"/>
  <c r="X89" i="9"/>
  <c r="AB89" i="9"/>
  <c r="P90" i="9"/>
  <c r="T90" i="9"/>
  <c r="X90" i="9"/>
  <c r="AA90" i="9"/>
  <c r="AC90" i="9" s="1"/>
  <c r="AB90" i="9"/>
  <c r="P91" i="9"/>
  <c r="T91" i="9"/>
  <c r="W91" i="9"/>
  <c r="X91" i="9"/>
  <c r="AA91" i="9"/>
  <c r="AB91" i="9"/>
  <c r="AC91" i="9" s="1"/>
  <c r="P92" i="9"/>
  <c r="T92" i="9"/>
  <c r="X92" i="9"/>
  <c r="AA92" i="9"/>
  <c r="AB92" i="9"/>
  <c r="AC92" i="9"/>
  <c r="P93" i="9"/>
  <c r="T93" i="9"/>
  <c r="W93" i="9"/>
  <c r="Y93" i="9" s="1"/>
  <c r="X93" i="9"/>
  <c r="AB93" i="9"/>
  <c r="O94" i="9"/>
  <c r="P94" i="9"/>
  <c r="Q94" i="9"/>
  <c r="T94" i="9"/>
  <c r="X94" i="9"/>
  <c r="AA94" i="9"/>
  <c r="AC94" i="9" s="1"/>
  <c r="AB94" i="9"/>
  <c r="O95" i="9"/>
  <c r="P95" i="9"/>
  <c r="T95" i="9"/>
  <c r="W95" i="9"/>
  <c r="Y95" i="9" s="1"/>
  <c r="X95" i="9"/>
  <c r="AA95" i="9"/>
  <c r="AB95" i="9"/>
  <c r="AC95" i="9"/>
  <c r="O96" i="9"/>
  <c r="Q96" i="9" s="1"/>
  <c r="P96" i="9"/>
  <c r="T96" i="9"/>
  <c r="X96" i="9"/>
  <c r="AA96" i="9"/>
  <c r="AB96" i="9"/>
  <c r="AC96" i="9"/>
  <c r="P101" i="9"/>
  <c r="W101" i="9"/>
  <c r="P103" i="9"/>
  <c r="P105" i="9"/>
  <c r="W105" i="9"/>
  <c r="AE111" i="9"/>
  <c r="O112" i="9"/>
  <c r="S112" i="9"/>
  <c r="W112" i="9"/>
  <c r="AA112" i="9"/>
  <c r="AE112" i="9"/>
  <c r="P114" i="9"/>
  <c r="T114" i="9"/>
  <c r="X114" i="9"/>
  <c r="AA114" i="9"/>
  <c r="AB114" i="9"/>
  <c r="O115" i="9"/>
  <c r="P115" i="9"/>
  <c r="Q115" i="9" s="1"/>
  <c r="T115" i="9"/>
  <c r="X115" i="9"/>
  <c r="AA115" i="9"/>
  <c r="AC115" i="9" s="1"/>
  <c r="AB115" i="9"/>
  <c r="O116" i="9"/>
  <c r="P116" i="9"/>
  <c r="S116" i="9"/>
  <c r="U116" i="9" s="1"/>
  <c r="T116" i="9"/>
  <c r="X116" i="9"/>
  <c r="AB116" i="9"/>
  <c r="P117" i="9"/>
  <c r="S117" i="9"/>
  <c r="U117" i="9" s="1"/>
  <c r="T117" i="9"/>
  <c r="X117" i="9"/>
  <c r="AA117" i="9"/>
  <c r="AB117" i="9"/>
  <c r="AC117" i="9"/>
  <c r="P118" i="9"/>
  <c r="T118" i="9"/>
  <c r="X118" i="9"/>
  <c r="AA118" i="9"/>
  <c r="AB118" i="9"/>
  <c r="O119" i="9"/>
  <c r="Q119" i="9" s="1"/>
  <c r="P119" i="9"/>
  <c r="T119" i="9"/>
  <c r="X119" i="9"/>
  <c r="AA119" i="9"/>
  <c r="AC119" i="9" s="1"/>
  <c r="AB119" i="9"/>
  <c r="O120" i="9"/>
  <c r="P120" i="9"/>
  <c r="T120" i="9"/>
  <c r="W120" i="9"/>
  <c r="Y120" i="9" s="1"/>
  <c r="X120" i="9"/>
  <c r="AB120" i="9"/>
  <c r="P121" i="9"/>
  <c r="T121" i="9"/>
  <c r="X121" i="9"/>
  <c r="AA121" i="9"/>
  <c r="AB121" i="9"/>
  <c r="AC121" i="9"/>
  <c r="P122" i="9"/>
  <c r="T122" i="9"/>
  <c r="X122" i="9"/>
  <c r="AA122" i="9"/>
  <c r="AB122" i="9"/>
  <c r="O123" i="9"/>
  <c r="P123" i="9"/>
  <c r="Q123" i="9"/>
  <c r="T123" i="9"/>
  <c r="X123" i="9"/>
  <c r="AA123" i="9"/>
  <c r="AC123" i="9" s="1"/>
  <c r="AB123" i="9"/>
  <c r="O124" i="9"/>
  <c r="P124" i="9"/>
  <c r="T124" i="9"/>
  <c r="W124" i="9"/>
  <c r="X124" i="9"/>
  <c r="AB124" i="9"/>
  <c r="P125" i="9"/>
  <c r="T125" i="9"/>
  <c r="X125" i="9"/>
  <c r="AA125" i="9"/>
  <c r="AB125" i="9"/>
  <c r="AC125" i="9" s="1"/>
  <c r="P126" i="9"/>
  <c r="T126" i="9"/>
  <c r="X126" i="9"/>
  <c r="AA126" i="9"/>
  <c r="AB126" i="9"/>
  <c r="O127" i="9"/>
  <c r="Q127" i="9" s="1"/>
  <c r="P127" i="9"/>
  <c r="T127" i="9"/>
  <c r="X127" i="9"/>
  <c r="AA127" i="9"/>
  <c r="AC127" i="9" s="1"/>
  <c r="AB127" i="9"/>
  <c r="O128" i="9"/>
  <c r="P128" i="9"/>
  <c r="T128" i="9"/>
  <c r="W128" i="9"/>
  <c r="Y128" i="9" s="1"/>
  <c r="X128" i="9"/>
  <c r="AB128" i="9"/>
  <c r="P129" i="9"/>
  <c r="S129" i="9"/>
  <c r="U129" i="9" s="1"/>
  <c r="T129" i="9"/>
  <c r="X129" i="9"/>
  <c r="AA129" i="9"/>
  <c r="AB129" i="9"/>
  <c r="AC129" i="9" s="1"/>
  <c r="P135" i="9"/>
  <c r="W135" i="9"/>
  <c r="P137" i="9"/>
  <c r="W137" i="9"/>
  <c r="P139" i="9"/>
  <c r="W139" i="9"/>
  <c r="O146" i="9"/>
  <c r="O147" i="9"/>
  <c r="W150" i="9"/>
  <c r="W151" i="9"/>
  <c r="W152" i="9"/>
  <c r="W153" i="9"/>
  <c r="W154" i="9"/>
  <c r="W155" i="9"/>
  <c r="W156" i="9"/>
  <c r="W157" i="9"/>
  <c r="W158" i="9"/>
  <c r="W159" i="9"/>
  <c r="W160" i="9"/>
  <c r="W161" i="9"/>
  <c r="W162" i="9"/>
  <c r="W163" i="9"/>
  <c r="W164" i="9"/>
  <c r="P1" i="8"/>
  <c r="W1" i="8"/>
  <c r="P3" i="8"/>
  <c r="P5" i="8"/>
  <c r="W5" i="8"/>
  <c r="D7" i="8"/>
  <c r="W36" i="8" s="1"/>
  <c r="O12" i="8"/>
  <c r="S12" i="8"/>
  <c r="W12" i="8"/>
  <c r="AA12" i="8"/>
  <c r="E15" i="8"/>
  <c r="E79" i="8" s="1"/>
  <c r="F15" i="8"/>
  <c r="F79" i="8" s="1"/>
  <c r="J15" i="8"/>
  <c r="E17" i="8"/>
  <c r="H17" i="8" s="1"/>
  <c r="F17" i="8"/>
  <c r="C21" i="8"/>
  <c r="O83" i="8" s="1"/>
  <c r="Q83" i="8" s="1"/>
  <c r="D21" i="8"/>
  <c r="S117" i="8" s="1"/>
  <c r="E21" i="8"/>
  <c r="W84" i="8" s="1"/>
  <c r="Y84" i="8" s="1"/>
  <c r="F21" i="8"/>
  <c r="J21" i="8"/>
  <c r="O31" i="8"/>
  <c r="S31" i="8"/>
  <c r="W31" i="8"/>
  <c r="AA31" i="8"/>
  <c r="P34" i="8"/>
  <c r="W34" i="8"/>
  <c r="P36" i="8"/>
  <c r="P38" i="8"/>
  <c r="W38" i="8"/>
  <c r="F39" i="8"/>
  <c r="F40" i="8"/>
  <c r="F41" i="8"/>
  <c r="F42" i="8"/>
  <c r="F43" i="8"/>
  <c r="F44" i="8"/>
  <c r="F45" i="8"/>
  <c r="O45" i="8"/>
  <c r="S45" i="8"/>
  <c r="W45" i="8"/>
  <c r="AA45" i="8"/>
  <c r="F46" i="8"/>
  <c r="F47" i="8"/>
  <c r="F48" i="8"/>
  <c r="F49" i="8"/>
  <c r="O64" i="8"/>
  <c r="S64" i="8"/>
  <c r="W64" i="8"/>
  <c r="AA64" i="8"/>
  <c r="J68" i="8"/>
  <c r="P68" i="8"/>
  <c r="W68" i="8"/>
  <c r="C70" i="8"/>
  <c r="P70" i="8"/>
  <c r="C72" i="8"/>
  <c r="P72" i="8"/>
  <c r="W72" i="8"/>
  <c r="B74" i="8"/>
  <c r="F74" i="8"/>
  <c r="J74" i="8"/>
  <c r="AE78" i="8"/>
  <c r="C79" i="8"/>
  <c r="D79" i="8"/>
  <c r="O79" i="8"/>
  <c r="S79" i="8"/>
  <c r="W79" i="8"/>
  <c r="AA79" i="8"/>
  <c r="AE79" i="8"/>
  <c r="O81" i="8"/>
  <c r="AF81" i="8" s="1"/>
  <c r="P81" i="8"/>
  <c r="S81" i="8"/>
  <c r="U81" i="8" s="1"/>
  <c r="T81" i="8"/>
  <c r="W81" i="8"/>
  <c r="X81" i="8"/>
  <c r="Y81" i="8"/>
  <c r="AA81" i="8"/>
  <c r="AC81" i="8" s="1"/>
  <c r="AB81" i="8"/>
  <c r="O82" i="8"/>
  <c r="P82" i="8"/>
  <c r="Q82" i="8"/>
  <c r="S82" i="8"/>
  <c r="T82" i="8"/>
  <c r="U82" i="8"/>
  <c r="W82" i="8"/>
  <c r="Y82" i="8" s="1"/>
  <c r="X82" i="8"/>
  <c r="AA82" i="8"/>
  <c r="AC82" i="8" s="1"/>
  <c r="AB82" i="8"/>
  <c r="P83" i="8"/>
  <c r="S83" i="8"/>
  <c r="T83" i="8"/>
  <c r="U83" i="8"/>
  <c r="W83" i="8"/>
  <c r="X83" i="8"/>
  <c r="Y83" i="8"/>
  <c r="AA83" i="8"/>
  <c r="AC83" i="8" s="1"/>
  <c r="AB83" i="8"/>
  <c r="O84" i="8"/>
  <c r="P84" i="8"/>
  <c r="Q84" i="8" s="1"/>
  <c r="S84" i="8"/>
  <c r="U84" i="8" s="1"/>
  <c r="T84" i="8"/>
  <c r="X84" i="8"/>
  <c r="AB84" i="8"/>
  <c r="O85" i="8"/>
  <c r="P85" i="8"/>
  <c r="S85" i="8"/>
  <c r="T85" i="8"/>
  <c r="W85" i="8"/>
  <c r="Y85" i="8" s="1"/>
  <c r="X85" i="8"/>
  <c r="AB85" i="8"/>
  <c r="O86" i="8"/>
  <c r="AF86" i="8" s="1"/>
  <c r="P86" i="8"/>
  <c r="S86" i="8"/>
  <c r="U86" i="8" s="1"/>
  <c r="T86" i="8"/>
  <c r="W86" i="8"/>
  <c r="X86" i="8"/>
  <c r="Y86" i="8"/>
  <c r="AA86" i="8"/>
  <c r="AE86" i="8" s="1"/>
  <c r="AB86" i="8"/>
  <c r="AC86" i="8"/>
  <c r="P87" i="8"/>
  <c r="S87" i="8"/>
  <c r="T87" i="8"/>
  <c r="U87" i="8"/>
  <c r="W87" i="8"/>
  <c r="X87" i="8"/>
  <c r="Y87" i="8"/>
  <c r="AA87" i="8"/>
  <c r="AC87" i="8" s="1"/>
  <c r="AB87" i="8"/>
  <c r="O88" i="8"/>
  <c r="P88" i="8"/>
  <c r="Q88" i="8" s="1"/>
  <c r="S88" i="8"/>
  <c r="U88" i="8" s="1"/>
  <c r="T88" i="8"/>
  <c r="X88" i="8"/>
  <c r="AB88" i="8"/>
  <c r="O89" i="8"/>
  <c r="Q89" i="8" s="1"/>
  <c r="P89" i="8"/>
  <c r="S89" i="8"/>
  <c r="T89" i="8"/>
  <c r="W89" i="8"/>
  <c r="Y89" i="8" s="1"/>
  <c r="X89" i="8"/>
  <c r="AB89" i="8"/>
  <c r="O90" i="8"/>
  <c r="P90" i="8"/>
  <c r="Q90" i="8" s="1"/>
  <c r="S90" i="8"/>
  <c r="T90" i="8"/>
  <c r="U90" i="8"/>
  <c r="W90" i="8"/>
  <c r="Y90" i="8" s="1"/>
  <c r="X90" i="8"/>
  <c r="AB90" i="8"/>
  <c r="P91" i="8"/>
  <c r="S91" i="8"/>
  <c r="U91" i="8" s="1"/>
  <c r="T91" i="8"/>
  <c r="W91" i="8"/>
  <c r="Y91" i="8" s="1"/>
  <c r="X91" i="8"/>
  <c r="AA91" i="8"/>
  <c r="AB91" i="8"/>
  <c r="AC91" i="8"/>
  <c r="O92" i="8"/>
  <c r="P92" i="8"/>
  <c r="Q92" i="8"/>
  <c r="S92" i="8"/>
  <c r="U92" i="8" s="1"/>
  <c r="T92" i="8"/>
  <c r="X92" i="8"/>
  <c r="AB92" i="8"/>
  <c r="O93" i="8"/>
  <c r="Q93" i="8" s="1"/>
  <c r="P93" i="8"/>
  <c r="S93" i="8"/>
  <c r="T93" i="8"/>
  <c r="W93" i="8"/>
  <c r="X93" i="8"/>
  <c r="Y93" i="8"/>
  <c r="AB93" i="8"/>
  <c r="O94" i="8"/>
  <c r="P94" i="8"/>
  <c r="Q94" i="8"/>
  <c r="S94" i="8"/>
  <c r="U94" i="8" s="1"/>
  <c r="T94" i="8"/>
  <c r="W94" i="8"/>
  <c r="X94" i="8"/>
  <c r="Y94" i="8"/>
  <c r="AA94" i="8"/>
  <c r="AE94" i="8" s="1"/>
  <c r="AB94" i="8"/>
  <c r="AC94" i="8"/>
  <c r="P95" i="8"/>
  <c r="S95" i="8"/>
  <c r="T95" i="8"/>
  <c r="U95" i="8"/>
  <c r="W95" i="8"/>
  <c r="Y95" i="8" s="1"/>
  <c r="X95" i="8"/>
  <c r="AB95" i="8"/>
  <c r="O96" i="8"/>
  <c r="P96" i="8"/>
  <c r="Q96" i="8" s="1"/>
  <c r="S96" i="8"/>
  <c r="U96" i="8" s="1"/>
  <c r="T96" i="8"/>
  <c r="X96" i="8"/>
  <c r="AB96" i="8"/>
  <c r="P101" i="8"/>
  <c r="W101" i="8"/>
  <c r="P103" i="8"/>
  <c r="P105" i="8"/>
  <c r="W105" i="8"/>
  <c r="AE111" i="8"/>
  <c r="O112" i="8"/>
  <c r="S112" i="8"/>
  <c r="W112" i="8"/>
  <c r="AA112" i="8"/>
  <c r="AE112" i="8"/>
  <c r="P114" i="8"/>
  <c r="S114" i="8"/>
  <c r="U114" i="8" s="1"/>
  <c r="T114" i="8"/>
  <c r="W114" i="8"/>
  <c r="Y114" i="8" s="1"/>
  <c r="X114" i="8"/>
  <c r="AB114" i="8"/>
  <c r="O115" i="8"/>
  <c r="Q115" i="8" s="1"/>
  <c r="P115" i="8"/>
  <c r="S115" i="8"/>
  <c r="U115" i="8" s="1"/>
  <c r="T115" i="8"/>
  <c r="W115" i="8"/>
  <c r="X115" i="8"/>
  <c r="Y115" i="8" s="1"/>
  <c r="AA115" i="8"/>
  <c r="AB115" i="8"/>
  <c r="AC115" i="8"/>
  <c r="O116" i="8"/>
  <c r="Q116" i="8" s="1"/>
  <c r="P116" i="8"/>
  <c r="S116" i="8"/>
  <c r="T116" i="8"/>
  <c r="U116" i="8"/>
  <c r="W116" i="8"/>
  <c r="Y116" i="8" s="1"/>
  <c r="X116" i="8"/>
  <c r="AA116" i="8"/>
  <c r="AC116" i="8" s="1"/>
  <c r="AB116" i="8"/>
  <c r="AF116" i="8"/>
  <c r="O117" i="8"/>
  <c r="P117" i="8"/>
  <c r="T117" i="8"/>
  <c r="U117" i="8"/>
  <c r="W117" i="8"/>
  <c r="Y117" i="8" s="1"/>
  <c r="X117" i="8"/>
  <c r="AB117" i="8"/>
  <c r="P118" i="8"/>
  <c r="S118" i="8"/>
  <c r="U118" i="8" s="1"/>
  <c r="T118" i="8"/>
  <c r="W118" i="8"/>
  <c r="Y118" i="8" s="1"/>
  <c r="X118" i="8"/>
  <c r="AB118" i="8"/>
  <c r="O119" i="8"/>
  <c r="P119" i="8"/>
  <c r="S119" i="8"/>
  <c r="T119" i="8"/>
  <c r="W119" i="8"/>
  <c r="X119" i="8"/>
  <c r="Y119" i="8" s="1"/>
  <c r="AB119" i="8"/>
  <c r="O120" i="8"/>
  <c r="Q120" i="8" s="1"/>
  <c r="P120" i="8"/>
  <c r="S120" i="8"/>
  <c r="U120" i="8" s="1"/>
  <c r="T120" i="8"/>
  <c r="W120" i="8"/>
  <c r="X120" i="8"/>
  <c r="Y120" i="8" s="1"/>
  <c r="AA120" i="8"/>
  <c r="AE120" i="8" s="1"/>
  <c r="AB120" i="8"/>
  <c r="AC120" i="8"/>
  <c r="O121" i="8"/>
  <c r="P121" i="8"/>
  <c r="T121" i="8"/>
  <c r="W121" i="8"/>
  <c r="X121" i="8"/>
  <c r="Y121" i="8"/>
  <c r="AA121" i="8"/>
  <c r="AB121" i="8"/>
  <c r="AC121" i="8"/>
  <c r="P122" i="8"/>
  <c r="S122" i="8"/>
  <c r="U122" i="8" s="1"/>
  <c r="T122" i="8"/>
  <c r="W122" i="8"/>
  <c r="Y122" i="8" s="1"/>
  <c r="X122" i="8"/>
  <c r="AB122" i="8"/>
  <c r="O123" i="8"/>
  <c r="P123" i="8"/>
  <c r="Q123" i="8" s="1"/>
  <c r="S123" i="8"/>
  <c r="T123" i="8"/>
  <c r="W123" i="8"/>
  <c r="Y123" i="8" s="1"/>
  <c r="X123" i="8"/>
  <c r="AA123" i="8"/>
  <c r="AB123" i="8"/>
  <c r="AC123" i="8"/>
  <c r="O124" i="8"/>
  <c r="P124" i="8"/>
  <c r="S124" i="8"/>
  <c r="U124" i="8" s="1"/>
  <c r="T124" i="8"/>
  <c r="W124" i="8"/>
  <c r="X124" i="8"/>
  <c r="Y124" i="8" s="1"/>
  <c r="AA124" i="8"/>
  <c r="AB124" i="8"/>
  <c r="AC124" i="8"/>
  <c r="O125" i="8"/>
  <c r="Q125" i="8" s="1"/>
  <c r="P125" i="8"/>
  <c r="T125" i="8"/>
  <c r="W125" i="8"/>
  <c r="X125" i="8"/>
  <c r="Y125" i="8"/>
  <c r="AA125" i="8"/>
  <c r="AC125" i="8" s="1"/>
  <c r="AB125" i="8"/>
  <c r="P126" i="8"/>
  <c r="S126" i="8"/>
  <c r="T126" i="8"/>
  <c r="U126" i="8" s="1"/>
  <c r="W126" i="8"/>
  <c r="Y126" i="8" s="1"/>
  <c r="X126" i="8"/>
  <c r="AB126" i="8"/>
  <c r="O127" i="8"/>
  <c r="P127" i="8"/>
  <c r="Q127" i="8"/>
  <c r="S127" i="8"/>
  <c r="U127" i="8" s="1"/>
  <c r="T127" i="8"/>
  <c r="W127" i="8"/>
  <c r="X127" i="8"/>
  <c r="Y127" i="8"/>
  <c r="AA127" i="8"/>
  <c r="AC127" i="8" s="1"/>
  <c r="AB127" i="8"/>
  <c r="O128" i="8"/>
  <c r="P128" i="8"/>
  <c r="S128" i="8"/>
  <c r="U128" i="8" s="1"/>
  <c r="T128" i="8"/>
  <c r="W128" i="8"/>
  <c r="Y128" i="8" s="1"/>
  <c r="X128" i="8"/>
  <c r="AA128" i="8"/>
  <c r="AB128" i="8"/>
  <c r="AC128" i="8"/>
  <c r="O129" i="8"/>
  <c r="P129" i="8"/>
  <c r="T129" i="8"/>
  <c r="W129" i="8"/>
  <c r="Y129" i="8" s="1"/>
  <c r="X129" i="8"/>
  <c r="AA129" i="8"/>
  <c r="AC129" i="8" s="1"/>
  <c r="AB129" i="8"/>
  <c r="P135" i="8"/>
  <c r="W135" i="8"/>
  <c r="P137" i="8"/>
  <c r="P139" i="8"/>
  <c r="W139" i="8"/>
  <c r="O146" i="8"/>
  <c r="O147" i="8"/>
  <c r="W150" i="8"/>
  <c r="W151" i="8"/>
  <c r="W152" i="8"/>
  <c r="W153" i="8"/>
  <c r="W154" i="8"/>
  <c r="W155" i="8"/>
  <c r="W156" i="8"/>
  <c r="W157" i="8"/>
  <c r="W158" i="8"/>
  <c r="W159" i="8"/>
  <c r="W160" i="8"/>
  <c r="W161" i="8"/>
  <c r="W162" i="8"/>
  <c r="W163" i="8"/>
  <c r="W164" i="8"/>
  <c r="P1" i="7"/>
  <c r="W1" i="7"/>
  <c r="P3" i="7"/>
  <c r="P5" i="7"/>
  <c r="W5" i="7"/>
  <c r="D7" i="7"/>
  <c r="W3" i="7" s="1"/>
  <c r="O12" i="7"/>
  <c r="S12" i="7"/>
  <c r="W12" i="7"/>
  <c r="AA12" i="7"/>
  <c r="E15" i="7"/>
  <c r="J15" i="7" s="1"/>
  <c r="F15" i="7"/>
  <c r="F79" i="7" s="1"/>
  <c r="E17" i="7"/>
  <c r="F17" i="7"/>
  <c r="C21" i="7"/>
  <c r="D21" i="7"/>
  <c r="E21" i="7"/>
  <c r="F21" i="7"/>
  <c r="O31" i="7"/>
  <c r="S31" i="7"/>
  <c r="W31" i="7"/>
  <c r="AA31" i="7"/>
  <c r="P34" i="7"/>
  <c r="W34" i="7"/>
  <c r="P36" i="7"/>
  <c r="W36" i="7"/>
  <c r="P38" i="7"/>
  <c r="W38" i="7"/>
  <c r="F39" i="7"/>
  <c r="F40" i="7"/>
  <c r="F41" i="7"/>
  <c r="F42" i="7"/>
  <c r="F43" i="7"/>
  <c r="F44" i="7"/>
  <c r="F45" i="7"/>
  <c r="O45" i="7"/>
  <c r="S45" i="7"/>
  <c r="W45" i="7"/>
  <c r="AA45" i="7"/>
  <c r="F46" i="7"/>
  <c r="F47" i="7"/>
  <c r="F48" i="7"/>
  <c r="F49" i="7"/>
  <c r="O64" i="7"/>
  <c r="S64" i="7"/>
  <c r="W64" i="7"/>
  <c r="AA64" i="7"/>
  <c r="J68" i="7"/>
  <c r="P68" i="7"/>
  <c r="W68" i="7"/>
  <c r="C70" i="7"/>
  <c r="P70" i="7"/>
  <c r="W70" i="7"/>
  <c r="C72" i="7"/>
  <c r="P72" i="7"/>
  <c r="W72" i="7"/>
  <c r="B74" i="7"/>
  <c r="F74" i="7"/>
  <c r="J74" i="7"/>
  <c r="AE78" i="7"/>
  <c r="C79" i="7"/>
  <c r="D79" i="7"/>
  <c r="E79" i="7"/>
  <c r="O79" i="7"/>
  <c r="S79" i="7"/>
  <c r="W79" i="7"/>
  <c r="AA79" i="7"/>
  <c r="AE79" i="7"/>
  <c r="O81" i="7"/>
  <c r="P81" i="7"/>
  <c r="Q81" i="7"/>
  <c r="T81" i="7"/>
  <c r="X81" i="7"/>
  <c r="AB81" i="7"/>
  <c r="O82" i="7"/>
  <c r="P82" i="7"/>
  <c r="T82" i="7"/>
  <c r="X82" i="7"/>
  <c r="AB82" i="7"/>
  <c r="O83" i="7"/>
  <c r="Q83" i="7" s="1"/>
  <c r="P83" i="7"/>
  <c r="T83" i="7"/>
  <c r="X83" i="7"/>
  <c r="AB83" i="7"/>
  <c r="O84" i="7"/>
  <c r="P84" i="7"/>
  <c r="Q84" i="7"/>
  <c r="S84" i="7"/>
  <c r="U84" i="7" s="1"/>
  <c r="T84" i="7"/>
  <c r="X84" i="7"/>
  <c r="AB84" i="7"/>
  <c r="P85" i="7"/>
  <c r="T85" i="7"/>
  <c r="W85" i="7"/>
  <c r="Y85" i="7" s="1"/>
  <c r="X85" i="7"/>
  <c r="AB85" i="7"/>
  <c r="O86" i="7"/>
  <c r="Q86" i="7" s="1"/>
  <c r="P86" i="7"/>
  <c r="T86" i="7"/>
  <c r="X86" i="7"/>
  <c r="AB86" i="7"/>
  <c r="O87" i="7"/>
  <c r="P87" i="7"/>
  <c r="T87" i="7"/>
  <c r="W87" i="7"/>
  <c r="X87" i="7"/>
  <c r="AB87" i="7"/>
  <c r="O88" i="7"/>
  <c r="Q88" i="7" s="1"/>
  <c r="P88" i="7"/>
  <c r="T88" i="7"/>
  <c r="X88" i="7"/>
  <c r="AA88" i="7"/>
  <c r="AB88" i="7"/>
  <c r="P89" i="7"/>
  <c r="T89" i="7"/>
  <c r="X89" i="7"/>
  <c r="AB89" i="7"/>
  <c r="O90" i="7"/>
  <c r="Q90" i="7" s="1"/>
  <c r="P90" i="7"/>
  <c r="T90" i="7"/>
  <c r="W90" i="7"/>
  <c r="Y90" i="7" s="1"/>
  <c r="X90" i="7"/>
  <c r="AB90" i="7"/>
  <c r="O91" i="7"/>
  <c r="Q91" i="7" s="1"/>
  <c r="P91" i="7"/>
  <c r="T91" i="7"/>
  <c r="X91" i="7"/>
  <c r="AB91" i="7"/>
  <c r="O92" i="7"/>
  <c r="P92" i="7"/>
  <c r="T92" i="7"/>
  <c r="X92" i="7"/>
  <c r="AB92" i="7"/>
  <c r="P93" i="7"/>
  <c r="T93" i="7"/>
  <c r="W93" i="7"/>
  <c r="Y93" i="7" s="1"/>
  <c r="X93" i="7"/>
  <c r="AB93" i="7"/>
  <c r="O94" i="7"/>
  <c r="P94" i="7"/>
  <c r="Q94" i="7"/>
  <c r="T94" i="7"/>
  <c r="X94" i="7"/>
  <c r="AB94" i="7"/>
  <c r="O95" i="7"/>
  <c r="Q95" i="7" s="1"/>
  <c r="P95" i="7"/>
  <c r="T95" i="7"/>
  <c r="X95" i="7"/>
  <c r="AB95" i="7"/>
  <c r="O96" i="7"/>
  <c r="Q96" i="7" s="1"/>
  <c r="P96" i="7"/>
  <c r="T96" i="7"/>
  <c r="X96" i="7"/>
  <c r="AA96" i="7"/>
  <c r="AC96" i="7" s="1"/>
  <c r="AB96" i="7"/>
  <c r="P101" i="7"/>
  <c r="W101" i="7"/>
  <c r="P103" i="7"/>
  <c r="W103" i="7"/>
  <c r="P105" i="7"/>
  <c r="W105" i="7"/>
  <c r="AE111" i="7"/>
  <c r="O112" i="7"/>
  <c r="S112" i="7"/>
  <c r="W112" i="7"/>
  <c r="AA112" i="7"/>
  <c r="AE112" i="7"/>
  <c r="O114" i="7"/>
  <c r="P114" i="7"/>
  <c r="T114" i="7"/>
  <c r="W114" i="7"/>
  <c r="Y114" i="7" s="1"/>
  <c r="X114" i="7"/>
  <c r="AB114" i="7"/>
  <c r="P115" i="7"/>
  <c r="T115" i="7"/>
  <c r="X115" i="7"/>
  <c r="AA115" i="7"/>
  <c r="AB115" i="7"/>
  <c r="O116" i="7"/>
  <c r="P116" i="7"/>
  <c r="Q116" i="7"/>
  <c r="T116" i="7"/>
  <c r="X116" i="7"/>
  <c r="AB116" i="7"/>
  <c r="O117" i="7"/>
  <c r="Q117" i="7" s="1"/>
  <c r="P117" i="7"/>
  <c r="S117" i="7"/>
  <c r="U117" i="7" s="1"/>
  <c r="T117" i="7"/>
  <c r="X117" i="7"/>
  <c r="AB117" i="7"/>
  <c r="P118" i="7"/>
  <c r="S118" i="7"/>
  <c r="U118" i="7" s="1"/>
  <c r="T118" i="7"/>
  <c r="X118" i="7"/>
  <c r="AB118" i="7"/>
  <c r="O119" i="7"/>
  <c r="Q119" i="7" s="1"/>
  <c r="P119" i="7"/>
  <c r="T119" i="7"/>
  <c r="X119" i="7"/>
  <c r="AB119" i="7"/>
  <c r="P120" i="7"/>
  <c r="T120" i="7"/>
  <c r="X120" i="7"/>
  <c r="AB120" i="7"/>
  <c r="O121" i="7"/>
  <c r="P121" i="7"/>
  <c r="T121" i="7"/>
  <c r="W121" i="7"/>
  <c r="Y121" i="7" s="1"/>
  <c r="X121" i="7"/>
  <c r="AB121" i="7"/>
  <c r="O122" i="7"/>
  <c r="P122" i="7"/>
  <c r="Q122" i="7"/>
  <c r="T122" i="7"/>
  <c r="X122" i="7"/>
  <c r="AB122" i="7"/>
  <c r="O123" i="7"/>
  <c r="Q123" i="7" s="1"/>
  <c r="P123" i="7"/>
  <c r="T123" i="7"/>
  <c r="X123" i="7"/>
  <c r="AB123" i="7"/>
  <c r="O124" i="7"/>
  <c r="P124" i="7"/>
  <c r="Q124" i="7"/>
  <c r="S124" i="7"/>
  <c r="U124" i="7" s="1"/>
  <c r="T124" i="7"/>
  <c r="X124" i="7"/>
  <c r="AB124" i="7"/>
  <c r="O125" i="7"/>
  <c r="P125" i="7"/>
  <c r="Q125" i="7" s="1"/>
  <c r="T125" i="7"/>
  <c r="X125" i="7"/>
  <c r="AB125" i="7"/>
  <c r="O126" i="7"/>
  <c r="P126" i="7"/>
  <c r="T126" i="7"/>
  <c r="X126" i="7"/>
  <c r="AB126" i="7"/>
  <c r="O127" i="7"/>
  <c r="Q127" i="7" s="1"/>
  <c r="P127" i="7"/>
  <c r="T127" i="7"/>
  <c r="X127" i="7"/>
  <c r="AA127" i="7"/>
  <c r="AB127" i="7"/>
  <c r="O128" i="7"/>
  <c r="Q128" i="7" s="1"/>
  <c r="P128" i="7"/>
  <c r="T128" i="7"/>
  <c r="X128" i="7"/>
  <c r="AB128" i="7"/>
  <c r="O129" i="7"/>
  <c r="P129" i="7"/>
  <c r="Q129" i="7"/>
  <c r="S129" i="7"/>
  <c r="U129" i="7" s="1"/>
  <c r="T129" i="7"/>
  <c r="X129" i="7"/>
  <c r="AB129" i="7"/>
  <c r="P135" i="7"/>
  <c r="W135" i="7"/>
  <c r="P137" i="7"/>
  <c r="W137" i="7"/>
  <c r="P139" i="7"/>
  <c r="W139" i="7"/>
  <c r="O146" i="7"/>
  <c r="O147" i="7"/>
  <c r="W150" i="7"/>
  <c r="W151" i="7"/>
  <c r="W152" i="7"/>
  <c r="W153" i="7"/>
  <c r="W154" i="7"/>
  <c r="W155" i="7"/>
  <c r="W156" i="7"/>
  <c r="W157" i="7"/>
  <c r="W158" i="7"/>
  <c r="W159" i="7"/>
  <c r="W160" i="7"/>
  <c r="W161" i="7"/>
  <c r="W162" i="7"/>
  <c r="W163" i="7"/>
  <c r="W164" i="7"/>
  <c r="P1" i="6"/>
  <c r="W1" i="6"/>
  <c r="P3" i="6"/>
  <c r="P5" i="6"/>
  <c r="W5" i="6"/>
  <c r="O12" i="6"/>
  <c r="S12" i="6"/>
  <c r="W12" i="6"/>
  <c r="AA12" i="6"/>
  <c r="E15" i="6"/>
  <c r="F15" i="6"/>
  <c r="F79" i="6" s="1"/>
  <c r="E17" i="6"/>
  <c r="F17" i="6"/>
  <c r="H17" i="6" s="1"/>
  <c r="C21" i="6"/>
  <c r="D21" i="6"/>
  <c r="E21" i="6"/>
  <c r="F21" i="6"/>
  <c r="O31" i="6"/>
  <c r="S31" i="6"/>
  <c r="W31" i="6"/>
  <c r="AA31" i="6"/>
  <c r="P34" i="6"/>
  <c r="W34" i="6"/>
  <c r="P36" i="6"/>
  <c r="P38" i="6"/>
  <c r="W38" i="6"/>
  <c r="F39" i="6"/>
  <c r="F40" i="6"/>
  <c r="F41" i="6"/>
  <c r="F42" i="6"/>
  <c r="F43" i="6"/>
  <c r="F44" i="6"/>
  <c r="F45" i="6"/>
  <c r="D7" i="6" s="1"/>
  <c r="O45" i="6"/>
  <c r="S45" i="6"/>
  <c r="W45" i="6"/>
  <c r="AA45" i="6"/>
  <c r="F46" i="6"/>
  <c r="F47" i="6"/>
  <c r="F48" i="6"/>
  <c r="F49" i="6"/>
  <c r="O64" i="6"/>
  <c r="S64" i="6"/>
  <c r="W64" i="6"/>
  <c r="AA64" i="6"/>
  <c r="J68" i="6"/>
  <c r="P68" i="6"/>
  <c r="W68" i="6"/>
  <c r="C70" i="6"/>
  <c r="P70" i="6"/>
  <c r="C72" i="6"/>
  <c r="P72" i="6"/>
  <c r="W72" i="6"/>
  <c r="B74" i="6"/>
  <c r="D74" i="6"/>
  <c r="F74" i="6"/>
  <c r="J74" i="6"/>
  <c r="AE78" i="6"/>
  <c r="C79" i="6"/>
  <c r="D79" i="6"/>
  <c r="O79" i="6"/>
  <c r="S79" i="6"/>
  <c r="W79" i="6"/>
  <c r="AA79" i="6"/>
  <c r="AE79" i="6"/>
  <c r="O81" i="6"/>
  <c r="Q81" i="6" s="1"/>
  <c r="P81" i="6"/>
  <c r="T81" i="6"/>
  <c r="W81" i="6"/>
  <c r="X81" i="6"/>
  <c r="Y81" i="6" s="1"/>
  <c r="AA81" i="6"/>
  <c r="AB81" i="6"/>
  <c r="AC81" i="6"/>
  <c r="O82" i="6"/>
  <c r="P82" i="6"/>
  <c r="T82" i="6"/>
  <c r="W82" i="6"/>
  <c r="Y82" i="6" s="1"/>
  <c r="X82" i="6"/>
  <c r="AA82" i="6"/>
  <c r="AB82" i="6"/>
  <c r="O83" i="6"/>
  <c r="Q83" i="6" s="1"/>
  <c r="P83" i="6"/>
  <c r="T83" i="6"/>
  <c r="W83" i="6"/>
  <c r="Y83" i="6" s="1"/>
  <c r="X83" i="6"/>
  <c r="AB83" i="6"/>
  <c r="O84" i="6"/>
  <c r="Q84" i="6" s="1"/>
  <c r="P84" i="6"/>
  <c r="T84" i="6"/>
  <c r="W84" i="6"/>
  <c r="X84" i="6"/>
  <c r="Y84" i="6"/>
  <c r="AA84" i="6"/>
  <c r="AB84" i="6"/>
  <c r="AC84" i="6"/>
  <c r="O85" i="6"/>
  <c r="P85" i="6"/>
  <c r="Q85" i="6"/>
  <c r="T85" i="6"/>
  <c r="W85" i="6"/>
  <c r="Y85" i="6" s="1"/>
  <c r="X85" i="6"/>
  <c r="AB85" i="6"/>
  <c r="O86" i="6"/>
  <c r="P86" i="6"/>
  <c r="Q86" i="6" s="1"/>
  <c r="T86" i="6"/>
  <c r="W86" i="6"/>
  <c r="Y86" i="6" s="1"/>
  <c r="X86" i="6"/>
  <c r="AA86" i="6"/>
  <c r="AB86" i="6"/>
  <c r="AC86" i="6" s="1"/>
  <c r="O87" i="6"/>
  <c r="P87" i="6"/>
  <c r="S87" i="6"/>
  <c r="AF87" i="6" s="1"/>
  <c r="T87" i="6"/>
  <c r="W87" i="6"/>
  <c r="X87" i="6"/>
  <c r="Y87" i="6" s="1"/>
  <c r="AA87" i="6"/>
  <c r="AB87" i="6"/>
  <c r="AC87" i="6" s="1"/>
  <c r="O88" i="6"/>
  <c r="Q88" i="6" s="1"/>
  <c r="P88" i="6"/>
  <c r="T88" i="6"/>
  <c r="W88" i="6"/>
  <c r="X88" i="6"/>
  <c r="AA88" i="6"/>
  <c r="AB88" i="6"/>
  <c r="AC88" i="6" s="1"/>
  <c r="O89" i="6"/>
  <c r="P89" i="6"/>
  <c r="Q89" i="6"/>
  <c r="T89" i="6"/>
  <c r="W89" i="6"/>
  <c r="Y89" i="6" s="1"/>
  <c r="X89" i="6"/>
  <c r="AB89" i="6"/>
  <c r="O90" i="6"/>
  <c r="Q90" i="6" s="1"/>
  <c r="P90" i="6"/>
  <c r="T90" i="6"/>
  <c r="W90" i="6"/>
  <c r="X90" i="6"/>
  <c r="Y90" i="6" s="1"/>
  <c r="AA90" i="6"/>
  <c r="AB90" i="6"/>
  <c r="AC90" i="6" s="1"/>
  <c r="O91" i="6"/>
  <c r="P91" i="6"/>
  <c r="S91" i="6"/>
  <c r="U91" i="6" s="1"/>
  <c r="T91" i="6"/>
  <c r="X91" i="6"/>
  <c r="AA91" i="6"/>
  <c r="AC91" i="6" s="1"/>
  <c r="AB91" i="6"/>
  <c r="O92" i="6"/>
  <c r="P92" i="6"/>
  <c r="T92" i="6"/>
  <c r="W92" i="6"/>
  <c r="X92" i="6"/>
  <c r="Y92" i="6"/>
  <c r="AA92" i="6"/>
  <c r="AB92" i="6"/>
  <c r="O93" i="6"/>
  <c r="P93" i="6"/>
  <c r="T93" i="6"/>
  <c r="W93" i="6"/>
  <c r="Y93" i="6" s="1"/>
  <c r="X93" i="6"/>
  <c r="AB93" i="6"/>
  <c r="O94" i="6"/>
  <c r="P94" i="6"/>
  <c r="Q94" i="6" s="1"/>
  <c r="S94" i="6"/>
  <c r="U94" i="6" s="1"/>
  <c r="T94" i="6"/>
  <c r="X94" i="6"/>
  <c r="AA94" i="6"/>
  <c r="AC94" i="6" s="1"/>
  <c r="AB94" i="6"/>
  <c r="O95" i="6"/>
  <c r="P95" i="6"/>
  <c r="T95" i="6"/>
  <c r="W95" i="6"/>
  <c r="X95" i="6"/>
  <c r="Y95" i="6"/>
  <c r="AA95" i="6"/>
  <c r="AB95" i="6"/>
  <c r="AC95" i="6"/>
  <c r="O96" i="6"/>
  <c r="P96" i="6"/>
  <c r="T96" i="6"/>
  <c r="X96" i="6"/>
  <c r="AA96" i="6"/>
  <c r="AC96" i="6" s="1"/>
  <c r="AB96" i="6"/>
  <c r="P101" i="6"/>
  <c r="W101" i="6"/>
  <c r="P103" i="6"/>
  <c r="P105" i="6"/>
  <c r="W105" i="6"/>
  <c r="AE111" i="6"/>
  <c r="O112" i="6"/>
  <c r="S112" i="6"/>
  <c r="W112" i="6"/>
  <c r="AA112" i="6"/>
  <c r="AE112" i="6"/>
  <c r="O114" i="6"/>
  <c r="P114" i="6"/>
  <c r="Q114" i="6" s="1"/>
  <c r="S114" i="6"/>
  <c r="T114" i="6"/>
  <c r="X114" i="6"/>
  <c r="AB114" i="6"/>
  <c r="O115" i="6"/>
  <c r="P115" i="6"/>
  <c r="Q115" i="6" s="1"/>
  <c r="T115" i="6"/>
  <c r="W115" i="6"/>
  <c r="X115" i="6"/>
  <c r="Y115" i="6"/>
  <c r="AA115" i="6"/>
  <c r="AB115" i="6"/>
  <c r="O116" i="6"/>
  <c r="P116" i="6"/>
  <c r="Q116" i="6"/>
  <c r="T116" i="6"/>
  <c r="W116" i="6"/>
  <c r="X116" i="6"/>
  <c r="Y116" i="6"/>
  <c r="AA116" i="6"/>
  <c r="AC116" i="6" s="1"/>
  <c r="AB116" i="6"/>
  <c r="O117" i="6"/>
  <c r="Q117" i="6" s="1"/>
  <c r="P117" i="6"/>
  <c r="S117" i="6"/>
  <c r="T117" i="6"/>
  <c r="W117" i="6"/>
  <c r="Y117" i="6" s="1"/>
  <c r="X117" i="6"/>
  <c r="AB117" i="6"/>
  <c r="O118" i="6"/>
  <c r="P118" i="6"/>
  <c r="T118" i="6"/>
  <c r="X118" i="6"/>
  <c r="AA118" i="6"/>
  <c r="AB118" i="6"/>
  <c r="AC118" i="6"/>
  <c r="O119" i="6"/>
  <c r="P119" i="6"/>
  <c r="Q119" i="6"/>
  <c r="T119" i="6"/>
  <c r="W119" i="6"/>
  <c r="X119" i="6"/>
  <c r="Y119" i="6" s="1"/>
  <c r="AA119" i="6"/>
  <c r="AB119" i="6"/>
  <c r="O120" i="6"/>
  <c r="P120" i="6"/>
  <c r="Q120" i="6" s="1"/>
  <c r="S120" i="6"/>
  <c r="AF120" i="6" s="1"/>
  <c r="T120" i="6"/>
  <c r="W120" i="6"/>
  <c r="Y120" i="6" s="1"/>
  <c r="X120" i="6"/>
  <c r="AA120" i="6"/>
  <c r="AB120" i="6"/>
  <c r="AC120" i="6" s="1"/>
  <c r="O121" i="6"/>
  <c r="Q121" i="6" s="1"/>
  <c r="P121" i="6"/>
  <c r="T121" i="6"/>
  <c r="W121" i="6"/>
  <c r="X121" i="6"/>
  <c r="Y121" i="6"/>
  <c r="AA121" i="6"/>
  <c r="AB121" i="6"/>
  <c r="AC121" i="6" s="1"/>
  <c r="O122" i="6"/>
  <c r="P122" i="6"/>
  <c r="Q122" i="6"/>
  <c r="T122" i="6"/>
  <c r="X122" i="6"/>
  <c r="AA122" i="6"/>
  <c r="AC122" i="6" s="1"/>
  <c r="AB122" i="6"/>
  <c r="O123" i="6"/>
  <c r="P123" i="6"/>
  <c r="Q123" i="6"/>
  <c r="T123" i="6"/>
  <c r="X123" i="6"/>
  <c r="AA123" i="6"/>
  <c r="AB123" i="6"/>
  <c r="O124" i="6"/>
  <c r="P124" i="6"/>
  <c r="Q124" i="6" s="1"/>
  <c r="T124" i="6"/>
  <c r="W124" i="6"/>
  <c r="X124" i="6"/>
  <c r="Y124" i="6" s="1"/>
  <c r="AA124" i="6"/>
  <c r="AB124" i="6"/>
  <c r="AC124" i="6"/>
  <c r="O125" i="6"/>
  <c r="Q125" i="6" s="1"/>
  <c r="P125" i="6"/>
  <c r="T125" i="6"/>
  <c r="W125" i="6"/>
  <c r="X125" i="6"/>
  <c r="Y125" i="6" s="1"/>
  <c r="AA125" i="6"/>
  <c r="AB125" i="6"/>
  <c r="AC125" i="6"/>
  <c r="O126" i="6"/>
  <c r="P126" i="6"/>
  <c r="Q126" i="6"/>
  <c r="T126" i="6"/>
  <c r="X126" i="6"/>
  <c r="AA126" i="6"/>
  <c r="AB126" i="6"/>
  <c r="AC126" i="6"/>
  <c r="O127" i="6"/>
  <c r="P127" i="6"/>
  <c r="S127" i="6"/>
  <c r="U127" i="6" s="1"/>
  <c r="T127" i="6"/>
  <c r="W127" i="6"/>
  <c r="X127" i="6"/>
  <c r="Y127" i="6"/>
  <c r="AA127" i="6"/>
  <c r="AB127" i="6"/>
  <c r="O128" i="6"/>
  <c r="P128" i="6"/>
  <c r="Q128" i="6"/>
  <c r="T128" i="6"/>
  <c r="W128" i="6"/>
  <c r="X128" i="6"/>
  <c r="AA128" i="6"/>
  <c r="AB128" i="6"/>
  <c r="AC128" i="6" s="1"/>
  <c r="O129" i="6"/>
  <c r="Q129" i="6" s="1"/>
  <c r="P129" i="6"/>
  <c r="S129" i="6"/>
  <c r="T129" i="6"/>
  <c r="X129" i="6"/>
  <c r="AA129" i="6"/>
  <c r="AB129" i="6"/>
  <c r="P135" i="6"/>
  <c r="W135" i="6"/>
  <c r="P137" i="6"/>
  <c r="P139" i="6"/>
  <c r="W139" i="6"/>
  <c r="O146" i="6"/>
  <c r="O147" i="6"/>
  <c r="W150" i="6"/>
  <c r="W151" i="6"/>
  <c r="W152" i="6"/>
  <c r="W153" i="6"/>
  <c r="W154" i="6"/>
  <c r="W155" i="6"/>
  <c r="W156" i="6"/>
  <c r="W157" i="6"/>
  <c r="W158" i="6"/>
  <c r="W159" i="6"/>
  <c r="W160" i="6"/>
  <c r="W162" i="6"/>
  <c r="W163" i="6"/>
  <c r="W164" i="6"/>
  <c r="P1" i="5"/>
  <c r="W1" i="5"/>
  <c r="P3" i="5"/>
  <c r="P5" i="5"/>
  <c r="W5" i="5"/>
  <c r="O12" i="5"/>
  <c r="S12" i="5"/>
  <c r="W12" i="5"/>
  <c r="AA12" i="5"/>
  <c r="E15" i="5"/>
  <c r="F15" i="5"/>
  <c r="J15" i="5" s="1"/>
  <c r="E17" i="5"/>
  <c r="H17" i="5" s="1"/>
  <c r="F17" i="5"/>
  <c r="C21" i="5"/>
  <c r="O81" i="5" s="1"/>
  <c r="D21" i="5"/>
  <c r="E21" i="5"/>
  <c r="F21" i="5"/>
  <c r="J21" i="5"/>
  <c r="O31" i="5"/>
  <c r="S31" i="5"/>
  <c r="W31" i="5"/>
  <c r="AA31" i="5"/>
  <c r="P34" i="5"/>
  <c r="W34" i="5"/>
  <c r="P36" i="5"/>
  <c r="P38" i="5"/>
  <c r="W38" i="5"/>
  <c r="F39" i="5"/>
  <c r="F40" i="5"/>
  <c r="F41" i="5"/>
  <c r="F42" i="5"/>
  <c r="F43" i="5"/>
  <c r="F44" i="5"/>
  <c r="F45" i="5"/>
  <c r="D7" i="5" s="1"/>
  <c r="D74" i="5" s="1"/>
  <c r="O45" i="5"/>
  <c r="S45" i="5"/>
  <c r="W45" i="5"/>
  <c r="AA45" i="5"/>
  <c r="F46" i="5"/>
  <c r="F47" i="5"/>
  <c r="F48" i="5"/>
  <c r="F49" i="5"/>
  <c r="O64" i="5"/>
  <c r="S64" i="5"/>
  <c r="W64" i="5"/>
  <c r="AA64" i="5"/>
  <c r="J68" i="5"/>
  <c r="P68" i="5"/>
  <c r="W68" i="5"/>
  <c r="C70" i="5"/>
  <c r="P70" i="5"/>
  <c r="W70" i="5"/>
  <c r="C72" i="5"/>
  <c r="P72" i="5"/>
  <c r="W72" i="5"/>
  <c r="B74" i="5"/>
  <c r="F74" i="5"/>
  <c r="J74" i="5"/>
  <c r="AE78" i="5"/>
  <c r="C79" i="5"/>
  <c r="D79" i="5"/>
  <c r="E79" i="5"/>
  <c r="H79" i="5" s="1"/>
  <c r="F79" i="5"/>
  <c r="O79" i="5"/>
  <c r="S79" i="5"/>
  <c r="W79" i="5"/>
  <c r="AA79" i="5"/>
  <c r="AE79" i="5"/>
  <c r="P81" i="5"/>
  <c r="S81" i="5"/>
  <c r="T81" i="5"/>
  <c r="X81" i="5"/>
  <c r="AB81" i="5"/>
  <c r="P82" i="5"/>
  <c r="S82" i="5"/>
  <c r="T82" i="5"/>
  <c r="U82" i="5"/>
  <c r="X82" i="5"/>
  <c r="AB82" i="5"/>
  <c r="O83" i="5"/>
  <c r="Q83" i="5" s="1"/>
  <c r="P83" i="5"/>
  <c r="S83" i="5"/>
  <c r="U83" i="5" s="1"/>
  <c r="T83" i="5"/>
  <c r="X83" i="5"/>
  <c r="AB83" i="5"/>
  <c r="O84" i="5"/>
  <c r="P84" i="5"/>
  <c r="Q84" i="5"/>
  <c r="S84" i="5"/>
  <c r="U84" i="5" s="1"/>
  <c r="T84" i="5"/>
  <c r="X84" i="5"/>
  <c r="AB84" i="5"/>
  <c r="O85" i="5"/>
  <c r="P85" i="5"/>
  <c r="T85" i="5"/>
  <c r="X85" i="5"/>
  <c r="AA85" i="5"/>
  <c r="AB85" i="5"/>
  <c r="O86" i="5"/>
  <c r="P86" i="5"/>
  <c r="S86" i="5"/>
  <c r="T86" i="5"/>
  <c r="U86" i="5" s="1"/>
  <c r="X86" i="5"/>
  <c r="AB86" i="5"/>
  <c r="O87" i="5"/>
  <c r="P87" i="5"/>
  <c r="Q87" i="5"/>
  <c r="S87" i="5"/>
  <c r="U87" i="5" s="1"/>
  <c r="T87" i="5"/>
  <c r="X87" i="5"/>
  <c r="AB87" i="5"/>
  <c r="O88" i="5"/>
  <c r="P88" i="5"/>
  <c r="S88" i="5"/>
  <c r="U88" i="5" s="1"/>
  <c r="T88" i="5"/>
  <c r="X88" i="5"/>
  <c r="AB88" i="5"/>
  <c r="O89" i="5"/>
  <c r="P89" i="5"/>
  <c r="T89" i="5"/>
  <c r="X89" i="5"/>
  <c r="AB89" i="5"/>
  <c r="O90" i="5"/>
  <c r="P90" i="5"/>
  <c r="S90" i="5"/>
  <c r="U90" i="5" s="1"/>
  <c r="T90" i="5"/>
  <c r="X90" i="5"/>
  <c r="AA90" i="5"/>
  <c r="AB90" i="5"/>
  <c r="P91" i="5"/>
  <c r="T91" i="5"/>
  <c r="X91" i="5"/>
  <c r="AB91" i="5"/>
  <c r="P92" i="5"/>
  <c r="S92" i="5"/>
  <c r="U92" i="5" s="1"/>
  <c r="T92" i="5"/>
  <c r="W92" i="5"/>
  <c r="Y92" i="5" s="1"/>
  <c r="X92" i="5"/>
  <c r="AB92" i="5"/>
  <c r="O93" i="5"/>
  <c r="Q93" i="5" s="1"/>
  <c r="P93" i="5"/>
  <c r="T93" i="5"/>
  <c r="X93" i="5"/>
  <c r="AA93" i="5"/>
  <c r="AB93" i="5"/>
  <c r="P94" i="5"/>
  <c r="T94" i="5"/>
  <c r="X94" i="5"/>
  <c r="AB94" i="5"/>
  <c r="P95" i="5"/>
  <c r="T95" i="5"/>
  <c r="X95" i="5"/>
  <c r="AA95" i="5"/>
  <c r="AB95" i="5"/>
  <c r="O96" i="5"/>
  <c r="P96" i="5"/>
  <c r="Q96" i="5"/>
  <c r="S96" i="5"/>
  <c r="T96" i="5"/>
  <c r="X96" i="5"/>
  <c r="AA96" i="5"/>
  <c r="AB96" i="5"/>
  <c r="P101" i="5"/>
  <c r="W101" i="5"/>
  <c r="P103" i="5"/>
  <c r="W103" i="5"/>
  <c r="P105" i="5"/>
  <c r="W105" i="5"/>
  <c r="AE111" i="5"/>
  <c r="O112" i="5"/>
  <c r="S112" i="5"/>
  <c r="W112" i="5"/>
  <c r="AA112" i="5"/>
  <c r="AE112" i="5"/>
  <c r="P114" i="5"/>
  <c r="T114" i="5"/>
  <c r="X114" i="5"/>
  <c r="AA114" i="5"/>
  <c r="AC114" i="5" s="1"/>
  <c r="AB114" i="5"/>
  <c r="P115" i="5"/>
  <c r="T115" i="5"/>
  <c r="X115" i="5"/>
  <c r="AB115" i="5"/>
  <c r="P116" i="5"/>
  <c r="S116" i="5"/>
  <c r="U116" i="5" s="1"/>
  <c r="T116" i="5"/>
  <c r="X116" i="5"/>
  <c r="AB116" i="5"/>
  <c r="O117" i="5"/>
  <c r="P117" i="5"/>
  <c r="S117" i="5"/>
  <c r="U117" i="5" s="1"/>
  <c r="T117" i="5"/>
  <c r="X117" i="5"/>
  <c r="AA117" i="5"/>
  <c r="AB117" i="5"/>
  <c r="P118" i="5"/>
  <c r="S118" i="5"/>
  <c r="U118" i="5" s="1"/>
  <c r="T118" i="5"/>
  <c r="X118" i="5"/>
  <c r="AB118" i="5"/>
  <c r="O119" i="5"/>
  <c r="P119" i="5"/>
  <c r="S119" i="5"/>
  <c r="U119" i="5" s="1"/>
  <c r="T119" i="5"/>
  <c r="X119" i="5"/>
  <c r="AA119" i="5"/>
  <c r="AB119" i="5"/>
  <c r="P120" i="5"/>
  <c r="T120" i="5"/>
  <c r="X120" i="5"/>
  <c r="AB120" i="5"/>
  <c r="P121" i="5"/>
  <c r="T121" i="5"/>
  <c r="X121" i="5"/>
  <c r="AA121" i="5"/>
  <c r="AB121" i="5"/>
  <c r="P122" i="5"/>
  <c r="S122" i="5"/>
  <c r="U122" i="5" s="1"/>
  <c r="T122" i="5"/>
  <c r="X122" i="5"/>
  <c r="AA122" i="5"/>
  <c r="AC122" i="5" s="1"/>
  <c r="AB122" i="5"/>
  <c r="P123" i="5"/>
  <c r="S123" i="5"/>
  <c r="U123" i="5" s="1"/>
  <c r="T123" i="5"/>
  <c r="X123" i="5"/>
  <c r="AB123" i="5"/>
  <c r="O124" i="5"/>
  <c r="P124" i="5"/>
  <c r="S124" i="5"/>
  <c r="T124" i="5"/>
  <c r="U124" i="5" s="1"/>
  <c r="X124" i="5"/>
  <c r="AB124" i="5"/>
  <c r="O125" i="5"/>
  <c r="P125" i="5"/>
  <c r="T125" i="5"/>
  <c r="W125" i="5"/>
  <c r="Y125" i="5" s="1"/>
  <c r="X125" i="5"/>
  <c r="AB125" i="5"/>
  <c r="P126" i="5"/>
  <c r="S126" i="5"/>
  <c r="T126" i="5"/>
  <c r="U126" i="5"/>
  <c r="X126" i="5"/>
  <c r="AB126" i="5"/>
  <c r="O127" i="5"/>
  <c r="P127" i="5"/>
  <c r="T127" i="5"/>
  <c r="X127" i="5"/>
  <c r="AA127" i="5"/>
  <c r="AB127" i="5"/>
  <c r="AC127" i="5" s="1"/>
  <c r="P128" i="5"/>
  <c r="T128" i="5"/>
  <c r="X128" i="5"/>
  <c r="AB128" i="5"/>
  <c r="O129" i="5"/>
  <c r="P129" i="5"/>
  <c r="T129" i="5"/>
  <c r="W129" i="5"/>
  <c r="Y129" i="5" s="1"/>
  <c r="X129" i="5"/>
  <c r="AB129" i="5"/>
  <c r="P135" i="5"/>
  <c r="W135" i="5"/>
  <c r="P137" i="5"/>
  <c r="P139" i="5"/>
  <c r="W139" i="5"/>
  <c r="O146" i="5"/>
  <c r="O147" i="5"/>
  <c r="W150" i="5"/>
  <c r="W151" i="5"/>
  <c r="W152" i="5"/>
  <c r="W153" i="5"/>
  <c r="W154" i="5"/>
  <c r="W155" i="5"/>
  <c r="W156" i="5"/>
  <c r="W157" i="5"/>
  <c r="W158" i="5"/>
  <c r="W159" i="5"/>
  <c r="W160" i="5"/>
  <c r="W161" i="5"/>
  <c r="W162" i="5"/>
  <c r="W163" i="5"/>
  <c r="W164" i="5"/>
  <c r="P1" i="4"/>
  <c r="W1" i="4"/>
  <c r="P3" i="4"/>
  <c r="P5" i="4"/>
  <c r="W5" i="4"/>
  <c r="O12" i="4"/>
  <c r="S12" i="4"/>
  <c r="W12" i="4"/>
  <c r="AA12" i="4"/>
  <c r="E15" i="4"/>
  <c r="F15" i="4"/>
  <c r="F79" i="4" s="1"/>
  <c r="E17" i="4"/>
  <c r="F17" i="4"/>
  <c r="H17" i="4" s="1"/>
  <c r="C21" i="4"/>
  <c r="O85" i="4" s="1"/>
  <c r="D21" i="4"/>
  <c r="S91" i="4" s="1"/>
  <c r="U91" i="4" s="1"/>
  <c r="E21" i="4"/>
  <c r="W81" i="4" s="1"/>
  <c r="F21" i="4"/>
  <c r="AA117" i="4" s="1"/>
  <c r="O31" i="4"/>
  <c r="S31" i="4"/>
  <c r="W31" i="4"/>
  <c r="AA31" i="4"/>
  <c r="P34" i="4"/>
  <c r="W34" i="4"/>
  <c r="P36" i="4"/>
  <c r="P38" i="4"/>
  <c r="W38" i="4"/>
  <c r="F39" i="4"/>
  <c r="F40" i="4"/>
  <c r="F41" i="4"/>
  <c r="F42" i="4"/>
  <c r="F43" i="4"/>
  <c r="F44" i="4"/>
  <c r="F45" i="4"/>
  <c r="D7" i="4" s="1"/>
  <c r="W103" i="4" s="1"/>
  <c r="O45" i="4"/>
  <c r="S45" i="4"/>
  <c r="W45" i="4"/>
  <c r="AA45" i="4"/>
  <c r="F46" i="4"/>
  <c r="F47" i="4"/>
  <c r="F48" i="4"/>
  <c r="F49" i="4"/>
  <c r="O64" i="4"/>
  <c r="S64" i="4"/>
  <c r="W64" i="4"/>
  <c r="AA64" i="4"/>
  <c r="J68" i="4"/>
  <c r="P68" i="4"/>
  <c r="W68" i="4"/>
  <c r="C70" i="4"/>
  <c r="P70" i="4"/>
  <c r="W70" i="4"/>
  <c r="C72" i="4"/>
  <c r="P72" i="4"/>
  <c r="W72" i="4"/>
  <c r="B74" i="4"/>
  <c r="F74" i="4"/>
  <c r="J74" i="4"/>
  <c r="AE78" i="4"/>
  <c r="C79" i="4"/>
  <c r="D79" i="4"/>
  <c r="E79" i="4"/>
  <c r="O79" i="4"/>
  <c r="S79" i="4"/>
  <c r="W79" i="4"/>
  <c r="AA79" i="4"/>
  <c r="AE79" i="4"/>
  <c r="O81" i="4"/>
  <c r="P81" i="4"/>
  <c r="Q81" i="4"/>
  <c r="T81" i="4"/>
  <c r="X81" i="4"/>
  <c r="Y81" i="4"/>
  <c r="AB81" i="4"/>
  <c r="O82" i="4"/>
  <c r="P82" i="4"/>
  <c r="Q82" i="4"/>
  <c r="T82" i="4"/>
  <c r="W82" i="4"/>
  <c r="X82" i="4"/>
  <c r="Y82" i="4"/>
  <c r="AB82" i="4"/>
  <c r="O83" i="4"/>
  <c r="P83" i="4"/>
  <c r="S83" i="4"/>
  <c r="U83" i="4" s="1"/>
  <c r="T83" i="4"/>
  <c r="W83" i="4"/>
  <c r="X83" i="4"/>
  <c r="AB83" i="4"/>
  <c r="O84" i="4"/>
  <c r="P84" i="4"/>
  <c r="Q84" i="4"/>
  <c r="S84" i="4"/>
  <c r="T84" i="4"/>
  <c r="U84" i="4"/>
  <c r="X84" i="4"/>
  <c r="AB84" i="4"/>
  <c r="P85" i="4"/>
  <c r="Q85" i="4"/>
  <c r="S85" i="4"/>
  <c r="U85" i="4" s="1"/>
  <c r="T85" i="4"/>
  <c r="W85" i="4"/>
  <c r="X85" i="4"/>
  <c r="AB85" i="4"/>
  <c r="O86" i="4"/>
  <c r="P86" i="4"/>
  <c r="Q86" i="4"/>
  <c r="T86" i="4"/>
  <c r="W86" i="4"/>
  <c r="X86" i="4"/>
  <c r="Y86" i="4" s="1"/>
  <c r="AB86" i="4"/>
  <c r="O87" i="4"/>
  <c r="Q87" i="4" s="1"/>
  <c r="P87" i="4"/>
  <c r="S87" i="4"/>
  <c r="U87" i="4" s="1"/>
  <c r="T87" i="4"/>
  <c r="W87" i="4"/>
  <c r="Y87" i="4" s="1"/>
  <c r="X87" i="4"/>
  <c r="AB87" i="4"/>
  <c r="O88" i="4"/>
  <c r="P88" i="4"/>
  <c r="Q88" i="4" s="1"/>
  <c r="T88" i="4"/>
  <c r="X88" i="4"/>
  <c r="AB88" i="4"/>
  <c r="P89" i="4"/>
  <c r="S89" i="4"/>
  <c r="U89" i="4" s="1"/>
  <c r="T89" i="4"/>
  <c r="W89" i="4"/>
  <c r="Y89" i="4" s="1"/>
  <c r="X89" i="4"/>
  <c r="AB89" i="4"/>
  <c r="O90" i="4"/>
  <c r="P90" i="4"/>
  <c r="Q90" i="4" s="1"/>
  <c r="T90" i="4"/>
  <c r="W90" i="4"/>
  <c r="X90" i="4"/>
  <c r="Y90" i="4" s="1"/>
  <c r="AB90" i="4"/>
  <c r="O91" i="4"/>
  <c r="Q91" i="4" s="1"/>
  <c r="P91" i="4"/>
  <c r="T91" i="4"/>
  <c r="W91" i="4"/>
  <c r="Y91" i="4" s="1"/>
  <c r="X91" i="4"/>
  <c r="AB91" i="4"/>
  <c r="O92" i="4"/>
  <c r="P92" i="4"/>
  <c r="Q92" i="4"/>
  <c r="T92" i="4"/>
  <c r="X92" i="4"/>
  <c r="AB92" i="4"/>
  <c r="P93" i="4"/>
  <c r="T93" i="4"/>
  <c r="W93" i="4"/>
  <c r="X93" i="4"/>
  <c r="Y93" i="4"/>
  <c r="AB93" i="4"/>
  <c r="O94" i="4"/>
  <c r="P94" i="4"/>
  <c r="T94" i="4"/>
  <c r="W94" i="4"/>
  <c r="X94" i="4"/>
  <c r="Y94" i="4"/>
  <c r="AB94" i="4"/>
  <c r="O95" i="4"/>
  <c r="Q95" i="4" s="1"/>
  <c r="P95" i="4"/>
  <c r="T95" i="4"/>
  <c r="W95" i="4"/>
  <c r="Y95" i="4" s="1"/>
  <c r="X95" i="4"/>
  <c r="AB95" i="4"/>
  <c r="O96" i="4"/>
  <c r="P96" i="4"/>
  <c r="Q96" i="4"/>
  <c r="S96" i="4"/>
  <c r="T96" i="4"/>
  <c r="U96" i="4"/>
  <c r="X96" i="4"/>
  <c r="AB96" i="4"/>
  <c r="P101" i="4"/>
  <c r="W101" i="4"/>
  <c r="P103" i="4"/>
  <c r="P105" i="4"/>
  <c r="W105" i="4"/>
  <c r="AE111" i="4"/>
  <c r="O112" i="4"/>
  <c r="S112" i="4"/>
  <c r="W112" i="4"/>
  <c r="AA112" i="4"/>
  <c r="AE112" i="4"/>
  <c r="O114" i="4"/>
  <c r="Q114" i="4" s="1"/>
  <c r="P114" i="4"/>
  <c r="T114" i="4"/>
  <c r="W114" i="4"/>
  <c r="X114" i="4"/>
  <c r="Y114" i="4"/>
  <c r="AB114" i="4"/>
  <c r="O115" i="4"/>
  <c r="P115" i="4"/>
  <c r="T115" i="4"/>
  <c r="W115" i="4"/>
  <c r="Y115" i="4" s="1"/>
  <c r="X115" i="4"/>
  <c r="AB115" i="4"/>
  <c r="O116" i="4"/>
  <c r="Q116" i="4" s="1"/>
  <c r="P116" i="4"/>
  <c r="T116" i="4"/>
  <c r="W116" i="4"/>
  <c r="Y116" i="4" s="1"/>
  <c r="X116" i="4"/>
  <c r="AB116" i="4"/>
  <c r="O117" i="4"/>
  <c r="O131" i="4" s="1"/>
  <c r="P117" i="4"/>
  <c r="S117" i="4"/>
  <c r="U117" i="4" s="1"/>
  <c r="T117" i="4"/>
  <c r="W117" i="4"/>
  <c r="X117" i="4"/>
  <c r="Y117" i="4"/>
  <c r="AB117" i="4"/>
  <c r="O118" i="4"/>
  <c r="P118" i="4"/>
  <c r="S118" i="4"/>
  <c r="T118" i="4"/>
  <c r="W118" i="4"/>
  <c r="Y118" i="4" s="1"/>
  <c r="X118" i="4"/>
  <c r="AB118" i="4"/>
  <c r="O119" i="4"/>
  <c r="P119" i="4"/>
  <c r="T119" i="4"/>
  <c r="W119" i="4"/>
  <c r="Y119" i="4" s="1"/>
  <c r="X119" i="4"/>
  <c r="AB119" i="4"/>
  <c r="O120" i="4"/>
  <c r="Q120" i="4" s="1"/>
  <c r="P120" i="4"/>
  <c r="S120" i="4"/>
  <c r="T120" i="4"/>
  <c r="W120" i="4"/>
  <c r="Y120" i="4" s="1"/>
  <c r="X120" i="4"/>
  <c r="AB120" i="4"/>
  <c r="O121" i="4"/>
  <c r="P121" i="4"/>
  <c r="S121" i="4"/>
  <c r="U121" i="4" s="1"/>
  <c r="T121" i="4"/>
  <c r="W121" i="4"/>
  <c r="Y121" i="4" s="1"/>
  <c r="X121" i="4"/>
  <c r="AB121" i="4"/>
  <c r="O122" i="4"/>
  <c r="P122" i="4"/>
  <c r="S122" i="4"/>
  <c r="T122" i="4"/>
  <c r="W122" i="4"/>
  <c r="X122" i="4"/>
  <c r="Y122" i="4"/>
  <c r="AB122" i="4"/>
  <c r="O123" i="4"/>
  <c r="Q123" i="4" s="1"/>
  <c r="P123" i="4"/>
  <c r="T123" i="4"/>
  <c r="W123" i="4"/>
  <c r="X123" i="4"/>
  <c r="Y123" i="4"/>
  <c r="AA123" i="4"/>
  <c r="AB123" i="4"/>
  <c r="AC123" i="4"/>
  <c r="O124" i="4"/>
  <c r="Q124" i="4" s="1"/>
  <c r="P124" i="4"/>
  <c r="T124" i="4"/>
  <c r="W124" i="4"/>
  <c r="Y124" i="4" s="1"/>
  <c r="X124" i="4"/>
  <c r="AB124" i="4"/>
  <c r="O125" i="4"/>
  <c r="P125" i="4"/>
  <c r="T125" i="4"/>
  <c r="W125" i="4"/>
  <c r="Y125" i="4" s="1"/>
  <c r="X125" i="4"/>
  <c r="AA125" i="4"/>
  <c r="AB125" i="4"/>
  <c r="O126" i="4"/>
  <c r="P126" i="4"/>
  <c r="S126" i="4"/>
  <c r="T126" i="4"/>
  <c r="U126" i="4"/>
  <c r="W126" i="4"/>
  <c r="Y126" i="4" s="1"/>
  <c r="X126" i="4"/>
  <c r="AB126" i="4"/>
  <c r="O127" i="4"/>
  <c r="P127" i="4"/>
  <c r="T127" i="4"/>
  <c r="W127" i="4"/>
  <c r="X127" i="4"/>
  <c r="Y127" i="4"/>
  <c r="AB127" i="4"/>
  <c r="O128" i="4"/>
  <c r="P128" i="4"/>
  <c r="S128" i="4"/>
  <c r="T128" i="4"/>
  <c r="W128" i="4"/>
  <c r="Y128" i="4" s="1"/>
  <c r="X128" i="4"/>
  <c r="AB128" i="4"/>
  <c r="O129" i="4"/>
  <c r="P129" i="4"/>
  <c r="T129" i="4"/>
  <c r="W129" i="4"/>
  <c r="Y129" i="4" s="1"/>
  <c r="X129" i="4"/>
  <c r="AB129" i="4"/>
  <c r="P135" i="4"/>
  <c r="W135" i="4"/>
  <c r="P137" i="4"/>
  <c r="W137" i="4"/>
  <c r="P139" i="4"/>
  <c r="W139" i="4"/>
  <c r="O146" i="4"/>
  <c r="O147" i="4"/>
  <c r="W151" i="4"/>
  <c r="W152" i="4"/>
  <c r="W153" i="4"/>
  <c r="W154" i="4"/>
  <c r="W155" i="4"/>
  <c r="W156" i="4"/>
  <c r="W157" i="4"/>
  <c r="W158" i="4"/>
  <c r="W159" i="4"/>
  <c r="W160" i="4"/>
  <c r="W161" i="4"/>
  <c r="W162" i="4"/>
  <c r="W163" i="4"/>
  <c r="W164" i="4"/>
  <c r="P1" i="3"/>
  <c r="W1" i="3"/>
  <c r="P3" i="3"/>
  <c r="P5" i="3"/>
  <c r="W5" i="3"/>
  <c r="O12" i="3"/>
  <c r="S12" i="3"/>
  <c r="W12" i="3"/>
  <c r="AA12" i="3"/>
  <c r="E15" i="3"/>
  <c r="F15" i="3"/>
  <c r="F79" i="3" s="1"/>
  <c r="H79" i="3" s="1"/>
  <c r="J15" i="3"/>
  <c r="E17" i="3"/>
  <c r="H17" i="3" s="1"/>
  <c r="F17" i="3"/>
  <c r="C21" i="3"/>
  <c r="D21" i="3"/>
  <c r="E21" i="3"/>
  <c r="F21" i="3"/>
  <c r="O31" i="3"/>
  <c r="S31" i="3"/>
  <c r="W31" i="3"/>
  <c r="AA31" i="3"/>
  <c r="P34" i="3"/>
  <c r="W34" i="3"/>
  <c r="P36" i="3"/>
  <c r="P38" i="3"/>
  <c r="W38" i="3"/>
  <c r="F39" i="3"/>
  <c r="F40" i="3"/>
  <c r="F41" i="3"/>
  <c r="F42" i="3"/>
  <c r="F43" i="3"/>
  <c r="F44" i="3"/>
  <c r="F45" i="3"/>
  <c r="D7" i="3" s="1"/>
  <c r="O45" i="3"/>
  <c r="S45" i="3"/>
  <c r="W45" i="3"/>
  <c r="AA45" i="3"/>
  <c r="F46" i="3"/>
  <c r="F47" i="3"/>
  <c r="F48" i="3"/>
  <c r="F49" i="3"/>
  <c r="O64" i="3"/>
  <c r="S64" i="3"/>
  <c r="W64" i="3"/>
  <c r="AA64" i="3"/>
  <c r="J68" i="3"/>
  <c r="P68" i="3"/>
  <c r="W68" i="3"/>
  <c r="C70" i="3"/>
  <c r="P70" i="3"/>
  <c r="C72" i="3"/>
  <c r="P72" i="3"/>
  <c r="W72" i="3"/>
  <c r="B74" i="3"/>
  <c r="F74" i="3"/>
  <c r="J74" i="3"/>
  <c r="AE78" i="3"/>
  <c r="C79" i="3"/>
  <c r="D79" i="3"/>
  <c r="E79" i="3"/>
  <c r="O79" i="3"/>
  <c r="S79" i="3"/>
  <c r="W79" i="3"/>
  <c r="AA79" i="3"/>
  <c r="AE79" i="3"/>
  <c r="O81" i="3"/>
  <c r="P81" i="3"/>
  <c r="Q81" i="3"/>
  <c r="T81" i="3"/>
  <c r="X81" i="3"/>
  <c r="AB81" i="3"/>
  <c r="O82" i="3"/>
  <c r="P82" i="3"/>
  <c r="Q82" i="3"/>
  <c r="T82" i="3"/>
  <c r="X82" i="3"/>
  <c r="AB82" i="3"/>
  <c r="O83" i="3"/>
  <c r="P83" i="3"/>
  <c r="T83" i="3"/>
  <c r="X83" i="3"/>
  <c r="AB83" i="3"/>
  <c r="O84" i="3"/>
  <c r="P84" i="3"/>
  <c r="Q84" i="3"/>
  <c r="S84" i="3"/>
  <c r="T84" i="3"/>
  <c r="U84" i="3"/>
  <c r="X84" i="3"/>
  <c r="AB84" i="3"/>
  <c r="O85" i="3"/>
  <c r="P85" i="3"/>
  <c r="Q85" i="3"/>
  <c r="T85" i="3"/>
  <c r="W85" i="3"/>
  <c r="Y85" i="3" s="1"/>
  <c r="X85" i="3"/>
  <c r="AB85" i="3"/>
  <c r="O86" i="3"/>
  <c r="P86" i="3"/>
  <c r="S86" i="3"/>
  <c r="U86" i="3" s="1"/>
  <c r="T86" i="3"/>
  <c r="X86" i="3"/>
  <c r="AB86" i="3"/>
  <c r="O87" i="3"/>
  <c r="P87" i="3"/>
  <c r="T87" i="3"/>
  <c r="X87" i="3"/>
  <c r="AB87" i="3"/>
  <c r="O88" i="3"/>
  <c r="Q88" i="3" s="1"/>
  <c r="P88" i="3"/>
  <c r="T88" i="3"/>
  <c r="X88" i="3"/>
  <c r="AA88" i="3"/>
  <c r="AB88" i="3"/>
  <c r="O89" i="3"/>
  <c r="P89" i="3"/>
  <c r="Q89" i="3"/>
  <c r="T89" i="3"/>
  <c r="W89" i="3"/>
  <c r="X89" i="3"/>
  <c r="AB89" i="3"/>
  <c r="O90" i="3"/>
  <c r="Q90" i="3" s="1"/>
  <c r="P90" i="3"/>
  <c r="S90" i="3"/>
  <c r="T90" i="3"/>
  <c r="X90" i="3"/>
  <c r="AB90" i="3"/>
  <c r="O91" i="3"/>
  <c r="Q91" i="3" s="1"/>
  <c r="P91" i="3"/>
  <c r="T91" i="3"/>
  <c r="X91" i="3"/>
  <c r="AB91" i="3"/>
  <c r="O92" i="3"/>
  <c r="P92" i="3"/>
  <c r="Q92" i="3"/>
  <c r="S92" i="3"/>
  <c r="T92" i="3"/>
  <c r="U92" i="3"/>
  <c r="X92" i="3"/>
  <c r="AB92" i="3"/>
  <c r="O93" i="3"/>
  <c r="Q93" i="3" s="1"/>
  <c r="P93" i="3"/>
  <c r="S93" i="3"/>
  <c r="U93" i="3" s="1"/>
  <c r="T93" i="3"/>
  <c r="X93" i="3"/>
  <c r="AB93" i="3"/>
  <c r="O94" i="3"/>
  <c r="P94" i="3"/>
  <c r="T94" i="3"/>
  <c r="X94" i="3"/>
  <c r="AA94" i="3"/>
  <c r="AC94" i="3" s="1"/>
  <c r="AB94" i="3"/>
  <c r="O95" i="3"/>
  <c r="Q95" i="3" s="1"/>
  <c r="P95" i="3"/>
  <c r="S95" i="3"/>
  <c r="U95" i="3" s="1"/>
  <c r="T95" i="3"/>
  <c r="W95" i="3"/>
  <c r="Y95" i="3" s="1"/>
  <c r="X95" i="3"/>
  <c r="AB95" i="3"/>
  <c r="O96" i="3"/>
  <c r="P96" i="3"/>
  <c r="S96" i="3"/>
  <c r="U96" i="3" s="1"/>
  <c r="T96" i="3"/>
  <c r="X96" i="3"/>
  <c r="AB96" i="3"/>
  <c r="P101" i="3"/>
  <c r="W101" i="3"/>
  <c r="P103" i="3"/>
  <c r="P105" i="3"/>
  <c r="W105" i="3"/>
  <c r="AE111" i="3"/>
  <c r="O112" i="3"/>
  <c r="S112" i="3"/>
  <c r="W112" i="3"/>
  <c r="AA112" i="3"/>
  <c r="AE112" i="3"/>
  <c r="O114" i="3"/>
  <c r="Q114" i="3" s="1"/>
  <c r="P114" i="3"/>
  <c r="T114" i="3"/>
  <c r="W114" i="3"/>
  <c r="X114" i="3"/>
  <c r="Y114" i="3"/>
  <c r="AB114" i="3"/>
  <c r="O115" i="3"/>
  <c r="P115" i="3"/>
  <c r="Q115" i="3"/>
  <c r="S115" i="3"/>
  <c r="U115" i="3" s="1"/>
  <c r="T115" i="3"/>
  <c r="X115" i="3"/>
  <c r="AB115" i="3"/>
  <c r="O116" i="3"/>
  <c r="P116" i="3"/>
  <c r="Q116" i="3" s="1"/>
  <c r="T116" i="3"/>
  <c r="W116" i="3"/>
  <c r="Y116" i="3" s="1"/>
  <c r="X116" i="3"/>
  <c r="AB116" i="3"/>
  <c r="O117" i="3"/>
  <c r="P117" i="3"/>
  <c r="Q117" i="3"/>
  <c r="S117" i="3"/>
  <c r="U117" i="3" s="1"/>
  <c r="T117" i="3"/>
  <c r="W117" i="3"/>
  <c r="Y117" i="3" s="1"/>
  <c r="X117" i="3"/>
  <c r="AB117" i="3"/>
  <c r="O118" i="3"/>
  <c r="P118" i="3"/>
  <c r="T118" i="3"/>
  <c r="X118" i="3"/>
  <c r="AB118" i="3"/>
  <c r="O119" i="3"/>
  <c r="P119" i="3"/>
  <c r="Q119" i="3"/>
  <c r="S119" i="3"/>
  <c r="T119" i="3"/>
  <c r="U119" i="3"/>
  <c r="W119" i="3"/>
  <c r="Y119" i="3" s="1"/>
  <c r="X119" i="3"/>
  <c r="AB119" i="3"/>
  <c r="O120" i="3"/>
  <c r="P120" i="3"/>
  <c r="Q120" i="3"/>
  <c r="S120" i="3"/>
  <c r="U120" i="3" s="1"/>
  <c r="T120" i="3"/>
  <c r="X120" i="3"/>
  <c r="AB120" i="3"/>
  <c r="O121" i="3"/>
  <c r="Q121" i="3" s="1"/>
  <c r="P121" i="3"/>
  <c r="T121" i="3"/>
  <c r="X121" i="3"/>
  <c r="AB121" i="3"/>
  <c r="O122" i="3"/>
  <c r="Q122" i="3" s="1"/>
  <c r="P122" i="3"/>
  <c r="T122" i="3"/>
  <c r="X122" i="3"/>
  <c r="AB122" i="3"/>
  <c r="O123" i="3"/>
  <c r="P123" i="3"/>
  <c r="S123" i="3"/>
  <c r="T123" i="3"/>
  <c r="U123" i="3"/>
  <c r="W123" i="3"/>
  <c r="X123" i="3"/>
  <c r="Y123" i="3"/>
  <c r="AB123" i="3"/>
  <c r="O124" i="3"/>
  <c r="P124" i="3"/>
  <c r="Q124" i="3" s="1"/>
  <c r="T124" i="3"/>
  <c r="W124" i="3"/>
  <c r="Y124" i="3" s="1"/>
  <c r="X124" i="3"/>
  <c r="AB124" i="3"/>
  <c r="O125" i="3"/>
  <c r="P125" i="3"/>
  <c r="T125" i="3"/>
  <c r="W125" i="3"/>
  <c r="X125" i="3"/>
  <c r="AB125" i="3"/>
  <c r="O126" i="3"/>
  <c r="Q126" i="3" s="1"/>
  <c r="P126" i="3"/>
  <c r="S126" i="3"/>
  <c r="T126" i="3"/>
  <c r="U126" i="3"/>
  <c r="X126" i="3"/>
  <c r="AB126" i="3"/>
  <c r="O127" i="3"/>
  <c r="P127" i="3"/>
  <c r="T127" i="3"/>
  <c r="W127" i="3"/>
  <c r="X127" i="3"/>
  <c r="Y127" i="3"/>
  <c r="AB127" i="3"/>
  <c r="O128" i="3"/>
  <c r="P128" i="3"/>
  <c r="Q128" i="3"/>
  <c r="S128" i="3"/>
  <c r="U128" i="3" s="1"/>
  <c r="T128" i="3"/>
  <c r="W128" i="3"/>
  <c r="Y128" i="3" s="1"/>
  <c r="X128" i="3"/>
  <c r="AB128" i="3"/>
  <c r="O129" i="3"/>
  <c r="P129" i="3"/>
  <c r="T129" i="3"/>
  <c r="X129" i="3"/>
  <c r="AA129" i="3"/>
  <c r="AC129" i="3" s="1"/>
  <c r="AB129" i="3"/>
  <c r="P135" i="3"/>
  <c r="W135" i="3"/>
  <c r="P137" i="3"/>
  <c r="P139" i="3"/>
  <c r="W139" i="3"/>
  <c r="O146" i="3"/>
  <c r="O147" i="3"/>
  <c r="W150" i="3"/>
  <c r="W151" i="3"/>
  <c r="W152" i="3"/>
  <c r="W153" i="3"/>
  <c r="W154" i="3"/>
  <c r="W155" i="3"/>
  <c r="W156" i="3"/>
  <c r="W157" i="3"/>
  <c r="W158" i="3"/>
  <c r="W159" i="3"/>
  <c r="W160" i="3"/>
  <c r="W161" i="3"/>
  <c r="W162" i="3"/>
  <c r="W163" i="3"/>
  <c r="W164" i="3"/>
  <c r="P1" i="2"/>
  <c r="W1" i="2"/>
  <c r="P3" i="2"/>
  <c r="P5" i="2"/>
  <c r="W5" i="2"/>
  <c r="O12" i="2"/>
  <c r="S12" i="2"/>
  <c r="W12" i="2"/>
  <c r="AA12" i="2"/>
  <c r="E15" i="2"/>
  <c r="F15" i="2"/>
  <c r="F79" i="2" s="1"/>
  <c r="E17" i="2"/>
  <c r="H17" i="2" s="1"/>
  <c r="F17" i="2"/>
  <c r="C21" i="2"/>
  <c r="D21" i="2"/>
  <c r="E21" i="2"/>
  <c r="F21" i="2"/>
  <c r="AA88" i="2" s="1"/>
  <c r="O31" i="2"/>
  <c r="S31" i="2"/>
  <c r="W31" i="2"/>
  <c r="AA31" i="2"/>
  <c r="P34" i="2"/>
  <c r="W34" i="2"/>
  <c r="P36" i="2"/>
  <c r="P38" i="2"/>
  <c r="W38" i="2"/>
  <c r="F39" i="2"/>
  <c r="F40" i="2"/>
  <c r="F41" i="2"/>
  <c r="F42" i="2"/>
  <c r="F43" i="2"/>
  <c r="F44" i="2"/>
  <c r="F45" i="2"/>
  <c r="D7" i="2" s="1"/>
  <c r="O45" i="2"/>
  <c r="S45" i="2"/>
  <c r="W45" i="2"/>
  <c r="AA45" i="2"/>
  <c r="F46" i="2"/>
  <c r="F47" i="2"/>
  <c r="F48" i="2"/>
  <c r="F49" i="2"/>
  <c r="O64" i="2"/>
  <c r="S64" i="2"/>
  <c r="W64" i="2"/>
  <c r="AA64" i="2"/>
  <c r="J68" i="2"/>
  <c r="P68" i="2"/>
  <c r="W68" i="2"/>
  <c r="C70" i="2"/>
  <c r="P70" i="2"/>
  <c r="C72" i="2"/>
  <c r="P72" i="2"/>
  <c r="W72" i="2"/>
  <c r="B74" i="2"/>
  <c r="F74" i="2"/>
  <c r="J74" i="2"/>
  <c r="AE78" i="2"/>
  <c r="C79" i="2"/>
  <c r="D79" i="2"/>
  <c r="E79" i="2"/>
  <c r="O79" i="2"/>
  <c r="S79" i="2"/>
  <c r="W79" i="2"/>
  <c r="AA79" i="2"/>
  <c r="AE79" i="2"/>
  <c r="O81" i="2"/>
  <c r="Q81" i="2" s="1"/>
  <c r="P81" i="2"/>
  <c r="S81" i="2"/>
  <c r="T81" i="2"/>
  <c r="X81" i="2"/>
  <c r="AA81" i="2"/>
  <c r="AC81" i="2" s="1"/>
  <c r="AB81" i="2"/>
  <c r="O82" i="2"/>
  <c r="Q82" i="2" s="1"/>
  <c r="P82" i="2"/>
  <c r="S82" i="2"/>
  <c r="U82" i="2" s="1"/>
  <c r="T82" i="2"/>
  <c r="W82" i="2"/>
  <c r="X82" i="2"/>
  <c r="Y82" i="2"/>
  <c r="AA82" i="2"/>
  <c r="AC82" i="2" s="1"/>
  <c r="AB82" i="2"/>
  <c r="O83" i="2"/>
  <c r="Q83" i="2" s="1"/>
  <c r="P83" i="2"/>
  <c r="T83" i="2"/>
  <c r="X83" i="2"/>
  <c r="AA83" i="2"/>
  <c r="AB83" i="2"/>
  <c r="AC83" i="2"/>
  <c r="O84" i="2"/>
  <c r="Q84" i="2" s="1"/>
  <c r="P84" i="2"/>
  <c r="S84" i="2"/>
  <c r="U84" i="2" s="1"/>
  <c r="T84" i="2"/>
  <c r="X84" i="2"/>
  <c r="AB84" i="2"/>
  <c r="P85" i="2"/>
  <c r="T85" i="2"/>
  <c r="W85" i="2"/>
  <c r="X85" i="2"/>
  <c r="Y85" i="2" s="1"/>
  <c r="AA85" i="2"/>
  <c r="AB85" i="2"/>
  <c r="AC85" i="2" s="1"/>
  <c r="P86" i="2"/>
  <c r="S86" i="2"/>
  <c r="U86" i="2" s="1"/>
  <c r="T86" i="2"/>
  <c r="X86" i="2"/>
  <c r="AB86" i="2"/>
  <c r="O87" i="2"/>
  <c r="P87" i="2"/>
  <c r="Q87" i="2" s="1"/>
  <c r="T87" i="2"/>
  <c r="X87" i="2"/>
  <c r="AA87" i="2"/>
  <c r="AC87" i="2" s="1"/>
  <c r="AB87" i="2"/>
  <c r="O88" i="2"/>
  <c r="AF88" i="2" s="1"/>
  <c r="P88" i="2"/>
  <c r="S88" i="2"/>
  <c r="T88" i="2"/>
  <c r="U88" i="2"/>
  <c r="W88" i="2"/>
  <c r="X88" i="2"/>
  <c r="AB88" i="2"/>
  <c r="P89" i="2"/>
  <c r="S89" i="2"/>
  <c r="U89" i="2" s="1"/>
  <c r="T89" i="2"/>
  <c r="W89" i="2"/>
  <c r="Y89" i="2" s="1"/>
  <c r="X89" i="2"/>
  <c r="AA89" i="2"/>
  <c r="AB89" i="2"/>
  <c r="AC89" i="2"/>
  <c r="O90" i="2"/>
  <c r="Q90" i="2" s="1"/>
  <c r="P90" i="2"/>
  <c r="T90" i="2"/>
  <c r="W90" i="2"/>
  <c r="Y90" i="2" s="1"/>
  <c r="X90" i="2"/>
  <c r="AA90" i="2"/>
  <c r="AB90" i="2"/>
  <c r="O91" i="2"/>
  <c r="P91" i="2"/>
  <c r="Q91" i="2" s="1"/>
  <c r="S91" i="2"/>
  <c r="U91" i="2" s="1"/>
  <c r="T91" i="2"/>
  <c r="X91" i="2"/>
  <c r="AB91" i="2"/>
  <c r="O92" i="2"/>
  <c r="P92" i="2"/>
  <c r="Q92" i="2"/>
  <c r="S92" i="2"/>
  <c r="U92" i="2" s="1"/>
  <c r="T92" i="2"/>
  <c r="W92" i="2"/>
  <c r="X92" i="2"/>
  <c r="Y92" i="2"/>
  <c r="AA92" i="2"/>
  <c r="AB92" i="2"/>
  <c r="P93" i="2"/>
  <c r="T93" i="2"/>
  <c r="W93" i="2"/>
  <c r="Y93" i="2" s="1"/>
  <c r="X93" i="2"/>
  <c r="AA93" i="2"/>
  <c r="AB93" i="2"/>
  <c r="AC93" i="2" s="1"/>
  <c r="O94" i="2"/>
  <c r="P94" i="2"/>
  <c r="T94" i="2"/>
  <c r="X94" i="2"/>
  <c r="AA94" i="2"/>
  <c r="AB94" i="2"/>
  <c r="AC94" i="2"/>
  <c r="O95" i="2"/>
  <c r="P95" i="2"/>
  <c r="Q95" i="2"/>
  <c r="T95" i="2"/>
  <c r="W95" i="2"/>
  <c r="Y95" i="2" s="1"/>
  <c r="X95" i="2"/>
  <c r="AB95" i="2"/>
  <c r="O96" i="2"/>
  <c r="P96" i="2"/>
  <c r="Q96" i="2" s="1"/>
  <c r="T96" i="2"/>
  <c r="W96" i="2"/>
  <c r="X96" i="2"/>
  <c r="Y96" i="2" s="1"/>
  <c r="AA96" i="2"/>
  <c r="AB96" i="2"/>
  <c r="AC96" i="2"/>
  <c r="P101" i="2"/>
  <c r="W101" i="2"/>
  <c r="P103" i="2"/>
  <c r="P105" i="2"/>
  <c r="W105" i="2"/>
  <c r="AE111" i="2"/>
  <c r="O112" i="2"/>
  <c r="S112" i="2"/>
  <c r="W112" i="2"/>
  <c r="AA112" i="2"/>
  <c r="AE112" i="2"/>
  <c r="O114" i="2"/>
  <c r="P114" i="2"/>
  <c r="Q114" i="2"/>
  <c r="T114" i="2"/>
  <c r="W114" i="2"/>
  <c r="X114" i="2"/>
  <c r="Y114" i="2"/>
  <c r="AA114" i="2"/>
  <c r="AB114" i="2"/>
  <c r="AC114" i="2"/>
  <c r="O115" i="2"/>
  <c r="O131" i="2" s="1"/>
  <c r="P115" i="2"/>
  <c r="T115" i="2"/>
  <c r="X115" i="2"/>
  <c r="AA115" i="2"/>
  <c r="AB115" i="2"/>
  <c r="AC115" i="2" s="1"/>
  <c r="O116" i="2"/>
  <c r="P116" i="2"/>
  <c r="Q116" i="2"/>
  <c r="S116" i="2"/>
  <c r="T116" i="2"/>
  <c r="U116" i="2"/>
  <c r="W116" i="2"/>
  <c r="Y116" i="2" s="1"/>
  <c r="X116" i="2"/>
  <c r="AA116" i="2"/>
  <c r="AC116" i="2" s="1"/>
  <c r="AB116" i="2"/>
  <c r="O117" i="2"/>
  <c r="P117" i="2"/>
  <c r="Q117" i="2"/>
  <c r="S117" i="2"/>
  <c r="U117" i="2" s="1"/>
  <c r="T117" i="2"/>
  <c r="W117" i="2"/>
  <c r="Y117" i="2" s="1"/>
  <c r="X117" i="2"/>
  <c r="AA117" i="2"/>
  <c r="AB117" i="2"/>
  <c r="AC117" i="2" s="1"/>
  <c r="O118" i="2"/>
  <c r="Q118" i="2" s="1"/>
  <c r="P118" i="2"/>
  <c r="T118" i="2"/>
  <c r="W118" i="2"/>
  <c r="X118" i="2"/>
  <c r="Y118" i="2"/>
  <c r="AA118" i="2"/>
  <c r="AB118" i="2"/>
  <c r="AC118" i="2"/>
  <c r="O119" i="2"/>
  <c r="Q119" i="2" s="1"/>
  <c r="P119" i="2"/>
  <c r="T119" i="2"/>
  <c r="X119" i="2"/>
  <c r="AB119" i="2"/>
  <c r="O120" i="2"/>
  <c r="P120" i="2"/>
  <c r="Q120" i="2"/>
  <c r="S120" i="2"/>
  <c r="U120" i="2" s="1"/>
  <c r="T120" i="2"/>
  <c r="W120" i="2"/>
  <c r="Y120" i="2" s="1"/>
  <c r="X120" i="2"/>
  <c r="AA120" i="2"/>
  <c r="AB120" i="2"/>
  <c r="O121" i="2"/>
  <c r="P121" i="2"/>
  <c r="Q121" i="2" s="1"/>
  <c r="S121" i="2"/>
  <c r="T121" i="2"/>
  <c r="U121" i="2" s="1"/>
  <c r="W121" i="2"/>
  <c r="X121" i="2"/>
  <c r="Y121" i="2"/>
  <c r="AA121" i="2"/>
  <c r="AB121" i="2"/>
  <c r="AC121" i="2"/>
  <c r="O122" i="2"/>
  <c r="P122" i="2"/>
  <c r="T122" i="2"/>
  <c r="X122" i="2"/>
  <c r="AA122" i="2"/>
  <c r="AB122" i="2"/>
  <c r="AC122" i="2"/>
  <c r="O123" i="2"/>
  <c r="P123" i="2"/>
  <c r="Q123" i="2"/>
  <c r="T123" i="2"/>
  <c r="X123" i="2"/>
  <c r="AA123" i="2"/>
  <c r="AC123" i="2" s="1"/>
  <c r="AB123" i="2"/>
  <c r="O124" i="2"/>
  <c r="P124" i="2"/>
  <c r="Q124" i="2" s="1"/>
  <c r="S124" i="2"/>
  <c r="T124" i="2"/>
  <c r="U124" i="2"/>
  <c r="W124" i="2"/>
  <c r="Y124" i="2" s="1"/>
  <c r="X124" i="2"/>
  <c r="AA124" i="2"/>
  <c r="AB124" i="2"/>
  <c r="AC124" i="2" s="1"/>
  <c r="AF124" i="2"/>
  <c r="O125" i="2"/>
  <c r="Q125" i="2" s="1"/>
  <c r="P125" i="2"/>
  <c r="T125" i="2"/>
  <c r="W125" i="2"/>
  <c r="X125" i="2"/>
  <c r="Y125" i="2" s="1"/>
  <c r="AA125" i="2"/>
  <c r="AB125" i="2"/>
  <c r="AC125" i="2"/>
  <c r="O126" i="2"/>
  <c r="P126" i="2"/>
  <c r="S126" i="2"/>
  <c r="T126" i="2"/>
  <c r="X126" i="2"/>
  <c r="AB126" i="2"/>
  <c r="O127" i="2"/>
  <c r="P127" i="2"/>
  <c r="Q127" i="2"/>
  <c r="T127" i="2"/>
  <c r="W127" i="2"/>
  <c r="Y127" i="2" s="1"/>
  <c r="X127" i="2"/>
  <c r="AA127" i="2"/>
  <c r="AB127" i="2"/>
  <c r="O128" i="2"/>
  <c r="P128" i="2"/>
  <c r="Q128" i="2"/>
  <c r="S128" i="2"/>
  <c r="T128" i="2"/>
  <c r="U128" i="2"/>
  <c r="W128" i="2"/>
  <c r="Y128" i="2" s="1"/>
  <c r="X128" i="2"/>
  <c r="AA128" i="2"/>
  <c r="AB128" i="2"/>
  <c r="AC128" i="2"/>
  <c r="AF128" i="2"/>
  <c r="O129" i="2"/>
  <c r="P129" i="2"/>
  <c r="T129" i="2"/>
  <c r="X129" i="2"/>
  <c r="AA129" i="2"/>
  <c r="AC129" i="2" s="1"/>
  <c r="AB129" i="2"/>
  <c r="P135" i="2"/>
  <c r="W135" i="2"/>
  <c r="P137" i="2"/>
  <c r="P139" i="2"/>
  <c r="W139" i="2"/>
  <c r="O146" i="2"/>
  <c r="O147" i="2"/>
  <c r="W150" i="2"/>
  <c r="W151" i="2"/>
  <c r="W152" i="2"/>
  <c r="W153" i="2"/>
  <c r="W154" i="2"/>
  <c r="W155" i="2"/>
  <c r="W156" i="2"/>
  <c r="W157" i="2"/>
  <c r="W158" i="2"/>
  <c r="W159" i="2"/>
  <c r="W160" i="2"/>
  <c r="W161" i="2"/>
  <c r="W162" i="2"/>
  <c r="W163" i="2"/>
  <c r="W164" i="2"/>
  <c r="W36" i="2" l="1"/>
  <c r="W70" i="2"/>
  <c r="W103" i="2"/>
  <c r="W3" i="2"/>
  <c r="W137" i="2"/>
  <c r="D74" i="2"/>
  <c r="AF119" i="3"/>
  <c r="Y88" i="2"/>
  <c r="Q118" i="3"/>
  <c r="Q131" i="3" s="1"/>
  <c r="AA114" i="3"/>
  <c r="AA118" i="3"/>
  <c r="AA122" i="3"/>
  <c r="AA126" i="3"/>
  <c r="AA95" i="3"/>
  <c r="AA89" i="3"/>
  <c r="AA119" i="3"/>
  <c r="AA86" i="3"/>
  <c r="AA115" i="3"/>
  <c r="AA83" i="3"/>
  <c r="AA121" i="3"/>
  <c r="AA128" i="3"/>
  <c r="AA85" i="3"/>
  <c r="AA90" i="3"/>
  <c r="AA117" i="3"/>
  <c r="AC88" i="2"/>
  <c r="AA81" i="3"/>
  <c r="W70" i="3"/>
  <c r="D74" i="3"/>
  <c r="W3" i="3"/>
  <c r="W137" i="3"/>
  <c r="W36" i="3"/>
  <c r="W103" i="3"/>
  <c r="AF92" i="2"/>
  <c r="AF82" i="2"/>
  <c r="W84" i="2"/>
  <c r="Y84" i="2" s="1"/>
  <c r="W91" i="2"/>
  <c r="Y91" i="2" s="1"/>
  <c r="W119" i="2"/>
  <c r="Y119" i="2" s="1"/>
  <c r="W126" i="2"/>
  <c r="Y126" i="2" s="1"/>
  <c r="W87" i="2"/>
  <c r="Y87" i="2" s="1"/>
  <c r="W94" i="2"/>
  <c r="W115" i="2"/>
  <c r="W122" i="2"/>
  <c r="Y122" i="2" s="1"/>
  <c r="W129" i="2"/>
  <c r="Y129" i="2" s="1"/>
  <c r="W81" i="2"/>
  <c r="AA127" i="3"/>
  <c r="AA125" i="3"/>
  <c r="AA123" i="3"/>
  <c r="AF117" i="3"/>
  <c r="AA96" i="3"/>
  <c r="U90" i="3"/>
  <c r="S85" i="3"/>
  <c r="S89" i="3"/>
  <c r="U89" i="3" s="1"/>
  <c r="S91" i="3"/>
  <c r="U91" i="3" s="1"/>
  <c r="S129" i="3"/>
  <c r="U129" i="3" s="1"/>
  <c r="S94" i="3"/>
  <c r="U94" i="3" s="1"/>
  <c r="S118" i="3"/>
  <c r="U118" i="3" s="1"/>
  <c r="S83" i="3"/>
  <c r="U83" i="3" s="1"/>
  <c r="S125" i="3"/>
  <c r="U125" i="3" s="1"/>
  <c r="S88" i="3"/>
  <c r="U88" i="3" s="1"/>
  <c r="S114" i="3"/>
  <c r="S121" i="3"/>
  <c r="S124" i="3"/>
  <c r="S82" i="3"/>
  <c r="S87" i="3"/>
  <c r="U87" i="3" s="1"/>
  <c r="S116" i="3"/>
  <c r="S127" i="3"/>
  <c r="U127" i="3" s="1"/>
  <c r="S81" i="3"/>
  <c r="W131" i="4"/>
  <c r="U120" i="4"/>
  <c r="U129" i="6"/>
  <c r="U81" i="2"/>
  <c r="S115" i="2"/>
  <c r="U115" i="2" s="1"/>
  <c r="S119" i="2"/>
  <c r="S123" i="2"/>
  <c r="S127" i="2"/>
  <c r="U127" i="2" s="1"/>
  <c r="S87" i="2"/>
  <c r="S122" i="2"/>
  <c r="U122" i="2" s="1"/>
  <c r="S129" i="2"/>
  <c r="U129" i="2" s="1"/>
  <c r="S83" i="2"/>
  <c r="U83" i="2" s="1"/>
  <c r="S94" i="2"/>
  <c r="U94" i="2" s="1"/>
  <c r="S90" i="2"/>
  <c r="S118" i="2"/>
  <c r="S125" i="2"/>
  <c r="S93" i="2"/>
  <c r="S114" i="2"/>
  <c r="S85" i="2"/>
  <c r="U85" i="2" s="1"/>
  <c r="S96" i="2"/>
  <c r="U96" i="2" s="1"/>
  <c r="AA87" i="3"/>
  <c r="Q93" i="6"/>
  <c r="U126" i="2"/>
  <c r="Q88" i="2"/>
  <c r="Q129" i="3"/>
  <c r="Y125" i="3"/>
  <c r="Y131" i="4"/>
  <c r="Q126" i="2"/>
  <c r="S95" i="2"/>
  <c r="U95" i="2" s="1"/>
  <c r="W86" i="2"/>
  <c r="Y86" i="2" s="1"/>
  <c r="Q94" i="3"/>
  <c r="U122" i="4"/>
  <c r="Q94" i="4"/>
  <c r="Q125" i="3"/>
  <c r="AF125" i="3"/>
  <c r="Q96" i="3"/>
  <c r="Y89" i="3"/>
  <c r="AF117" i="4"/>
  <c r="Q117" i="4"/>
  <c r="AC93" i="5"/>
  <c r="AC127" i="2"/>
  <c r="J15" i="2"/>
  <c r="Y85" i="4"/>
  <c r="Q83" i="4"/>
  <c r="AF83" i="4"/>
  <c r="Q90" i="5"/>
  <c r="AC120" i="2"/>
  <c r="AF127" i="3"/>
  <c r="Q127" i="3"/>
  <c r="AA93" i="3"/>
  <c r="AA91" i="3"/>
  <c r="Q87" i="3"/>
  <c r="AF87" i="3"/>
  <c r="Q129" i="4"/>
  <c r="AF119" i="5"/>
  <c r="Q119" i="5"/>
  <c r="Q85" i="5"/>
  <c r="AG86" i="8"/>
  <c r="AA84" i="3"/>
  <c r="Q119" i="4"/>
  <c r="AF129" i="2"/>
  <c r="Q129" i="2"/>
  <c r="AF89" i="3"/>
  <c r="AA82" i="3"/>
  <c r="AF126" i="4"/>
  <c r="Q122" i="2"/>
  <c r="AF122" i="2"/>
  <c r="AF117" i="2"/>
  <c r="AC92" i="2"/>
  <c r="AA124" i="3"/>
  <c r="O131" i="3"/>
  <c r="U120" i="6"/>
  <c r="AF116" i="2"/>
  <c r="Q115" i="2"/>
  <c r="Q131" i="2" s="1"/>
  <c r="AF81" i="2"/>
  <c r="H79" i="2"/>
  <c r="AA120" i="3"/>
  <c r="AF120" i="3" s="1"/>
  <c r="U128" i="4"/>
  <c r="AC88" i="3"/>
  <c r="AF127" i="2"/>
  <c r="AA116" i="3"/>
  <c r="O98" i="3"/>
  <c r="AC125" i="4"/>
  <c r="AC121" i="5"/>
  <c r="AC117" i="4"/>
  <c r="AF120" i="2"/>
  <c r="AF96" i="2"/>
  <c r="AC90" i="2"/>
  <c r="W83" i="2"/>
  <c r="Y83" i="2" s="1"/>
  <c r="S122" i="3"/>
  <c r="U122" i="3" s="1"/>
  <c r="AA92" i="3"/>
  <c r="Q86" i="3"/>
  <c r="U118" i="4"/>
  <c r="W123" i="2"/>
  <c r="Y123" i="2" s="1"/>
  <c r="Q94" i="2"/>
  <c r="AF94" i="2"/>
  <c r="W84" i="3"/>
  <c r="Y84" i="3" s="1"/>
  <c r="W88" i="3"/>
  <c r="Y88" i="3" s="1"/>
  <c r="W92" i="3"/>
  <c r="Y92" i="3" s="1"/>
  <c r="W96" i="3"/>
  <c r="Y96" i="3" s="1"/>
  <c r="W83" i="3"/>
  <c r="Y83" i="3" s="1"/>
  <c r="W87" i="3"/>
  <c r="Y87" i="3" s="1"/>
  <c r="W81" i="3"/>
  <c r="W82" i="3"/>
  <c r="Y82" i="3" s="1"/>
  <c r="W86" i="3"/>
  <c r="Y86" i="3" s="1"/>
  <c r="W90" i="3"/>
  <c r="W94" i="3"/>
  <c r="Y94" i="3" s="1"/>
  <c r="Q128" i="4"/>
  <c r="Q125" i="5"/>
  <c r="AC119" i="5"/>
  <c r="AE119" i="5"/>
  <c r="AG119" i="5" s="1"/>
  <c r="U96" i="5"/>
  <c r="AC90" i="5"/>
  <c r="AE90" i="5"/>
  <c r="AF88" i="5"/>
  <c r="AF127" i="6"/>
  <c r="Q82" i="6"/>
  <c r="O98" i="6"/>
  <c r="Q123" i="3"/>
  <c r="W120" i="3"/>
  <c r="Y120" i="3" s="1"/>
  <c r="AA129" i="4"/>
  <c r="S124" i="4"/>
  <c r="J15" i="4"/>
  <c r="AA116" i="5"/>
  <c r="AA120" i="5"/>
  <c r="AA124" i="5"/>
  <c r="AA82" i="5"/>
  <c r="AA126" i="5"/>
  <c r="AA81" i="5"/>
  <c r="AF81" i="5" s="1"/>
  <c r="AA84" i="5"/>
  <c r="AA87" i="5"/>
  <c r="AA125" i="5"/>
  <c r="AA129" i="5"/>
  <c r="AA115" i="5"/>
  <c r="AA86" i="5"/>
  <c r="AA89" i="5"/>
  <c r="AA92" i="5"/>
  <c r="AA118" i="5"/>
  <c r="AA83" i="5"/>
  <c r="Q118" i="6"/>
  <c r="O131" i="6"/>
  <c r="W36" i="6"/>
  <c r="W137" i="6"/>
  <c r="W103" i="6"/>
  <c r="W70" i="6"/>
  <c r="S84" i="6"/>
  <c r="S88" i="6"/>
  <c r="U88" i="6" s="1"/>
  <c r="S92" i="6"/>
  <c r="U92" i="6" s="1"/>
  <c r="S96" i="6"/>
  <c r="S116" i="6"/>
  <c r="S85" i="6"/>
  <c r="S122" i="6"/>
  <c r="S125" i="6"/>
  <c r="S128" i="6"/>
  <c r="S82" i="6"/>
  <c r="U82" i="6" s="1"/>
  <c r="S93" i="6"/>
  <c r="U93" i="6" s="1"/>
  <c r="S95" i="6"/>
  <c r="S115" i="6"/>
  <c r="S118" i="6"/>
  <c r="U118" i="6" s="1"/>
  <c r="S121" i="6"/>
  <c r="S124" i="6"/>
  <c r="S89" i="6"/>
  <c r="S83" i="6"/>
  <c r="U83" i="6" s="1"/>
  <c r="S86" i="6"/>
  <c r="U86" i="6" s="1"/>
  <c r="Q126" i="7"/>
  <c r="AC115" i="7"/>
  <c r="AA86" i="2"/>
  <c r="W93" i="3"/>
  <c r="Q126" i="4"/>
  <c r="Q115" i="4"/>
  <c r="S94" i="4"/>
  <c r="U94" i="4" s="1"/>
  <c r="W81" i="5"/>
  <c r="W82" i="5"/>
  <c r="Y82" i="5" s="1"/>
  <c r="W86" i="5"/>
  <c r="Y86" i="5" s="1"/>
  <c r="W90" i="5"/>
  <c r="Y90" i="5" s="1"/>
  <c r="W94" i="5"/>
  <c r="Y94" i="5" s="1"/>
  <c r="W115" i="5"/>
  <c r="Y115" i="5" s="1"/>
  <c r="W119" i="5"/>
  <c r="Y119" i="5" s="1"/>
  <c r="W123" i="5"/>
  <c r="Y123" i="5" s="1"/>
  <c r="W85" i="5"/>
  <c r="Y85" i="5" s="1"/>
  <c r="W93" i="5"/>
  <c r="Y93" i="5" s="1"/>
  <c r="W96" i="5"/>
  <c r="W116" i="5"/>
  <c r="Y116" i="5" s="1"/>
  <c r="W122" i="5"/>
  <c r="Y122" i="5" s="1"/>
  <c r="W84" i="5"/>
  <c r="Y84" i="5" s="1"/>
  <c r="W87" i="5"/>
  <c r="Y87" i="5" s="1"/>
  <c r="W95" i="5"/>
  <c r="Y95" i="5" s="1"/>
  <c r="W121" i="5"/>
  <c r="Y121" i="5" s="1"/>
  <c r="W128" i="5"/>
  <c r="Y128" i="5" s="1"/>
  <c r="W124" i="5"/>
  <c r="Y124" i="5" s="1"/>
  <c r="W83" i="5"/>
  <c r="Y83" i="5" s="1"/>
  <c r="W114" i="5"/>
  <c r="W127" i="5"/>
  <c r="Y127" i="5" s="1"/>
  <c r="W88" i="5"/>
  <c r="Y88" i="5" s="1"/>
  <c r="W117" i="5"/>
  <c r="Y117" i="5" s="1"/>
  <c r="W91" i="5"/>
  <c r="Y91" i="5" s="1"/>
  <c r="W120" i="5"/>
  <c r="Y120" i="5" s="1"/>
  <c r="J21" i="3"/>
  <c r="AA127" i="4"/>
  <c r="S92" i="4"/>
  <c r="AF127" i="5"/>
  <c r="Q127" i="5"/>
  <c r="AC95" i="5"/>
  <c r="Y88" i="6"/>
  <c r="AF82" i="7"/>
  <c r="Q82" i="7"/>
  <c r="W121" i="3"/>
  <c r="Y121" i="3" s="1"/>
  <c r="S129" i="4"/>
  <c r="U129" i="4" s="1"/>
  <c r="Q122" i="4"/>
  <c r="S90" i="4"/>
  <c r="S88" i="4"/>
  <c r="Y128" i="6"/>
  <c r="S126" i="6"/>
  <c r="U126" i="6" s="1"/>
  <c r="S81" i="6"/>
  <c r="Q124" i="5"/>
  <c r="AF87" i="5"/>
  <c r="U81" i="5"/>
  <c r="AC123" i="6"/>
  <c r="U117" i="6"/>
  <c r="AC92" i="6"/>
  <c r="AC88" i="7"/>
  <c r="Q129" i="5"/>
  <c r="W126" i="5"/>
  <c r="Y126" i="5" s="1"/>
  <c r="W118" i="5"/>
  <c r="Y118" i="5" s="1"/>
  <c r="W89" i="5"/>
  <c r="Y89" i="5" s="1"/>
  <c r="Q81" i="5"/>
  <c r="S90" i="6"/>
  <c r="U90" i="6" s="1"/>
  <c r="AA126" i="2"/>
  <c r="AF126" i="2" s="1"/>
  <c r="AF121" i="2"/>
  <c r="AA119" i="2"/>
  <c r="AA91" i="2"/>
  <c r="O85" i="2"/>
  <c r="O89" i="2"/>
  <c r="O93" i="2"/>
  <c r="W118" i="3"/>
  <c r="Y118" i="3" s="1"/>
  <c r="AA121" i="4"/>
  <c r="AF121" i="4" s="1"/>
  <c r="S116" i="4"/>
  <c r="AA123" i="5"/>
  <c r="S119" i="6"/>
  <c r="O86" i="2"/>
  <c r="AA84" i="2"/>
  <c r="AA98" i="2" s="1"/>
  <c r="W129" i="3"/>
  <c r="Y129" i="3" s="1"/>
  <c r="AF95" i="3"/>
  <c r="W91" i="3"/>
  <c r="Y91" i="3" s="1"/>
  <c r="Q127" i="4"/>
  <c r="S125" i="4"/>
  <c r="U125" i="4" s="1"/>
  <c r="Q118" i="4"/>
  <c r="AF87" i="4"/>
  <c r="H79" i="4"/>
  <c r="S123" i="6"/>
  <c r="U123" i="6" s="1"/>
  <c r="Q95" i="6"/>
  <c r="AF95" i="6"/>
  <c r="Q114" i="7"/>
  <c r="Q92" i="7"/>
  <c r="AA95" i="2"/>
  <c r="W122" i="3"/>
  <c r="Y122" i="3" s="1"/>
  <c r="AA119" i="4"/>
  <c r="S95" i="4"/>
  <c r="AA128" i="5"/>
  <c r="AA94" i="5"/>
  <c r="AA91" i="5"/>
  <c r="Q89" i="5"/>
  <c r="AC127" i="7"/>
  <c r="AF125" i="2"/>
  <c r="AF125" i="4"/>
  <c r="Q125" i="4"/>
  <c r="S93" i="4"/>
  <c r="U93" i="4" s="1"/>
  <c r="AC127" i="6"/>
  <c r="W126" i="3"/>
  <c r="Y126" i="3" s="1"/>
  <c r="W115" i="3"/>
  <c r="AF115" i="3" s="1"/>
  <c r="Q83" i="3"/>
  <c r="Q98" i="3" s="1"/>
  <c r="C24" i="3" s="1"/>
  <c r="C82" i="3" s="1"/>
  <c r="AF83" i="3"/>
  <c r="AA88" i="5"/>
  <c r="Q86" i="5"/>
  <c r="AF86" i="5"/>
  <c r="AF123" i="6"/>
  <c r="AF118" i="6"/>
  <c r="W3" i="6"/>
  <c r="AA83" i="4"/>
  <c r="AA87" i="4"/>
  <c r="AA91" i="4"/>
  <c r="AA95" i="4"/>
  <c r="AA116" i="4"/>
  <c r="AA120" i="4"/>
  <c r="AA124" i="4"/>
  <c r="AA128" i="4"/>
  <c r="AF128" i="4" s="1"/>
  <c r="AA81" i="4"/>
  <c r="AA82" i="4"/>
  <c r="AA86" i="4"/>
  <c r="AA90" i="4"/>
  <c r="AA94" i="4"/>
  <c r="AA85" i="4"/>
  <c r="AF85" i="4" s="1"/>
  <c r="AA89" i="4"/>
  <c r="AA93" i="4"/>
  <c r="AA114" i="4"/>
  <c r="AA118" i="4"/>
  <c r="AA122" i="4"/>
  <c r="AF122" i="4" s="1"/>
  <c r="AA126" i="4"/>
  <c r="AA84" i="4"/>
  <c r="AA88" i="4"/>
  <c r="AA92" i="4"/>
  <c r="AA96" i="4"/>
  <c r="AC117" i="5"/>
  <c r="AE117" i="5"/>
  <c r="AC82" i="6"/>
  <c r="AG94" i="8"/>
  <c r="AA115" i="4"/>
  <c r="Y83" i="4"/>
  <c r="Y98" i="4" s="1"/>
  <c r="E24" i="4" s="1"/>
  <c r="E82" i="4" s="1"/>
  <c r="AC85" i="5"/>
  <c r="U114" i="6"/>
  <c r="U87" i="6"/>
  <c r="Q121" i="4"/>
  <c r="W3" i="4"/>
  <c r="D74" i="4"/>
  <c r="W36" i="4"/>
  <c r="S81" i="4"/>
  <c r="AF81" i="4" s="1"/>
  <c r="S82" i="4"/>
  <c r="S86" i="4"/>
  <c r="S115" i="4"/>
  <c r="S119" i="4"/>
  <c r="U119" i="4" s="1"/>
  <c r="S123" i="4"/>
  <c r="S127" i="4"/>
  <c r="S114" i="4"/>
  <c r="AC96" i="5"/>
  <c r="AE96" i="5"/>
  <c r="H79" i="7"/>
  <c r="AG120" i="8"/>
  <c r="Y131" i="8"/>
  <c r="AC129" i="6"/>
  <c r="Q87" i="7"/>
  <c r="AA83" i="7"/>
  <c r="AA87" i="7"/>
  <c r="AA91" i="7"/>
  <c r="AA95" i="7"/>
  <c r="AA114" i="7"/>
  <c r="AA118" i="7"/>
  <c r="AA122" i="7"/>
  <c r="AA126" i="7"/>
  <c r="AF128" i="8"/>
  <c r="Q119" i="10"/>
  <c r="Y92" i="10"/>
  <c r="AE92" i="10"/>
  <c r="AC119" i="10"/>
  <c r="AF94" i="11"/>
  <c r="Q94" i="11"/>
  <c r="AA117" i="7"/>
  <c r="Y87" i="7"/>
  <c r="AA82" i="7"/>
  <c r="W116" i="7"/>
  <c r="Y116" i="7" s="1"/>
  <c r="W120" i="7"/>
  <c r="Y120" i="7" s="1"/>
  <c r="W124" i="7"/>
  <c r="Y124" i="7" s="1"/>
  <c r="W128" i="7"/>
  <c r="Y128" i="7" s="1"/>
  <c r="W115" i="7"/>
  <c r="Y115" i="7" s="1"/>
  <c r="Y131" i="7" s="1"/>
  <c r="W119" i="7"/>
  <c r="Y119" i="7" s="1"/>
  <c r="W123" i="7"/>
  <c r="Y123" i="7" s="1"/>
  <c r="W127" i="7"/>
  <c r="Y127" i="7" s="1"/>
  <c r="W84" i="7"/>
  <c r="Y84" i="7" s="1"/>
  <c r="W88" i="7"/>
  <c r="Y88" i="7" s="1"/>
  <c r="W92" i="7"/>
  <c r="Y92" i="7" s="1"/>
  <c r="W96" i="7"/>
  <c r="Y96" i="7" s="1"/>
  <c r="AE128" i="8"/>
  <c r="AG128" i="8" s="1"/>
  <c r="Q124" i="8"/>
  <c r="AF119" i="8"/>
  <c r="AC122" i="9"/>
  <c r="Q91" i="6"/>
  <c r="S81" i="7"/>
  <c r="S82" i="7"/>
  <c r="U82" i="7" s="1"/>
  <c r="S86" i="7"/>
  <c r="U86" i="7" s="1"/>
  <c r="S90" i="7"/>
  <c r="U90" i="7" s="1"/>
  <c r="S94" i="7"/>
  <c r="U94" i="7" s="1"/>
  <c r="S115" i="7"/>
  <c r="U115" i="7" s="1"/>
  <c r="S119" i="7"/>
  <c r="S123" i="7"/>
  <c r="U123" i="7" s="1"/>
  <c r="S127" i="7"/>
  <c r="U127" i="7" s="1"/>
  <c r="S85" i="7"/>
  <c r="U85" i="7" s="1"/>
  <c r="S89" i="7"/>
  <c r="U89" i="7" s="1"/>
  <c r="S93" i="7"/>
  <c r="U93" i="7" s="1"/>
  <c r="W131" i="8"/>
  <c r="AE115" i="8"/>
  <c r="AG115" i="8" s="1"/>
  <c r="Q116" i="9"/>
  <c r="S96" i="9"/>
  <c r="U96" i="9" s="1"/>
  <c r="AE123" i="10"/>
  <c r="AG123" i="10" s="1"/>
  <c r="AC118" i="10"/>
  <c r="AE118" i="10"/>
  <c r="Q114" i="10"/>
  <c r="O116" i="5"/>
  <c r="S85" i="5"/>
  <c r="U85" i="5" s="1"/>
  <c r="S89" i="5"/>
  <c r="U89" i="5" s="1"/>
  <c r="S93" i="5"/>
  <c r="AC115" i="6"/>
  <c r="AF129" i="7"/>
  <c r="AA125" i="7"/>
  <c r="W122" i="7"/>
  <c r="Y122" i="7" s="1"/>
  <c r="W82" i="7"/>
  <c r="Y82" i="7" s="1"/>
  <c r="O85" i="7"/>
  <c r="O89" i="7"/>
  <c r="O93" i="7"/>
  <c r="AF127" i="8"/>
  <c r="AF82" i="8"/>
  <c r="D74" i="8"/>
  <c r="Y124" i="9"/>
  <c r="S120" i="9"/>
  <c r="U120" i="9" s="1"/>
  <c r="Y91" i="9"/>
  <c r="S89" i="9"/>
  <c r="U89" i="9" s="1"/>
  <c r="S82" i="9"/>
  <c r="U82" i="9" s="1"/>
  <c r="H79" i="9"/>
  <c r="Q94" i="10"/>
  <c r="O114" i="5"/>
  <c r="O118" i="5"/>
  <c r="O122" i="5"/>
  <c r="W117" i="7"/>
  <c r="Y117" i="7" s="1"/>
  <c r="S114" i="7"/>
  <c r="AF114" i="7" s="1"/>
  <c r="S92" i="7"/>
  <c r="U92" i="7" s="1"/>
  <c r="S87" i="7"/>
  <c r="U87" i="7" s="1"/>
  <c r="AA85" i="7"/>
  <c r="AE123" i="8"/>
  <c r="AE82" i="8"/>
  <c r="W3" i="8"/>
  <c r="AC126" i="9"/>
  <c r="AF86" i="6"/>
  <c r="AA85" i="6"/>
  <c r="AA89" i="6"/>
  <c r="AA93" i="6"/>
  <c r="AF128" i="7"/>
  <c r="W95" i="7"/>
  <c r="Y95" i="7" s="1"/>
  <c r="AA90" i="7"/>
  <c r="H17" i="7"/>
  <c r="J21" i="7" s="1"/>
  <c r="Q117" i="8"/>
  <c r="AF94" i="8"/>
  <c r="U93" i="8"/>
  <c r="Q120" i="9"/>
  <c r="AE115" i="9"/>
  <c r="AC88" i="9"/>
  <c r="AC86" i="11"/>
  <c r="W96" i="4"/>
  <c r="Y96" i="4" s="1"/>
  <c r="W92" i="4"/>
  <c r="Y92" i="4" s="1"/>
  <c r="W88" i="4"/>
  <c r="Y88" i="4" s="1"/>
  <c r="W84" i="4"/>
  <c r="Y84" i="4" s="1"/>
  <c r="O126" i="5"/>
  <c r="S120" i="5"/>
  <c r="U120" i="5" s="1"/>
  <c r="S94" i="5"/>
  <c r="U94" i="5" s="1"/>
  <c r="S91" i="5"/>
  <c r="U91" i="5" s="1"/>
  <c r="O82" i="5"/>
  <c r="W114" i="6"/>
  <c r="AF114" i="6" s="1"/>
  <c r="W118" i="6"/>
  <c r="W122" i="6"/>
  <c r="W126" i="6"/>
  <c r="Y126" i="6" s="1"/>
  <c r="W125" i="7"/>
  <c r="Y125" i="7" s="1"/>
  <c r="S122" i="7"/>
  <c r="U122" i="7" s="1"/>
  <c r="AA120" i="7"/>
  <c r="AF89" i="8"/>
  <c r="W82" i="9"/>
  <c r="W85" i="9"/>
  <c r="Y85" i="9" s="1"/>
  <c r="W81" i="9"/>
  <c r="AE81" i="9" s="1"/>
  <c r="W94" i="9"/>
  <c r="W115" i="9"/>
  <c r="Y115" i="9" s="1"/>
  <c r="W119" i="9"/>
  <c r="Y119" i="9" s="1"/>
  <c r="W123" i="9"/>
  <c r="W127" i="9"/>
  <c r="W84" i="9"/>
  <c r="W87" i="9"/>
  <c r="W114" i="9"/>
  <c r="W118" i="9"/>
  <c r="Y118" i="9" s="1"/>
  <c r="W122" i="9"/>
  <c r="Y122" i="9" s="1"/>
  <c r="W126" i="9"/>
  <c r="Y126" i="9" s="1"/>
  <c r="W86" i="9"/>
  <c r="W89" i="9"/>
  <c r="Y89" i="9" s="1"/>
  <c r="W117" i="9"/>
  <c r="W121" i="9"/>
  <c r="W125" i="9"/>
  <c r="W129" i="9"/>
  <c r="W92" i="9"/>
  <c r="Y92" i="9" s="1"/>
  <c r="Q90" i="11"/>
  <c r="S98" i="8"/>
  <c r="S84" i="9"/>
  <c r="U84" i="9" s="1"/>
  <c r="S88" i="9"/>
  <c r="U88" i="9" s="1"/>
  <c r="S81" i="9"/>
  <c r="S94" i="9"/>
  <c r="U94" i="9" s="1"/>
  <c r="S115" i="9"/>
  <c r="S119" i="9"/>
  <c r="S123" i="9"/>
  <c r="S127" i="9"/>
  <c r="U127" i="9" s="1"/>
  <c r="S87" i="9"/>
  <c r="U87" i="9" s="1"/>
  <c r="S90" i="9"/>
  <c r="U90" i="9" s="1"/>
  <c r="S114" i="9"/>
  <c r="S118" i="9"/>
  <c r="U118" i="9" s="1"/>
  <c r="S122" i="9"/>
  <c r="U122" i="9" s="1"/>
  <c r="S126" i="9"/>
  <c r="U126" i="9" s="1"/>
  <c r="S95" i="9"/>
  <c r="U95" i="9" s="1"/>
  <c r="S91" i="9"/>
  <c r="U91" i="9" s="1"/>
  <c r="Q123" i="10"/>
  <c r="AF123" i="10"/>
  <c r="U118" i="10"/>
  <c r="AF118" i="10"/>
  <c r="S127" i="5"/>
  <c r="U127" i="5" s="1"/>
  <c r="O123" i="5"/>
  <c r="Q117" i="5"/>
  <c r="S114" i="5"/>
  <c r="Q88" i="5"/>
  <c r="W36" i="5"/>
  <c r="Q127" i="6"/>
  <c r="Q131" i="6" s="1"/>
  <c r="Q92" i="6"/>
  <c r="AF88" i="6"/>
  <c r="AA128" i="7"/>
  <c r="S95" i="7"/>
  <c r="U95" i="7" s="1"/>
  <c r="AA93" i="7"/>
  <c r="AE129" i="8"/>
  <c r="AE116" i="8"/>
  <c r="AG116" i="8" s="1"/>
  <c r="Q81" i="8"/>
  <c r="W70" i="8"/>
  <c r="AA85" i="8"/>
  <c r="AA89" i="8"/>
  <c r="AA93" i="8"/>
  <c r="AA114" i="8"/>
  <c r="AA118" i="8"/>
  <c r="AA122" i="8"/>
  <c r="AA126" i="8"/>
  <c r="AA84" i="8"/>
  <c r="AA88" i="8"/>
  <c r="AA92" i="8"/>
  <c r="AA96" i="8"/>
  <c r="Q124" i="9"/>
  <c r="AE119" i="9"/>
  <c r="S86" i="9"/>
  <c r="U86" i="9" s="1"/>
  <c r="U129" i="10"/>
  <c r="Y91" i="10"/>
  <c r="O120" i="5"/>
  <c r="O94" i="5"/>
  <c r="O91" i="5"/>
  <c r="AC119" i="6"/>
  <c r="S125" i="7"/>
  <c r="U125" i="7" s="1"/>
  <c r="AA123" i="7"/>
  <c r="W83" i="7"/>
  <c r="Y83" i="7" s="1"/>
  <c r="AF124" i="8"/>
  <c r="U123" i="8"/>
  <c r="Q86" i="8"/>
  <c r="S128" i="9"/>
  <c r="U128" i="9" s="1"/>
  <c r="S93" i="9"/>
  <c r="U93" i="9" s="1"/>
  <c r="O98" i="10"/>
  <c r="Q81" i="10"/>
  <c r="AF81" i="6"/>
  <c r="S120" i="7"/>
  <c r="U120" i="7" s="1"/>
  <c r="AF117" i="7"/>
  <c r="AE124" i="8"/>
  <c r="AG124" i="8" s="1"/>
  <c r="AF115" i="8"/>
  <c r="W103" i="8"/>
  <c r="AC81" i="9"/>
  <c r="AF122" i="11"/>
  <c r="AF128" i="9"/>
  <c r="Q128" i="9"/>
  <c r="AF120" i="10"/>
  <c r="AF83" i="6"/>
  <c r="S128" i="7"/>
  <c r="U128" i="7" s="1"/>
  <c r="AA121" i="7"/>
  <c r="W118" i="7"/>
  <c r="Y118" i="7" s="1"/>
  <c r="S88" i="7"/>
  <c r="U88" i="7" s="1"/>
  <c r="S83" i="7"/>
  <c r="U83" i="7" s="1"/>
  <c r="Q128" i="8"/>
  <c r="AF123" i="8"/>
  <c r="U89" i="8"/>
  <c r="AF83" i="8"/>
  <c r="W137" i="5"/>
  <c r="S128" i="5"/>
  <c r="U128" i="5" s="1"/>
  <c r="S121" i="5"/>
  <c r="U121" i="5" s="1"/>
  <c r="S115" i="5"/>
  <c r="U115" i="5" s="1"/>
  <c r="S95" i="5"/>
  <c r="U95" i="5" s="1"/>
  <c r="W96" i="6"/>
  <c r="Q87" i="6"/>
  <c r="Q98" i="6" s="1"/>
  <c r="C24" i="6" s="1"/>
  <c r="C82" i="6" s="1"/>
  <c r="E79" i="6"/>
  <c r="J15" i="6"/>
  <c r="O120" i="7"/>
  <c r="O115" i="7"/>
  <c r="W91" i="7"/>
  <c r="Y91" i="7" s="1"/>
  <c r="AA86" i="7"/>
  <c r="AA119" i="8"/>
  <c r="AF127" i="9"/>
  <c r="Q95" i="9"/>
  <c r="W90" i="9"/>
  <c r="Y90" i="9" s="1"/>
  <c r="AC81" i="11"/>
  <c r="AE81" i="11"/>
  <c r="AF83" i="5"/>
  <c r="AF90" i="6"/>
  <c r="AA129" i="7"/>
  <c r="W126" i="7"/>
  <c r="Y126" i="7" s="1"/>
  <c r="S121" i="9"/>
  <c r="U121" i="9" s="1"/>
  <c r="Q115" i="10"/>
  <c r="AA116" i="7"/>
  <c r="W86" i="7"/>
  <c r="Y86" i="7" s="1"/>
  <c r="AA84" i="7"/>
  <c r="AF84" i="7" s="1"/>
  <c r="AE127" i="8"/>
  <c r="AG127" i="8" s="1"/>
  <c r="AE83" i="8"/>
  <c r="AC114" i="9"/>
  <c r="AE114" i="9"/>
  <c r="S83" i="9"/>
  <c r="AE84" i="10"/>
  <c r="AF84" i="10"/>
  <c r="AC119" i="12"/>
  <c r="AE119" i="12"/>
  <c r="AG119" i="12" s="1"/>
  <c r="O128" i="5"/>
  <c r="O121" i="5"/>
  <c r="O115" i="5"/>
  <c r="O95" i="5"/>
  <c r="AA83" i="6"/>
  <c r="AA98" i="6" s="1"/>
  <c r="AF127" i="7"/>
  <c r="S96" i="7"/>
  <c r="U96" i="7" s="1"/>
  <c r="S91" i="7"/>
  <c r="U91" i="7" s="1"/>
  <c r="AA89" i="7"/>
  <c r="W137" i="8"/>
  <c r="AF125" i="8"/>
  <c r="Q121" i="8"/>
  <c r="AA90" i="8"/>
  <c r="S92" i="9"/>
  <c r="U92" i="9" s="1"/>
  <c r="S85" i="9"/>
  <c r="U85" i="9" s="1"/>
  <c r="U128" i="10"/>
  <c r="Q122" i="10"/>
  <c r="AF92" i="10"/>
  <c r="O93" i="4"/>
  <c r="O89" i="4"/>
  <c r="O98" i="4" s="1"/>
  <c r="O92" i="5"/>
  <c r="W3" i="5"/>
  <c r="AA117" i="6"/>
  <c r="AF117" i="6" s="1"/>
  <c r="Q96" i="6"/>
  <c r="W94" i="6"/>
  <c r="Y94" i="6" s="1"/>
  <c r="AF92" i="6"/>
  <c r="W91" i="6"/>
  <c r="H79" i="6"/>
  <c r="W129" i="7"/>
  <c r="Y129" i="7" s="1"/>
  <c r="S126" i="7"/>
  <c r="U126" i="7" s="1"/>
  <c r="AA124" i="7"/>
  <c r="AA94" i="7"/>
  <c r="AA81" i="7"/>
  <c r="D74" i="7"/>
  <c r="AA95" i="8"/>
  <c r="U85" i="8"/>
  <c r="U98" i="8" s="1"/>
  <c r="S125" i="9"/>
  <c r="U125" i="9" s="1"/>
  <c r="W116" i="9"/>
  <c r="Y116" i="9" s="1"/>
  <c r="U124" i="10"/>
  <c r="AF124" i="10"/>
  <c r="AF117" i="10"/>
  <c r="Q117" i="10"/>
  <c r="AC94" i="10"/>
  <c r="S129" i="5"/>
  <c r="U129" i="5" s="1"/>
  <c r="S125" i="5"/>
  <c r="U125" i="5" s="1"/>
  <c r="W129" i="6"/>
  <c r="Y129" i="6" s="1"/>
  <c r="W123" i="6"/>
  <c r="Y123" i="6" s="1"/>
  <c r="AA114" i="6"/>
  <c r="S121" i="7"/>
  <c r="U121" i="7" s="1"/>
  <c r="AA119" i="7"/>
  <c r="O118" i="7"/>
  <c r="Q129" i="8"/>
  <c r="AF120" i="8"/>
  <c r="U119" i="8"/>
  <c r="AA117" i="8"/>
  <c r="AF117" i="8" s="1"/>
  <c r="AE81" i="8"/>
  <c r="AC118" i="9"/>
  <c r="AE121" i="10"/>
  <c r="AC121" i="10"/>
  <c r="H79" i="10"/>
  <c r="AF84" i="6"/>
  <c r="Q121" i="7"/>
  <c r="S116" i="7"/>
  <c r="U116" i="7" s="1"/>
  <c r="W94" i="7"/>
  <c r="Y94" i="7" s="1"/>
  <c r="AA92" i="7"/>
  <c r="W89" i="7"/>
  <c r="Y89" i="7" s="1"/>
  <c r="W81" i="7"/>
  <c r="Q119" i="8"/>
  <c r="AF93" i="8"/>
  <c r="Q85" i="8"/>
  <c r="H79" i="8"/>
  <c r="W96" i="9"/>
  <c r="AF96" i="9" s="1"/>
  <c r="AC96" i="10"/>
  <c r="AE96" i="10"/>
  <c r="AF126" i="11"/>
  <c r="AE96" i="11"/>
  <c r="Q114" i="12"/>
  <c r="Q84" i="12"/>
  <c r="Y81" i="12"/>
  <c r="AC119" i="14"/>
  <c r="U116" i="14"/>
  <c r="Y94" i="11"/>
  <c r="Q87" i="11"/>
  <c r="Q125" i="12"/>
  <c r="AC129" i="13"/>
  <c r="Y94" i="14"/>
  <c r="AF85" i="14"/>
  <c r="O83" i="9"/>
  <c r="O87" i="9"/>
  <c r="U91" i="10"/>
  <c r="U98" i="10" s="1"/>
  <c r="Q126" i="11"/>
  <c r="AE120" i="11"/>
  <c r="AC115" i="11"/>
  <c r="AE115" i="11"/>
  <c r="U118" i="12"/>
  <c r="Y94" i="13"/>
  <c r="AE129" i="10"/>
  <c r="U120" i="10"/>
  <c r="U114" i="10"/>
  <c r="AA129" i="11"/>
  <c r="W122" i="11"/>
  <c r="Y122" i="11" s="1"/>
  <c r="AE89" i="10"/>
  <c r="AA87" i="11"/>
  <c r="AA94" i="11"/>
  <c r="AA122" i="11"/>
  <c r="AA126" i="11"/>
  <c r="AA83" i="11"/>
  <c r="AA98" i="11" s="1"/>
  <c r="AA118" i="11"/>
  <c r="AA90" i="11"/>
  <c r="AA93" i="11"/>
  <c r="AA121" i="11"/>
  <c r="AA125" i="11"/>
  <c r="AA84" i="11"/>
  <c r="AA95" i="11"/>
  <c r="AC95" i="12"/>
  <c r="AE95" i="12"/>
  <c r="Q129" i="15"/>
  <c r="AF129" i="15"/>
  <c r="O88" i="9"/>
  <c r="O85" i="9"/>
  <c r="O82" i="9"/>
  <c r="AA127" i="11"/>
  <c r="U96" i="11"/>
  <c r="Y81" i="11"/>
  <c r="W90" i="11"/>
  <c r="Y90" i="11" s="1"/>
  <c r="W86" i="11"/>
  <c r="W114" i="11"/>
  <c r="W93" i="11"/>
  <c r="Y93" i="11" s="1"/>
  <c r="W121" i="11"/>
  <c r="Y121" i="11" s="1"/>
  <c r="W125" i="11"/>
  <c r="Y125" i="11" s="1"/>
  <c r="W129" i="11"/>
  <c r="Y129" i="11" s="1"/>
  <c r="W84" i="11"/>
  <c r="Y84" i="11" s="1"/>
  <c r="W95" i="11"/>
  <c r="Y95" i="11" s="1"/>
  <c r="W123" i="11"/>
  <c r="Y123" i="11" s="1"/>
  <c r="W127" i="11"/>
  <c r="Y127" i="11" s="1"/>
  <c r="W91" i="11"/>
  <c r="Y91" i="11" s="1"/>
  <c r="AF128" i="12"/>
  <c r="Y115" i="12"/>
  <c r="O126" i="8"/>
  <c r="O122" i="8"/>
  <c r="O118" i="8"/>
  <c r="O114" i="8"/>
  <c r="W103" i="9"/>
  <c r="O91" i="9"/>
  <c r="AA115" i="10"/>
  <c r="Q91" i="10"/>
  <c r="W88" i="11"/>
  <c r="Y88" i="11" s="1"/>
  <c r="U83" i="12"/>
  <c r="AC96" i="13"/>
  <c r="U91" i="13"/>
  <c r="U122" i="12"/>
  <c r="AC92" i="12"/>
  <c r="AE92" i="12"/>
  <c r="AF115" i="11"/>
  <c r="Q115" i="11"/>
  <c r="Q81" i="11"/>
  <c r="Y121" i="13"/>
  <c r="U119" i="13"/>
  <c r="U85" i="13"/>
  <c r="AF117" i="15"/>
  <c r="Q117" i="15"/>
  <c r="Q83" i="10"/>
  <c r="AE81" i="10"/>
  <c r="AA82" i="11"/>
  <c r="AF123" i="12"/>
  <c r="Q82" i="13"/>
  <c r="O92" i="9"/>
  <c r="AF129" i="10"/>
  <c r="AA123" i="11"/>
  <c r="AA116" i="11"/>
  <c r="AA91" i="11"/>
  <c r="AE123" i="12"/>
  <c r="AG123" i="12" s="1"/>
  <c r="AF114" i="12"/>
  <c r="Q85" i="12"/>
  <c r="AC81" i="13"/>
  <c r="H79" i="14"/>
  <c r="Y86" i="15"/>
  <c r="W98" i="15"/>
  <c r="O129" i="9"/>
  <c r="O125" i="9"/>
  <c r="O121" i="9"/>
  <c r="O117" i="9"/>
  <c r="O89" i="9"/>
  <c r="O86" i="9"/>
  <c r="U121" i="10"/>
  <c r="AF127" i="11"/>
  <c r="W82" i="11"/>
  <c r="Y82" i="11" s="1"/>
  <c r="H79" i="12"/>
  <c r="Y116" i="13"/>
  <c r="AC92" i="14"/>
  <c r="AF119" i="15"/>
  <c r="W36" i="13"/>
  <c r="W70" i="13"/>
  <c r="W137" i="13"/>
  <c r="D74" i="13"/>
  <c r="W3" i="13"/>
  <c r="AA83" i="14"/>
  <c r="AA87" i="14"/>
  <c r="AA91" i="14"/>
  <c r="AA95" i="14"/>
  <c r="AA82" i="14"/>
  <c r="AA85" i="14"/>
  <c r="AA81" i="14"/>
  <c r="AA84" i="14"/>
  <c r="AA90" i="14"/>
  <c r="AA93" i="14"/>
  <c r="AA114" i="14"/>
  <c r="AA118" i="14"/>
  <c r="AA122" i="14"/>
  <c r="AA126" i="14"/>
  <c r="AA94" i="14"/>
  <c r="AA120" i="14"/>
  <c r="AA125" i="14"/>
  <c r="AA96" i="14"/>
  <c r="AA115" i="14"/>
  <c r="AA127" i="14"/>
  <c r="AA89" i="14"/>
  <c r="AA117" i="14"/>
  <c r="AA124" i="14"/>
  <c r="AA129" i="14"/>
  <c r="AA86" i="14"/>
  <c r="AA88" i="14"/>
  <c r="AA116" i="14"/>
  <c r="AA121" i="14"/>
  <c r="AA128" i="14"/>
  <c r="AA123" i="14"/>
  <c r="U121" i="15"/>
  <c r="AC88" i="15"/>
  <c r="D74" i="9"/>
  <c r="Q95" i="10"/>
  <c r="AA114" i="11"/>
  <c r="AA89" i="11"/>
  <c r="Q92" i="12"/>
  <c r="W3" i="9"/>
  <c r="AE125" i="10"/>
  <c r="AF121" i="10"/>
  <c r="AF90" i="13"/>
  <c r="Q89" i="14"/>
  <c r="AC90" i="15"/>
  <c r="O93" i="9"/>
  <c r="AE85" i="10"/>
  <c r="AA83" i="10"/>
  <c r="AA87" i="10"/>
  <c r="AA98" i="10" s="1"/>
  <c r="AA91" i="10"/>
  <c r="AF91" i="10" s="1"/>
  <c r="AA95" i="10"/>
  <c r="AF95" i="10" s="1"/>
  <c r="AA116" i="10"/>
  <c r="AA120" i="10"/>
  <c r="AA124" i="10"/>
  <c r="AA128" i="10"/>
  <c r="W128" i="11"/>
  <c r="Y128" i="11" s="1"/>
  <c r="AA119" i="11"/>
  <c r="AF95" i="11"/>
  <c r="E79" i="11"/>
  <c r="H79" i="11" s="1"/>
  <c r="Q82" i="12"/>
  <c r="AF128" i="13"/>
  <c r="AF122" i="13"/>
  <c r="Q87" i="13"/>
  <c r="AF92" i="14"/>
  <c r="W96" i="8"/>
  <c r="W92" i="8"/>
  <c r="W88" i="8"/>
  <c r="Y88" i="8" s="1"/>
  <c r="O126" i="9"/>
  <c r="O122" i="9"/>
  <c r="O118" i="9"/>
  <c r="O114" i="9"/>
  <c r="Q127" i="10"/>
  <c r="W103" i="10"/>
  <c r="AA88" i="10"/>
  <c r="W81" i="10"/>
  <c r="W82" i="10"/>
  <c r="AF82" i="10" s="1"/>
  <c r="W86" i="10"/>
  <c r="W90" i="10"/>
  <c r="W94" i="10"/>
  <c r="Y94" i="10" s="1"/>
  <c r="Q93" i="11"/>
  <c r="W89" i="11"/>
  <c r="Y89" i="11" s="1"/>
  <c r="W87" i="11"/>
  <c r="AF119" i="12"/>
  <c r="S129" i="8"/>
  <c r="S125" i="8"/>
  <c r="U125" i="8" s="1"/>
  <c r="S121" i="8"/>
  <c r="O95" i="8"/>
  <c r="O91" i="8"/>
  <c r="O87" i="8"/>
  <c r="AA128" i="9"/>
  <c r="AA124" i="9"/>
  <c r="AF124" i="9" s="1"/>
  <c r="AA120" i="9"/>
  <c r="AA116" i="9"/>
  <c r="AF116" i="9" s="1"/>
  <c r="O84" i="9"/>
  <c r="W128" i="10"/>
  <c r="W125" i="10"/>
  <c r="Y125" i="10" s="1"/>
  <c r="W122" i="10"/>
  <c r="AF122" i="10" s="1"/>
  <c r="Q87" i="10"/>
  <c r="W70" i="10"/>
  <c r="S115" i="10"/>
  <c r="U115" i="10" s="1"/>
  <c r="S119" i="10"/>
  <c r="U119" i="10" s="1"/>
  <c r="S123" i="10"/>
  <c r="U123" i="10" s="1"/>
  <c r="S127" i="10"/>
  <c r="W126" i="11"/>
  <c r="Y126" i="11" s="1"/>
  <c r="AF123" i="11"/>
  <c r="W119" i="11"/>
  <c r="Y119" i="11" s="1"/>
  <c r="AC96" i="11"/>
  <c r="AA85" i="11"/>
  <c r="U91" i="12"/>
  <c r="AF95" i="13"/>
  <c r="AF120" i="14"/>
  <c r="O90" i="9"/>
  <c r="W70" i="9"/>
  <c r="AA85" i="9"/>
  <c r="AA89" i="9"/>
  <c r="AA93" i="9"/>
  <c r="AA98" i="9" s="1"/>
  <c r="AA117" i="10"/>
  <c r="AA114" i="10"/>
  <c r="AA124" i="11"/>
  <c r="AA117" i="11"/>
  <c r="AF116" i="11"/>
  <c r="AC92" i="11"/>
  <c r="AF81" i="11"/>
  <c r="U125" i="13"/>
  <c r="AC83" i="13"/>
  <c r="U88" i="14"/>
  <c r="AF88" i="14"/>
  <c r="W81" i="14"/>
  <c r="W82" i="14"/>
  <c r="Y82" i="14" s="1"/>
  <c r="W86" i="14"/>
  <c r="Y86" i="14" s="1"/>
  <c r="W90" i="14"/>
  <c r="W88" i="14"/>
  <c r="Y88" i="14" s="1"/>
  <c r="W95" i="14"/>
  <c r="Y95" i="14" s="1"/>
  <c r="W116" i="14"/>
  <c r="Y116" i="14" s="1"/>
  <c r="W120" i="14"/>
  <c r="Y120" i="14" s="1"/>
  <c r="W124" i="14"/>
  <c r="Y124" i="14" s="1"/>
  <c r="W128" i="14"/>
  <c r="Y128" i="14" s="1"/>
  <c r="W84" i="14"/>
  <c r="Y84" i="14" s="1"/>
  <c r="W83" i="14"/>
  <c r="Y83" i="14" s="1"/>
  <c r="Q126" i="15"/>
  <c r="AF126" i="15"/>
  <c r="AC120" i="16"/>
  <c r="AC131" i="16" s="1"/>
  <c r="Q115" i="14"/>
  <c r="O131" i="14"/>
  <c r="D74" i="14"/>
  <c r="W3" i="14"/>
  <c r="W36" i="14"/>
  <c r="S91" i="14"/>
  <c r="S84" i="14"/>
  <c r="U84" i="14" s="1"/>
  <c r="S94" i="14"/>
  <c r="S115" i="14"/>
  <c r="U115" i="14" s="1"/>
  <c r="S119" i="14"/>
  <c r="U119" i="14" s="1"/>
  <c r="S123" i="14"/>
  <c r="U123" i="14" s="1"/>
  <c r="S127" i="14"/>
  <c r="U127" i="14" s="1"/>
  <c r="S87" i="14"/>
  <c r="S89" i="14"/>
  <c r="U89" i="14" s="1"/>
  <c r="S96" i="14"/>
  <c r="U96" i="14" s="1"/>
  <c r="S92" i="14"/>
  <c r="U92" i="14" s="1"/>
  <c r="Q83" i="15"/>
  <c r="AF116" i="16"/>
  <c r="AF123" i="17"/>
  <c r="S114" i="11"/>
  <c r="S118" i="11"/>
  <c r="U118" i="11" s="1"/>
  <c r="AF120" i="12"/>
  <c r="S115" i="12"/>
  <c r="AA117" i="12"/>
  <c r="AA121" i="12"/>
  <c r="AA125" i="12"/>
  <c r="AA129" i="12"/>
  <c r="Q127" i="13"/>
  <c r="U118" i="13"/>
  <c r="AA91" i="13"/>
  <c r="AA86" i="13"/>
  <c r="S125" i="14"/>
  <c r="U125" i="14" s="1"/>
  <c r="Q120" i="14"/>
  <c r="Q131" i="14" s="1"/>
  <c r="W118" i="14"/>
  <c r="Y118" i="14" s="1"/>
  <c r="W92" i="14"/>
  <c r="Y92" i="14" s="1"/>
  <c r="Q85" i="14"/>
  <c r="S81" i="14"/>
  <c r="AF81" i="14" s="1"/>
  <c r="Y95" i="15"/>
  <c r="U89" i="15"/>
  <c r="AC122" i="16"/>
  <c r="Q94" i="17"/>
  <c r="AF94" i="17"/>
  <c r="AC91" i="17"/>
  <c r="AE91" i="17"/>
  <c r="O84" i="11"/>
  <c r="O88" i="11"/>
  <c r="O92" i="11"/>
  <c r="O96" i="11"/>
  <c r="AA86" i="12"/>
  <c r="W83" i="12"/>
  <c r="W87" i="12"/>
  <c r="Y87" i="12" s="1"/>
  <c r="W91" i="12"/>
  <c r="Y91" i="12" s="1"/>
  <c r="W95" i="12"/>
  <c r="Y95" i="12" s="1"/>
  <c r="W116" i="12"/>
  <c r="W120" i="12"/>
  <c r="Y120" i="12" s="1"/>
  <c r="W124" i="12"/>
  <c r="Y124" i="12" s="1"/>
  <c r="W128" i="12"/>
  <c r="Y128" i="12" s="1"/>
  <c r="AA125" i="13"/>
  <c r="AA119" i="13"/>
  <c r="W96" i="13"/>
  <c r="Y96" i="13" s="1"/>
  <c r="W103" i="14"/>
  <c r="W70" i="14"/>
  <c r="AC125" i="18"/>
  <c r="S81" i="12"/>
  <c r="S82" i="12"/>
  <c r="U82" i="12" s="1"/>
  <c r="S86" i="12"/>
  <c r="S90" i="12"/>
  <c r="U90" i="12" s="1"/>
  <c r="S94" i="12"/>
  <c r="U94" i="12" s="1"/>
  <c r="AF125" i="14"/>
  <c r="W123" i="14"/>
  <c r="Y123" i="14" s="1"/>
  <c r="S118" i="14"/>
  <c r="Q115" i="15"/>
  <c r="Q131" i="15" s="1"/>
  <c r="AF115" i="15"/>
  <c r="O83" i="11"/>
  <c r="S129" i="12"/>
  <c r="U129" i="12" s="1"/>
  <c r="W126" i="12"/>
  <c r="AA96" i="12"/>
  <c r="Q95" i="12"/>
  <c r="W89" i="12"/>
  <c r="AA83" i="12"/>
  <c r="W128" i="13"/>
  <c r="Q88" i="13"/>
  <c r="AF119" i="14"/>
  <c r="Q92" i="14"/>
  <c r="O98" i="14"/>
  <c r="J15" i="14"/>
  <c r="J21" i="14" s="1"/>
  <c r="Q93" i="15"/>
  <c r="H79" i="16"/>
  <c r="AC122" i="17"/>
  <c r="AE122" i="17"/>
  <c r="Q128" i="18"/>
  <c r="AF128" i="18"/>
  <c r="Q119" i="12"/>
  <c r="S116" i="12"/>
  <c r="U116" i="12" s="1"/>
  <c r="Q96" i="13"/>
  <c r="U86" i="13"/>
  <c r="AA84" i="13"/>
  <c r="S128" i="14"/>
  <c r="O98" i="15"/>
  <c r="AF92" i="12"/>
  <c r="AC123" i="13"/>
  <c r="U94" i="13"/>
  <c r="AC92" i="13"/>
  <c r="AA85" i="13"/>
  <c r="AA89" i="13"/>
  <c r="AA93" i="13"/>
  <c r="S121" i="14"/>
  <c r="U121" i="14" s="1"/>
  <c r="W114" i="14"/>
  <c r="Y114" i="15"/>
  <c r="W131" i="15"/>
  <c r="U87" i="16"/>
  <c r="Q91" i="17"/>
  <c r="AF91" i="17"/>
  <c r="Q84" i="17"/>
  <c r="AF84" i="17"/>
  <c r="AC84" i="12"/>
  <c r="AF86" i="13"/>
  <c r="W114" i="13"/>
  <c r="W118" i="13"/>
  <c r="W122" i="13"/>
  <c r="W126" i="13"/>
  <c r="Y126" i="13" s="1"/>
  <c r="W83" i="13"/>
  <c r="Y83" i="13" s="1"/>
  <c r="W87" i="13"/>
  <c r="Y87" i="13" s="1"/>
  <c r="W91" i="13"/>
  <c r="Y91" i="13" s="1"/>
  <c r="W95" i="13"/>
  <c r="Y95" i="13" s="1"/>
  <c r="S126" i="14"/>
  <c r="S95" i="14"/>
  <c r="S86" i="14"/>
  <c r="S82" i="14"/>
  <c r="U82" i="14" s="1"/>
  <c r="AE128" i="12"/>
  <c r="AG128" i="12" s="1"/>
  <c r="S120" i="12"/>
  <c r="U120" i="12" s="1"/>
  <c r="AE118" i="12"/>
  <c r="S96" i="12"/>
  <c r="U96" i="12" s="1"/>
  <c r="AA117" i="13"/>
  <c r="AA87" i="13"/>
  <c r="AA82" i="13"/>
  <c r="S84" i="13"/>
  <c r="S88" i="13"/>
  <c r="U88" i="13" s="1"/>
  <c r="S92" i="13"/>
  <c r="U92" i="13" s="1"/>
  <c r="S96" i="13"/>
  <c r="U96" i="13" s="1"/>
  <c r="S115" i="13"/>
  <c r="AF115" i="13" s="1"/>
  <c r="AF127" i="14"/>
  <c r="AF121" i="14"/>
  <c r="W119" i="14"/>
  <c r="Y119" i="14" s="1"/>
  <c r="S114" i="14"/>
  <c r="W93" i="14"/>
  <c r="Y93" i="14" s="1"/>
  <c r="Y121" i="16"/>
  <c r="W129" i="13"/>
  <c r="W123" i="13"/>
  <c r="Y123" i="13" s="1"/>
  <c r="AF94" i="13"/>
  <c r="W92" i="13"/>
  <c r="Y92" i="13" s="1"/>
  <c r="S81" i="13"/>
  <c r="O117" i="13"/>
  <c r="O121" i="13"/>
  <c r="O125" i="13"/>
  <c r="O129" i="13"/>
  <c r="O85" i="13"/>
  <c r="O89" i="13"/>
  <c r="O93" i="13"/>
  <c r="W129" i="14"/>
  <c r="Y129" i="14" s="1"/>
  <c r="Q86" i="14"/>
  <c r="Q84" i="14"/>
  <c r="Q98" i="14" s="1"/>
  <c r="Q123" i="15"/>
  <c r="U88" i="15"/>
  <c r="W70" i="15"/>
  <c r="W137" i="15"/>
  <c r="W36" i="15"/>
  <c r="D74" i="15"/>
  <c r="W3" i="15"/>
  <c r="AF96" i="16"/>
  <c r="Y89" i="16"/>
  <c r="S117" i="12"/>
  <c r="U117" i="12" s="1"/>
  <c r="S93" i="12"/>
  <c r="AA95" i="13"/>
  <c r="AA90" i="13"/>
  <c r="W117" i="14"/>
  <c r="Y117" i="14" s="1"/>
  <c r="S93" i="14"/>
  <c r="W91" i="14"/>
  <c r="Y91" i="14" s="1"/>
  <c r="S87" i="12"/>
  <c r="U87" i="12" s="1"/>
  <c r="W82" i="13"/>
  <c r="Y82" i="13" s="1"/>
  <c r="Y98" i="13" s="1"/>
  <c r="S124" i="14"/>
  <c r="AC114" i="17"/>
  <c r="AE114" i="17"/>
  <c r="S89" i="11"/>
  <c r="U89" i="11" s="1"/>
  <c r="S124" i="12"/>
  <c r="AA91" i="12"/>
  <c r="AA88" i="12"/>
  <c r="AA127" i="13"/>
  <c r="S123" i="13"/>
  <c r="U123" i="13" s="1"/>
  <c r="AF88" i="13"/>
  <c r="AF81" i="13"/>
  <c r="S129" i="14"/>
  <c r="U129" i="14" s="1"/>
  <c r="W122" i="14"/>
  <c r="Y122" i="14" s="1"/>
  <c r="W89" i="14"/>
  <c r="Y89" i="14" s="1"/>
  <c r="W87" i="14"/>
  <c r="Y87" i="14" s="1"/>
  <c r="Y124" i="15"/>
  <c r="Y120" i="15"/>
  <c r="AF118" i="15"/>
  <c r="U118" i="15"/>
  <c r="F79" i="16"/>
  <c r="J15" i="16"/>
  <c r="O98" i="17"/>
  <c r="O128" i="11"/>
  <c r="O124" i="11"/>
  <c r="O120" i="11"/>
  <c r="S117" i="11"/>
  <c r="O85" i="11"/>
  <c r="O117" i="12"/>
  <c r="O131" i="12" s="1"/>
  <c r="AA115" i="12"/>
  <c r="S114" i="12"/>
  <c r="AE114" i="12" s="1"/>
  <c r="W94" i="12"/>
  <c r="AF94" i="12" s="1"/>
  <c r="O93" i="12"/>
  <c r="O90" i="12"/>
  <c r="S84" i="12"/>
  <c r="AF84" i="12" s="1"/>
  <c r="W70" i="12"/>
  <c r="W3" i="12"/>
  <c r="AA124" i="13"/>
  <c r="S120" i="13"/>
  <c r="O92" i="13"/>
  <c r="W90" i="13"/>
  <c r="Y90" i="13" s="1"/>
  <c r="S87" i="13"/>
  <c r="U87" i="13" s="1"/>
  <c r="S82" i="13"/>
  <c r="U82" i="13" s="1"/>
  <c r="S117" i="14"/>
  <c r="U117" i="14" s="1"/>
  <c r="U114" i="16"/>
  <c r="AC128" i="17"/>
  <c r="O93" i="10"/>
  <c r="AE93" i="10" s="1"/>
  <c r="O89" i="10"/>
  <c r="S93" i="11"/>
  <c r="S82" i="11"/>
  <c r="S81" i="11"/>
  <c r="O127" i="12"/>
  <c r="S121" i="12"/>
  <c r="W118" i="12"/>
  <c r="Y118" i="12" s="1"/>
  <c r="O87" i="12"/>
  <c r="O98" i="12" s="1"/>
  <c r="AA85" i="12"/>
  <c r="AF85" i="12" s="1"/>
  <c r="AA81" i="12"/>
  <c r="O126" i="13"/>
  <c r="AA121" i="13"/>
  <c r="S117" i="13"/>
  <c r="U117" i="13" s="1"/>
  <c r="AA115" i="13"/>
  <c r="O114" i="13"/>
  <c r="W85" i="13"/>
  <c r="Y85" i="13" s="1"/>
  <c r="E79" i="13"/>
  <c r="H79" i="13" s="1"/>
  <c r="J15" i="13"/>
  <c r="W137" i="14"/>
  <c r="W127" i="14"/>
  <c r="Y127" i="14" s="1"/>
  <c r="S122" i="14"/>
  <c r="Y122" i="15"/>
  <c r="Q128" i="16"/>
  <c r="AF128" i="16"/>
  <c r="AE116" i="17"/>
  <c r="AG116" i="17" s="1"/>
  <c r="AF116" i="17"/>
  <c r="Q90" i="17"/>
  <c r="AF90" i="17"/>
  <c r="AE87" i="17"/>
  <c r="S129" i="11"/>
  <c r="U129" i="11" s="1"/>
  <c r="S125" i="11"/>
  <c r="U125" i="11" s="1"/>
  <c r="S121" i="11"/>
  <c r="U121" i="11" s="1"/>
  <c r="O89" i="11"/>
  <c r="O98" i="11" s="1"/>
  <c r="W125" i="12"/>
  <c r="Y125" i="12" s="1"/>
  <c r="AA122" i="12"/>
  <c r="W88" i="12"/>
  <c r="Y88" i="12" s="1"/>
  <c r="AA82" i="12"/>
  <c r="W127" i="13"/>
  <c r="Y127" i="13" s="1"/>
  <c r="O123" i="13"/>
  <c r="AA118" i="13"/>
  <c r="S95" i="13"/>
  <c r="U95" i="13" s="1"/>
  <c r="S90" i="13"/>
  <c r="U90" i="13" s="1"/>
  <c r="AA88" i="13"/>
  <c r="AF117" i="14"/>
  <c r="W115" i="14"/>
  <c r="Y115" i="14" s="1"/>
  <c r="W96" i="14"/>
  <c r="Y96" i="14" s="1"/>
  <c r="W85" i="14"/>
  <c r="Y85" i="14" s="1"/>
  <c r="AF124" i="15"/>
  <c r="Q81" i="15"/>
  <c r="U123" i="16"/>
  <c r="U121" i="17"/>
  <c r="S131" i="17"/>
  <c r="Q88" i="19"/>
  <c r="Q81" i="19"/>
  <c r="Q118" i="15"/>
  <c r="Q88" i="15"/>
  <c r="Y98" i="15"/>
  <c r="AF121" i="16"/>
  <c r="Q85" i="16"/>
  <c r="AF85" i="16"/>
  <c r="D74" i="16"/>
  <c r="W3" i="16"/>
  <c r="O131" i="18"/>
  <c r="AF82" i="15"/>
  <c r="Q117" i="17"/>
  <c r="AC81" i="17"/>
  <c r="AE81" i="17"/>
  <c r="AA84" i="17"/>
  <c r="AA88" i="17"/>
  <c r="AA92" i="17"/>
  <c r="AA96" i="17"/>
  <c r="AA115" i="17"/>
  <c r="AA119" i="17"/>
  <c r="AA123" i="17"/>
  <c r="AA127" i="17"/>
  <c r="AA95" i="17"/>
  <c r="AF95" i="17" s="1"/>
  <c r="AA83" i="17"/>
  <c r="AA98" i="17" s="1"/>
  <c r="AA86" i="17"/>
  <c r="AF86" i="17" s="1"/>
  <c r="AA121" i="17"/>
  <c r="AF121" i="17" s="1"/>
  <c r="AA89" i="17"/>
  <c r="AA118" i="17"/>
  <c r="AF118" i="17" s="1"/>
  <c r="AA124" i="17"/>
  <c r="AA82" i="17"/>
  <c r="AA85" i="17"/>
  <c r="AA129" i="17"/>
  <c r="AA126" i="17"/>
  <c r="AA93" i="17"/>
  <c r="AA125" i="17"/>
  <c r="AE92" i="18"/>
  <c r="AF116" i="15"/>
  <c r="AF129" i="16"/>
  <c r="AC92" i="16"/>
  <c r="AF90" i="16"/>
  <c r="AF84" i="16"/>
  <c r="W70" i="16"/>
  <c r="AF122" i="17"/>
  <c r="AC120" i="17"/>
  <c r="AE120" i="17"/>
  <c r="AG120" i="17" s="1"/>
  <c r="Y83" i="17"/>
  <c r="W98" i="17"/>
  <c r="AA125" i="15"/>
  <c r="Q91" i="15"/>
  <c r="U81" i="15"/>
  <c r="AA131" i="16"/>
  <c r="Y98" i="17"/>
  <c r="W103" i="17"/>
  <c r="W70" i="17"/>
  <c r="W3" i="17"/>
  <c r="D74" i="17"/>
  <c r="Q125" i="18"/>
  <c r="U122" i="18"/>
  <c r="O131" i="15"/>
  <c r="AF85" i="15"/>
  <c r="AA91" i="15"/>
  <c r="AA116" i="15"/>
  <c r="AA87" i="15"/>
  <c r="AA127" i="15"/>
  <c r="AA83" i="15"/>
  <c r="AA94" i="15"/>
  <c r="AA119" i="15"/>
  <c r="AA82" i="15"/>
  <c r="AA93" i="15"/>
  <c r="AA114" i="15"/>
  <c r="AA96" i="15"/>
  <c r="AF96" i="15" s="1"/>
  <c r="AA121" i="15"/>
  <c r="AC86" i="16"/>
  <c r="Y126" i="17"/>
  <c r="AF126" i="17"/>
  <c r="AF120" i="17"/>
  <c r="S98" i="17"/>
  <c r="AC129" i="18"/>
  <c r="Q88" i="22"/>
  <c r="AC86" i="19"/>
  <c r="U128" i="15"/>
  <c r="S90" i="15"/>
  <c r="U90" i="15" s="1"/>
  <c r="S86" i="15"/>
  <c r="S122" i="15"/>
  <c r="S82" i="15"/>
  <c r="U82" i="15" s="1"/>
  <c r="S93" i="15"/>
  <c r="U93" i="15" s="1"/>
  <c r="S114" i="15"/>
  <c r="S84" i="15"/>
  <c r="S120" i="15"/>
  <c r="U124" i="16"/>
  <c r="W131" i="17"/>
  <c r="AC96" i="18"/>
  <c r="Q120" i="20"/>
  <c r="AC92" i="19"/>
  <c r="U114" i="22"/>
  <c r="W36" i="16"/>
  <c r="AF128" i="17"/>
  <c r="AG128" i="17" s="1"/>
  <c r="AE90" i="17"/>
  <c r="AF88" i="15"/>
  <c r="AF92" i="16"/>
  <c r="AC94" i="17"/>
  <c r="AE94" i="17"/>
  <c r="Q124" i="18"/>
  <c r="AC125" i="19"/>
  <c r="U114" i="19"/>
  <c r="J15" i="15"/>
  <c r="AC95" i="16"/>
  <c r="AF86" i="16"/>
  <c r="Y123" i="15"/>
  <c r="AA118" i="15"/>
  <c r="Q87" i="15"/>
  <c r="U85" i="15"/>
  <c r="AF88" i="16"/>
  <c r="Q114" i="17"/>
  <c r="Q131" i="17" s="1"/>
  <c r="AF114" i="17"/>
  <c r="O131" i="17"/>
  <c r="AC128" i="18"/>
  <c r="AE128" i="18"/>
  <c r="AG128" i="18" s="1"/>
  <c r="Q121" i="18"/>
  <c r="Q127" i="16"/>
  <c r="AF88" i="17"/>
  <c r="AF82" i="17"/>
  <c r="AC124" i="20"/>
  <c r="S115" i="15"/>
  <c r="AC89" i="16"/>
  <c r="AA117" i="17"/>
  <c r="AF86" i="18"/>
  <c r="AA124" i="15"/>
  <c r="AF90" i="15"/>
  <c r="AA86" i="15"/>
  <c r="Y115" i="17"/>
  <c r="Y131" i="17" s="1"/>
  <c r="Q128" i="19"/>
  <c r="AE119" i="26"/>
  <c r="AG119" i="26" s="1"/>
  <c r="AC119" i="26"/>
  <c r="X32" i="1"/>
  <c r="Z32" i="1"/>
  <c r="V32" i="1"/>
  <c r="W32" i="1"/>
  <c r="Y32" i="1"/>
  <c r="AA32" i="1"/>
  <c r="AB32" i="1"/>
  <c r="U32" i="1"/>
  <c r="T32" i="1"/>
  <c r="AC32" i="1"/>
  <c r="Q83" i="19"/>
  <c r="Q128" i="20"/>
  <c r="Q85" i="20"/>
  <c r="AC87" i="21"/>
  <c r="U127" i="22"/>
  <c r="U94" i="18"/>
  <c r="AC81" i="18"/>
  <c r="AE81" i="18"/>
  <c r="AC96" i="20"/>
  <c r="AC89" i="20"/>
  <c r="U87" i="20"/>
  <c r="Q125" i="21"/>
  <c r="U122" i="21"/>
  <c r="Q117" i="22"/>
  <c r="Q115" i="27"/>
  <c r="AC124" i="29"/>
  <c r="AC117" i="23"/>
  <c r="AE93" i="24"/>
  <c r="Q121" i="29"/>
  <c r="S115" i="16"/>
  <c r="S95" i="16"/>
  <c r="AC87" i="16"/>
  <c r="Q86" i="16"/>
  <c r="AF89" i="17"/>
  <c r="Q83" i="17"/>
  <c r="Q98" i="17" s="1"/>
  <c r="C24" i="17" s="1"/>
  <c r="C82" i="17" s="1"/>
  <c r="Q90" i="19"/>
  <c r="S85" i="19"/>
  <c r="U85" i="19" s="1"/>
  <c r="U123" i="20"/>
  <c r="Y96" i="20"/>
  <c r="AF84" i="21"/>
  <c r="Q84" i="21"/>
  <c r="AC87" i="23"/>
  <c r="AC96" i="24"/>
  <c r="S125" i="16"/>
  <c r="S92" i="16"/>
  <c r="AF83" i="16"/>
  <c r="AF115" i="18"/>
  <c r="AF85" i="18"/>
  <c r="AE82" i="18"/>
  <c r="AC82" i="19"/>
  <c r="Y114" i="21"/>
  <c r="U87" i="22"/>
  <c r="AC88" i="18"/>
  <c r="AE88" i="18"/>
  <c r="AF123" i="20"/>
  <c r="Q123" i="20"/>
  <c r="W70" i="21"/>
  <c r="W3" i="21"/>
  <c r="W137" i="21"/>
  <c r="W103" i="21"/>
  <c r="W36" i="21"/>
  <c r="Q119" i="26"/>
  <c r="AF119" i="26"/>
  <c r="O131" i="26"/>
  <c r="Q95" i="15"/>
  <c r="S122" i="16"/>
  <c r="U125" i="17"/>
  <c r="U81" i="17"/>
  <c r="U98" i="17" s="1"/>
  <c r="AA85" i="18"/>
  <c r="AA89" i="18"/>
  <c r="AA93" i="18"/>
  <c r="AA114" i="18"/>
  <c r="AA127" i="18"/>
  <c r="AA117" i="18"/>
  <c r="AA90" i="18"/>
  <c r="AA83" i="18"/>
  <c r="AA91" i="18"/>
  <c r="AA115" i="18"/>
  <c r="AA118" i="18"/>
  <c r="AA121" i="18"/>
  <c r="AC129" i="19"/>
  <c r="S92" i="19"/>
  <c r="U92" i="19" s="1"/>
  <c r="AC89" i="19"/>
  <c r="AE89" i="19"/>
  <c r="AC129" i="20"/>
  <c r="Q90" i="21"/>
  <c r="Y86" i="21"/>
  <c r="AC123" i="22"/>
  <c r="AE123" i="22"/>
  <c r="S119" i="16"/>
  <c r="AF127" i="18"/>
  <c r="Q118" i="18"/>
  <c r="AE84" i="18"/>
  <c r="AA131" i="19"/>
  <c r="H79" i="19"/>
  <c r="Q89" i="20"/>
  <c r="AC116" i="20"/>
  <c r="Q114" i="21"/>
  <c r="AF114" i="21"/>
  <c r="Y81" i="22"/>
  <c r="AE119" i="18"/>
  <c r="AF117" i="19"/>
  <c r="Q117" i="19"/>
  <c r="Q124" i="21"/>
  <c r="Q93" i="21"/>
  <c r="AF126" i="22"/>
  <c r="AC96" i="23"/>
  <c r="Q86" i="21"/>
  <c r="Y128" i="23"/>
  <c r="U114" i="24"/>
  <c r="S126" i="16"/>
  <c r="S116" i="16"/>
  <c r="AC91" i="16"/>
  <c r="AF93" i="17"/>
  <c r="Q87" i="17"/>
  <c r="Y114" i="18"/>
  <c r="AF81" i="18"/>
  <c r="U93" i="20"/>
  <c r="AC125" i="22"/>
  <c r="AE125" i="22"/>
  <c r="AF122" i="25"/>
  <c r="U122" i="25"/>
  <c r="AC82" i="26"/>
  <c r="AE82" i="26"/>
  <c r="AF87" i="16"/>
  <c r="W81" i="16"/>
  <c r="W82" i="16"/>
  <c r="W86" i="16"/>
  <c r="W90" i="16"/>
  <c r="W94" i="16"/>
  <c r="W115" i="16"/>
  <c r="Y115" i="16" s="1"/>
  <c r="W119" i="16"/>
  <c r="W123" i="16"/>
  <c r="Y123" i="16" s="1"/>
  <c r="W127" i="16"/>
  <c r="W131" i="16" s="1"/>
  <c r="U129" i="17"/>
  <c r="AC124" i="18"/>
  <c r="U93" i="18"/>
  <c r="Q84" i="19"/>
  <c r="W81" i="19"/>
  <c r="W82" i="19"/>
  <c r="Y82" i="19" s="1"/>
  <c r="W86" i="19"/>
  <c r="W90" i="19"/>
  <c r="W94" i="19"/>
  <c r="Y94" i="19" s="1"/>
  <c r="W87" i="19"/>
  <c r="W124" i="19"/>
  <c r="Y124" i="19" s="1"/>
  <c r="W127" i="19"/>
  <c r="Y127" i="19" s="1"/>
  <c r="W114" i="19"/>
  <c r="W117" i="19"/>
  <c r="W83" i="19"/>
  <c r="W93" i="19"/>
  <c r="Y93" i="19" s="1"/>
  <c r="W120" i="19"/>
  <c r="Y120" i="19" s="1"/>
  <c r="W123" i="19"/>
  <c r="W96" i="19"/>
  <c r="W126" i="19"/>
  <c r="W92" i="19"/>
  <c r="Y92" i="19" s="1"/>
  <c r="W116" i="19"/>
  <c r="Y116" i="19" s="1"/>
  <c r="W119" i="19"/>
  <c r="Y119" i="19" s="1"/>
  <c r="W125" i="19"/>
  <c r="Y125" i="19" s="1"/>
  <c r="W88" i="19"/>
  <c r="Y88" i="19" s="1"/>
  <c r="W115" i="19"/>
  <c r="Y115" i="19" s="1"/>
  <c r="W128" i="19"/>
  <c r="J21" i="20"/>
  <c r="AE90" i="20" s="1"/>
  <c r="AC126" i="21"/>
  <c r="D74" i="21"/>
  <c r="AC91" i="22"/>
  <c r="AC83" i="22"/>
  <c r="S85" i="16"/>
  <c r="U85" i="16" s="1"/>
  <c r="S89" i="16"/>
  <c r="S93" i="16"/>
  <c r="AC88" i="19"/>
  <c r="AE88" i="19"/>
  <c r="D74" i="19"/>
  <c r="W36" i="19"/>
  <c r="W103" i="19"/>
  <c r="W3" i="19"/>
  <c r="S115" i="19"/>
  <c r="U115" i="19" s="1"/>
  <c r="S119" i="19"/>
  <c r="U119" i="19" s="1"/>
  <c r="S123" i="19"/>
  <c r="U123" i="19" s="1"/>
  <c r="S127" i="19"/>
  <c r="U127" i="19" s="1"/>
  <c r="S90" i="19"/>
  <c r="U90" i="19" s="1"/>
  <c r="S117" i="19"/>
  <c r="U117" i="19" s="1"/>
  <c r="S83" i="19"/>
  <c r="U83" i="19" s="1"/>
  <c r="S93" i="19"/>
  <c r="U93" i="19" s="1"/>
  <c r="S120" i="19"/>
  <c r="U120" i="19" s="1"/>
  <c r="S96" i="19"/>
  <c r="U96" i="19" s="1"/>
  <c r="S126" i="19"/>
  <c r="U126" i="19" s="1"/>
  <c r="S86" i="19"/>
  <c r="U86" i="19" s="1"/>
  <c r="S89" i="19"/>
  <c r="U89" i="19" s="1"/>
  <c r="S129" i="19"/>
  <c r="U129" i="19" s="1"/>
  <c r="S81" i="19"/>
  <c r="S125" i="19"/>
  <c r="U125" i="19" s="1"/>
  <c r="S91" i="19"/>
  <c r="U91" i="19" s="1"/>
  <c r="S118" i="19"/>
  <c r="U118" i="19" s="1"/>
  <c r="S84" i="19"/>
  <c r="U84" i="19" s="1"/>
  <c r="S121" i="19"/>
  <c r="U121" i="19" s="1"/>
  <c r="AF122" i="20"/>
  <c r="Q122" i="20"/>
  <c r="AF115" i="20"/>
  <c r="AF95" i="15"/>
  <c r="S120" i="16"/>
  <c r="AF89" i="16"/>
  <c r="W88" i="16"/>
  <c r="W85" i="16"/>
  <c r="Y85" i="16" s="1"/>
  <c r="S82" i="16"/>
  <c r="U82" i="16" s="1"/>
  <c r="O114" i="16"/>
  <c r="O118" i="16"/>
  <c r="O122" i="16"/>
  <c r="O126" i="16"/>
  <c r="O81" i="16"/>
  <c r="O82" i="16"/>
  <c r="U117" i="17"/>
  <c r="U131" i="17" s="1"/>
  <c r="AA122" i="18"/>
  <c r="AF122" i="18" s="1"/>
  <c r="Q114" i="18"/>
  <c r="Y91" i="18"/>
  <c r="S116" i="19"/>
  <c r="U116" i="19" s="1"/>
  <c r="AE93" i="19"/>
  <c r="O85" i="19"/>
  <c r="O89" i="19"/>
  <c r="O93" i="19"/>
  <c r="O120" i="19"/>
  <c r="O96" i="19"/>
  <c r="O123" i="19"/>
  <c r="O126" i="19"/>
  <c r="O86" i="19"/>
  <c r="O129" i="19"/>
  <c r="O92" i="19"/>
  <c r="O116" i="19"/>
  <c r="O82" i="19"/>
  <c r="O119" i="19"/>
  <c r="O122" i="19"/>
  <c r="O95" i="19"/>
  <c r="O91" i="19"/>
  <c r="O115" i="19"/>
  <c r="O118" i="19"/>
  <c r="O94" i="19"/>
  <c r="O87" i="19"/>
  <c r="O124" i="19"/>
  <c r="O114" i="19"/>
  <c r="O127" i="19"/>
  <c r="Q92" i="21"/>
  <c r="S81" i="21"/>
  <c r="S82" i="21"/>
  <c r="U82" i="21" s="1"/>
  <c r="S86" i="21"/>
  <c r="U86" i="21" s="1"/>
  <c r="S90" i="21"/>
  <c r="U90" i="21" s="1"/>
  <c r="S94" i="21"/>
  <c r="S117" i="21"/>
  <c r="U117" i="21" s="1"/>
  <c r="S121" i="21"/>
  <c r="U121" i="21" s="1"/>
  <c r="S125" i="21"/>
  <c r="U125" i="21" s="1"/>
  <c r="S129" i="21"/>
  <c r="U129" i="21" s="1"/>
  <c r="S85" i="21"/>
  <c r="U85" i="21" s="1"/>
  <c r="S123" i="21"/>
  <c r="S126" i="21"/>
  <c r="U126" i="21" s="1"/>
  <c r="S88" i="21"/>
  <c r="U88" i="21" s="1"/>
  <c r="S91" i="21"/>
  <c r="U91" i="21" s="1"/>
  <c r="S114" i="21"/>
  <c r="S120" i="21"/>
  <c r="U120" i="21" s="1"/>
  <c r="S93" i="21"/>
  <c r="S89" i="21"/>
  <c r="U89" i="21" s="1"/>
  <c r="S127" i="21"/>
  <c r="U127" i="21" s="1"/>
  <c r="S92" i="21"/>
  <c r="U92" i="21" s="1"/>
  <c r="S95" i="21"/>
  <c r="U95" i="21" s="1"/>
  <c r="S115" i="21"/>
  <c r="U115" i="21" s="1"/>
  <c r="S118" i="21"/>
  <c r="S124" i="21"/>
  <c r="U124" i="21" s="1"/>
  <c r="S83" i="21"/>
  <c r="U83" i="21" s="1"/>
  <c r="S119" i="21"/>
  <c r="U119" i="21" s="1"/>
  <c r="S87" i="21"/>
  <c r="U87" i="21" s="1"/>
  <c r="S128" i="21"/>
  <c r="U128" i="21" s="1"/>
  <c r="S96" i="21"/>
  <c r="U96" i="21" s="1"/>
  <c r="S84" i="21"/>
  <c r="U84" i="21" s="1"/>
  <c r="S116" i="21"/>
  <c r="Q128" i="22"/>
  <c r="AC125" i="23"/>
  <c r="Y88" i="26"/>
  <c r="W98" i="26"/>
  <c r="W70" i="19"/>
  <c r="AC92" i="20"/>
  <c r="Q123" i="21"/>
  <c r="U125" i="22"/>
  <c r="S117" i="16"/>
  <c r="U117" i="16" s="1"/>
  <c r="S94" i="16"/>
  <c r="S91" i="16"/>
  <c r="U91" i="16" s="1"/>
  <c r="AC83" i="16"/>
  <c r="AC98" i="16" s="1"/>
  <c r="F24" i="16" s="1"/>
  <c r="F82" i="16" s="1"/>
  <c r="AF85" i="17"/>
  <c r="U124" i="18"/>
  <c r="Y117" i="18"/>
  <c r="AF92" i="18"/>
  <c r="AA87" i="18"/>
  <c r="S128" i="19"/>
  <c r="U128" i="19" s="1"/>
  <c r="O121" i="19"/>
  <c r="Y119" i="20"/>
  <c r="Q116" i="21"/>
  <c r="AC127" i="23"/>
  <c r="AC94" i="18"/>
  <c r="W118" i="19"/>
  <c r="Y118" i="19" s="1"/>
  <c r="AC115" i="19"/>
  <c r="AE115" i="19"/>
  <c r="S88" i="19"/>
  <c r="U88" i="19" s="1"/>
  <c r="AC121" i="20"/>
  <c r="AF94" i="20"/>
  <c r="Q88" i="21"/>
  <c r="AC93" i="22"/>
  <c r="S90" i="18"/>
  <c r="U90" i="18" s="1"/>
  <c r="W87" i="18"/>
  <c r="Y87" i="18" s="1"/>
  <c r="AA95" i="19"/>
  <c r="AA85" i="19"/>
  <c r="AE94" i="20"/>
  <c r="AC94" i="20"/>
  <c r="O127" i="21"/>
  <c r="AC122" i="21"/>
  <c r="W118" i="21"/>
  <c r="Y118" i="21" s="1"/>
  <c r="W90" i="21"/>
  <c r="Y90" i="21" s="1"/>
  <c r="W88" i="21"/>
  <c r="AC127" i="22"/>
  <c r="AC87" i="22"/>
  <c r="Q118" i="23"/>
  <c r="U128" i="26"/>
  <c r="AF86" i="26"/>
  <c r="Q86" i="26"/>
  <c r="W124" i="18"/>
  <c r="S114" i="18"/>
  <c r="W94" i="18"/>
  <c r="Y94" i="18" s="1"/>
  <c r="AA122" i="19"/>
  <c r="AA81" i="19"/>
  <c r="W123" i="20"/>
  <c r="Y123" i="20" s="1"/>
  <c r="U89" i="20"/>
  <c r="O129" i="21"/>
  <c r="W92" i="21"/>
  <c r="AC121" i="26"/>
  <c r="U88" i="26"/>
  <c r="AF88" i="26"/>
  <c r="Q117" i="18"/>
  <c r="W84" i="18"/>
  <c r="Y84" i="18" s="1"/>
  <c r="H79" i="18"/>
  <c r="AA119" i="19"/>
  <c r="AA126" i="20"/>
  <c r="AC96" i="21"/>
  <c r="AF128" i="23"/>
  <c r="Q128" i="23"/>
  <c r="AF123" i="23"/>
  <c r="Q124" i="25"/>
  <c r="AC122" i="24"/>
  <c r="Q96" i="24"/>
  <c r="Q120" i="27"/>
  <c r="Q82" i="28"/>
  <c r="AA116" i="19"/>
  <c r="AA120" i="19"/>
  <c r="AA124" i="19"/>
  <c r="AA128" i="19"/>
  <c r="AC90" i="20"/>
  <c r="U85" i="20"/>
  <c r="W70" i="20"/>
  <c r="W3" i="20"/>
  <c r="AC128" i="21"/>
  <c r="O120" i="21"/>
  <c r="AC82" i="23"/>
  <c r="W36" i="23"/>
  <c r="W137" i="23"/>
  <c r="W70" i="23"/>
  <c r="W103" i="23"/>
  <c r="W3" i="23"/>
  <c r="D74" i="23"/>
  <c r="AF120" i="24"/>
  <c r="AC87" i="26"/>
  <c r="AE87" i="26"/>
  <c r="O122" i="21"/>
  <c r="W83" i="21"/>
  <c r="Y83" i="21" s="1"/>
  <c r="W87" i="21"/>
  <c r="W91" i="21"/>
  <c r="W95" i="21"/>
  <c r="Y95" i="21" s="1"/>
  <c r="W116" i="21"/>
  <c r="Y116" i="21" s="1"/>
  <c r="W120" i="21"/>
  <c r="Y120" i="21" s="1"/>
  <c r="W124" i="21"/>
  <c r="Y124" i="21" s="1"/>
  <c r="W128" i="21"/>
  <c r="Y128" i="21" s="1"/>
  <c r="W81" i="21"/>
  <c r="W93" i="21"/>
  <c r="Y93" i="21" s="1"/>
  <c r="W96" i="21"/>
  <c r="Y96" i="21" s="1"/>
  <c r="AF123" i="22"/>
  <c r="AC129" i="23"/>
  <c r="AC119" i="23"/>
  <c r="AE84" i="24"/>
  <c r="Q86" i="24"/>
  <c r="AC82" i="25"/>
  <c r="U92" i="26"/>
  <c r="Y84" i="28"/>
  <c r="AF96" i="21"/>
  <c r="Q96" i="21"/>
  <c r="O83" i="21"/>
  <c r="O87" i="21"/>
  <c r="O91" i="21"/>
  <c r="O95" i="21"/>
  <c r="O82" i="21"/>
  <c r="O117" i="21"/>
  <c r="O81" i="21"/>
  <c r="AC122" i="22"/>
  <c r="Y118" i="22"/>
  <c r="Q96" i="22"/>
  <c r="H79" i="22"/>
  <c r="U117" i="23"/>
  <c r="Q122" i="24"/>
  <c r="Q87" i="24"/>
  <c r="AF87" i="24"/>
  <c r="AF93" i="27"/>
  <c r="Q93" i="27"/>
  <c r="AC114" i="19"/>
  <c r="O126" i="21"/>
  <c r="W117" i="21"/>
  <c r="W115" i="21"/>
  <c r="Y115" i="21" s="1"/>
  <c r="Y84" i="22"/>
  <c r="U124" i="24"/>
  <c r="AC120" i="25"/>
  <c r="AA131" i="25"/>
  <c r="AC124" i="27"/>
  <c r="Q119" i="28"/>
  <c r="Q94" i="28"/>
  <c r="AC122" i="20"/>
  <c r="AF116" i="20"/>
  <c r="W121" i="21"/>
  <c r="Y121" i="21" s="1"/>
  <c r="AC93" i="21"/>
  <c r="W89" i="21"/>
  <c r="Y89" i="21" s="1"/>
  <c r="AC95" i="22"/>
  <c r="Q95" i="23"/>
  <c r="U81" i="24"/>
  <c r="AA82" i="20"/>
  <c r="AA125" i="20"/>
  <c r="AA81" i="20"/>
  <c r="AA85" i="20"/>
  <c r="AA95" i="20"/>
  <c r="AA115" i="20"/>
  <c r="AA128" i="20"/>
  <c r="AA88" i="20"/>
  <c r="AA87" i="20"/>
  <c r="AA83" i="20"/>
  <c r="O128" i="21"/>
  <c r="AC95" i="21"/>
  <c r="W85" i="21"/>
  <c r="Y85" i="21" s="1"/>
  <c r="Y86" i="22"/>
  <c r="O98" i="23"/>
  <c r="Q82" i="23"/>
  <c r="Q98" i="23" s="1"/>
  <c r="AC129" i="27"/>
  <c r="W88" i="20"/>
  <c r="Y88" i="20" s="1"/>
  <c r="W115" i="20"/>
  <c r="W118" i="20"/>
  <c r="AF118" i="20" s="1"/>
  <c r="W121" i="20"/>
  <c r="Y121" i="20" s="1"/>
  <c r="W91" i="20"/>
  <c r="Y91" i="20" s="1"/>
  <c r="W93" i="20"/>
  <c r="Y93" i="20" s="1"/>
  <c r="W89" i="20"/>
  <c r="W116" i="20"/>
  <c r="Y116" i="20" s="1"/>
  <c r="W119" i="21"/>
  <c r="AE85" i="22"/>
  <c r="Q84" i="23"/>
  <c r="AC121" i="24"/>
  <c r="AC122" i="25"/>
  <c r="AE122" i="25"/>
  <c r="Q92" i="25"/>
  <c r="W86" i="18"/>
  <c r="S117" i="18"/>
  <c r="S121" i="18"/>
  <c r="U121" i="18" s="1"/>
  <c r="S125" i="18"/>
  <c r="S129" i="18"/>
  <c r="U129" i="18" s="1"/>
  <c r="Q124" i="20"/>
  <c r="AA93" i="20"/>
  <c r="AA84" i="20"/>
  <c r="S114" i="20"/>
  <c r="S118" i="20"/>
  <c r="U118" i="20" s="1"/>
  <c r="S122" i="20"/>
  <c r="U122" i="20" s="1"/>
  <c r="S126" i="20"/>
  <c r="S91" i="20"/>
  <c r="S84" i="20"/>
  <c r="U84" i="20" s="1"/>
  <c r="S124" i="20"/>
  <c r="U124" i="20" s="1"/>
  <c r="S94" i="20"/>
  <c r="U94" i="20" s="1"/>
  <c r="S127" i="20"/>
  <c r="S86" i="20"/>
  <c r="U86" i="20" s="1"/>
  <c r="S82" i="20"/>
  <c r="O115" i="21"/>
  <c r="O131" i="21" s="1"/>
  <c r="J15" i="21"/>
  <c r="E79" i="21"/>
  <c r="H79" i="21" s="1"/>
  <c r="AF84" i="22"/>
  <c r="Q84" i="22"/>
  <c r="AC90" i="23"/>
  <c r="AC118" i="24"/>
  <c r="AC128" i="29"/>
  <c r="W123" i="18"/>
  <c r="Y123" i="18" s="1"/>
  <c r="S116" i="18"/>
  <c r="W96" i="18"/>
  <c r="Y96" i="18" s="1"/>
  <c r="S89" i="18"/>
  <c r="O83" i="18"/>
  <c r="O87" i="18"/>
  <c r="O91" i="18"/>
  <c r="O95" i="18"/>
  <c r="AE95" i="18" s="1"/>
  <c r="AA121" i="19"/>
  <c r="AA84" i="19"/>
  <c r="AA120" i="20"/>
  <c r="AF120" i="20" s="1"/>
  <c r="AF119" i="20"/>
  <c r="W117" i="20"/>
  <c r="W125" i="21"/>
  <c r="Y125" i="21" s="1"/>
  <c r="W123" i="21"/>
  <c r="Y123" i="21" s="1"/>
  <c r="O121" i="21"/>
  <c r="O89" i="21"/>
  <c r="O85" i="21"/>
  <c r="U128" i="22"/>
  <c r="Y117" i="22"/>
  <c r="Y115" i="22"/>
  <c r="AC90" i="22"/>
  <c r="AE90" i="22"/>
  <c r="AC126" i="26"/>
  <c r="AE126" i="26"/>
  <c r="AF126" i="26"/>
  <c r="AF119" i="18"/>
  <c r="W93" i="18"/>
  <c r="Y93" i="18" s="1"/>
  <c r="AA94" i="19"/>
  <c r="AA91" i="20"/>
  <c r="Q81" i="20"/>
  <c r="AF85" i="22"/>
  <c r="AF87" i="23"/>
  <c r="AF126" i="24"/>
  <c r="Y115" i="26"/>
  <c r="AF84" i="26"/>
  <c r="Q84" i="26"/>
  <c r="S126" i="18"/>
  <c r="AE126" i="18" s="1"/>
  <c r="W120" i="18"/>
  <c r="S96" i="18"/>
  <c r="AE96" i="18" s="1"/>
  <c r="S86" i="18"/>
  <c r="U86" i="18" s="1"/>
  <c r="AA118" i="19"/>
  <c r="AA91" i="19"/>
  <c r="W125" i="20"/>
  <c r="Y125" i="20" s="1"/>
  <c r="W84" i="20"/>
  <c r="Y84" i="20" s="1"/>
  <c r="W82" i="20"/>
  <c r="W127" i="21"/>
  <c r="Y127" i="21" s="1"/>
  <c r="O119" i="21"/>
  <c r="AC92" i="22"/>
  <c r="AC85" i="22"/>
  <c r="Y98" i="23"/>
  <c r="W36" i="24"/>
  <c r="W103" i="24"/>
  <c r="W3" i="24"/>
  <c r="D74" i="24"/>
  <c r="AC96" i="25"/>
  <c r="AA82" i="22"/>
  <c r="AF116" i="23"/>
  <c r="AF90" i="23"/>
  <c r="Q94" i="24"/>
  <c r="AC89" i="24"/>
  <c r="U128" i="25"/>
  <c r="U118" i="25"/>
  <c r="Q114" i="25"/>
  <c r="AE85" i="25"/>
  <c r="AF95" i="26"/>
  <c r="AF94" i="26"/>
  <c r="Q94" i="26"/>
  <c r="Q90" i="26"/>
  <c r="W103" i="26"/>
  <c r="W137" i="26"/>
  <c r="W3" i="26"/>
  <c r="D74" i="26"/>
  <c r="AC117" i="27"/>
  <c r="AE117" i="27"/>
  <c r="AA115" i="22"/>
  <c r="AC124" i="23"/>
  <c r="AC95" i="26"/>
  <c r="AC88" i="28"/>
  <c r="AA116" i="21"/>
  <c r="AA90" i="21"/>
  <c r="AA84" i="21"/>
  <c r="U122" i="22"/>
  <c r="O98" i="22"/>
  <c r="Q95" i="22"/>
  <c r="AA89" i="22"/>
  <c r="U114" i="23"/>
  <c r="AF86" i="23"/>
  <c r="AF93" i="24"/>
  <c r="Y89" i="24"/>
  <c r="AC82" i="24"/>
  <c r="AE82" i="24"/>
  <c r="Q120" i="25"/>
  <c r="U121" i="26"/>
  <c r="AG95" i="26"/>
  <c r="AC91" i="26"/>
  <c r="AE91" i="26"/>
  <c r="AC127" i="27"/>
  <c r="O84" i="20"/>
  <c r="O88" i="20"/>
  <c r="O92" i="20"/>
  <c r="O96" i="20"/>
  <c r="O98" i="20" s="1"/>
  <c r="O117" i="20"/>
  <c r="O121" i="20"/>
  <c r="O125" i="20"/>
  <c r="O129" i="20"/>
  <c r="AA129" i="22"/>
  <c r="AA126" i="22"/>
  <c r="AA94" i="22"/>
  <c r="W70" i="22"/>
  <c r="W3" i="22"/>
  <c r="D74" i="22"/>
  <c r="U124" i="23"/>
  <c r="AC115" i="23"/>
  <c r="U91" i="23"/>
  <c r="AC83" i="23"/>
  <c r="AE83" i="23"/>
  <c r="U91" i="24"/>
  <c r="AC125" i="25"/>
  <c r="AE125" i="25"/>
  <c r="AG125" i="25" s="1"/>
  <c r="AC117" i="25"/>
  <c r="Y115" i="25"/>
  <c r="W70" i="25"/>
  <c r="W3" i="25"/>
  <c r="D74" i="25"/>
  <c r="W103" i="25"/>
  <c r="W36" i="25"/>
  <c r="AE116" i="26"/>
  <c r="AG116" i="26" s="1"/>
  <c r="Q87" i="27"/>
  <c r="AF87" i="27"/>
  <c r="W3" i="27"/>
  <c r="W36" i="27"/>
  <c r="W70" i="27"/>
  <c r="W137" i="27"/>
  <c r="W103" i="27"/>
  <c r="Q118" i="28"/>
  <c r="AA131" i="27"/>
  <c r="Q84" i="27"/>
  <c r="AC81" i="27"/>
  <c r="AA98" i="27"/>
  <c r="Q93" i="28"/>
  <c r="AC83" i="29"/>
  <c r="U122" i="27"/>
  <c r="Q95" i="30"/>
  <c r="AC88" i="21"/>
  <c r="AA117" i="21"/>
  <c r="AA121" i="21"/>
  <c r="AA125" i="21"/>
  <c r="AA129" i="21"/>
  <c r="Q87" i="22"/>
  <c r="AF124" i="23"/>
  <c r="AF128" i="24"/>
  <c r="Q128" i="24"/>
  <c r="U115" i="24"/>
  <c r="U95" i="24"/>
  <c r="S131" i="26"/>
  <c r="U114" i="26"/>
  <c r="U131" i="26" s="1"/>
  <c r="Q83" i="26"/>
  <c r="AF83" i="26"/>
  <c r="AE91" i="27"/>
  <c r="Y81" i="27"/>
  <c r="AC125" i="24"/>
  <c r="AE125" i="24"/>
  <c r="AF84" i="24"/>
  <c r="Q87" i="26"/>
  <c r="AF87" i="26"/>
  <c r="AC83" i="27"/>
  <c r="AC127" i="24"/>
  <c r="U116" i="26"/>
  <c r="AF116" i="26"/>
  <c r="AC96" i="26"/>
  <c r="AE96" i="26"/>
  <c r="AF89" i="26"/>
  <c r="Q89" i="26"/>
  <c r="AA117" i="22"/>
  <c r="AA96" i="22"/>
  <c r="AA116" i="22"/>
  <c r="AA84" i="22"/>
  <c r="AA119" i="22"/>
  <c r="AA88" i="22"/>
  <c r="AA114" i="22"/>
  <c r="AA120" i="22"/>
  <c r="AA124" i="22"/>
  <c r="AA128" i="22"/>
  <c r="Q96" i="23"/>
  <c r="AF96" i="23"/>
  <c r="W98" i="23"/>
  <c r="U123" i="24"/>
  <c r="AF95" i="24"/>
  <c r="U127" i="25"/>
  <c r="Q119" i="25"/>
  <c r="AF119" i="25"/>
  <c r="AE84" i="26"/>
  <c r="AE116" i="27"/>
  <c r="Q114" i="27"/>
  <c r="AC115" i="30"/>
  <c r="Q94" i="22"/>
  <c r="W83" i="22"/>
  <c r="Y83" i="22" s="1"/>
  <c r="W87" i="22"/>
  <c r="Y87" i="22" s="1"/>
  <c r="W91" i="22"/>
  <c r="W95" i="22"/>
  <c r="W116" i="22"/>
  <c r="Y116" i="22" s="1"/>
  <c r="W120" i="22"/>
  <c r="W122" i="22"/>
  <c r="W126" i="22"/>
  <c r="Y126" i="22" s="1"/>
  <c r="W90" i="22"/>
  <c r="Y90" i="22" s="1"/>
  <c r="W93" i="22"/>
  <c r="Y93" i="22" s="1"/>
  <c r="AC123" i="23"/>
  <c r="AF122" i="23"/>
  <c r="U120" i="23"/>
  <c r="Q120" i="26"/>
  <c r="AF118" i="26"/>
  <c r="Q118" i="26"/>
  <c r="Q131" i="26" s="1"/>
  <c r="AE86" i="26"/>
  <c r="Q81" i="26"/>
  <c r="Q96" i="27"/>
  <c r="W127" i="22"/>
  <c r="W114" i="22"/>
  <c r="S81" i="22"/>
  <c r="S82" i="22"/>
  <c r="S86" i="22"/>
  <c r="S90" i="22"/>
  <c r="S94" i="22"/>
  <c r="S89" i="22"/>
  <c r="S92" i="22"/>
  <c r="U92" i="22" s="1"/>
  <c r="S95" i="22"/>
  <c r="S115" i="22"/>
  <c r="U115" i="22" s="1"/>
  <c r="S83" i="22"/>
  <c r="S118" i="22"/>
  <c r="S96" i="22"/>
  <c r="AC128" i="23"/>
  <c r="AF127" i="23"/>
  <c r="U118" i="23"/>
  <c r="AC86" i="23"/>
  <c r="AF83" i="23"/>
  <c r="AA85" i="23"/>
  <c r="AA89" i="23"/>
  <c r="AF89" i="23" s="1"/>
  <c r="AA93" i="23"/>
  <c r="AA114" i="23"/>
  <c r="AA118" i="23"/>
  <c r="U125" i="24"/>
  <c r="AA88" i="24"/>
  <c r="AA95" i="24"/>
  <c r="AA123" i="24"/>
  <c r="AA119" i="24"/>
  <c r="AA81" i="24"/>
  <c r="AA91" i="24"/>
  <c r="AA115" i="24"/>
  <c r="AA129" i="24"/>
  <c r="AA87" i="24"/>
  <c r="AA120" i="24"/>
  <c r="AA92" i="24"/>
  <c r="AA117" i="24"/>
  <c r="AA114" i="24"/>
  <c r="AA128" i="24"/>
  <c r="O114" i="20"/>
  <c r="O87" i="20"/>
  <c r="AA115" i="21"/>
  <c r="AA86" i="21"/>
  <c r="AF92" i="22"/>
  <c r="Q92" i="22"/>
  <c r="AA86" i="22"/>
  <c r="AA81" i="22"/>
  <c r="O115" i="22"/>
  <c r="O119" i="22"/>
  <c r="O121" i="22"/>
  <c r="O125" i="22"/>
  <c r="O129" i="22"/>
  <c r="AA95" i="23"/>
  <c r="AF95" i="23" s="1"/>
  <c r="Q92" i="23"/>
  <c r="AA88" i="23"/>
  <c r="AF123" i="24"/>
  <c r="AA94" i="24"/>
  <c r="AA85" i="24"/>
  <c r="AA83" i="24"/>
  <c r="W114" i="24"/>
  <c r="W118" i="24"/>
  <c r="Y118" i="24" s="1"/>
  <c r="W122" i="24"/>
  <c r="W126" i="24"/>
  <c r="W84" i="24"/>
  <c r="Y84" i="24" s="1"/>
  <c r="W91" i="24"/>
  <c r="Y91" i="24" s="1"/>
  <c r="W115" i="24"/>
  <c r="Y115" i="24" s="1"/>
  <c r="W86" i="24"/>
  <c r="W116" i="24"/>
  <c r="Y116" i="24" s="1"/>
  <c r="W83" i="24"/>
  <c r="Y83" i="24" s="1"/>
  <c r="W96" i="24"/>
  <c r="Y96" i="24" s="1"/>
  <c r="W124" i="24"/>
  <c r="W127" i="24"/>
  <c r="W88" i="24"/>
  <c r="Y88" i="24" s="1"/>
  <c r="W93" i="24"/>
  <c r="Y93" i="24" s="1"/>
  <c r="W85" i="24"/>
  <c r="Y85" i="24" s="1"/>
  <c r="W81" i="24"/>
  <c r="W125" i="24"/>
  <c r="Y125" i="24" s="1"/>
  <c r="W94" i="24"/>
  <c r="Y94" i="24" s="1"/>
  <c r="AF129" i="25"/>
  <c r="S90" i="25"/>
  <c r="U90" i="25" s="1"/>
  <c r="S94" i="25"/>
  <c r="U94" i="25" s="1"/>
  <c r="S86" i="25"/>
  <c r="S96" i="25"/>
  <c r="U96" i="25" s="1"/>
  <c r="S120" i="25"/>
  <c r="U120" i="25" s="1"/>
  <c r="S123" i="25"/>
  <c r="S82" i="25"/>
  <c r="U82" i="25" s="1"/>
  <c r="S88" i="25"/>
  <c r="U88" i="25" s="1"/>
  <c r="S121" i="25"/>
  <c r="AF121" i="25" s="1"/>
  <c r="S114" i="25"/>
  <c r="S81" i="25"/>
  <c r="S92" i="25"/>
  <c r="AF92" i="25" s="1"/>
  <c r="S115" i="25"/>
  <c r="S119" i="25"/>
  <c r="U119" i="25" s="1"/>
  <c r="S116" i="25"/>
  <c r="U116" i="25" s="1"/>
  <c r="S84" i="25"/>
  <c r="U84" i="25" s="1"/>
  <c r="AF122" i="26"/>
  <c r="AG122" i="26" s="1"/>
  <c r="Q122" i="26"/>
  <c r="AE126" i="27"/>
  <c r="Q91" i="27"/>
  <c r="AC122" i="29"/>
  <c r="AA127" i="21"/>
  <c r="AA124" i="21"/>
  <c r="AA118" i="21"/>
  <c r="AA92" i="21"/>
  <c r="AA89" i="21"/>
  <c r="AA83" i="21"/>
  <c r="S124" i="22"/>
  <c r="S121" i="22"/>
  <c r="W119" i="22"/>
  <c r="Y119" i="22" s="1"/>
  <c r="S88" i="22"/>
  <c r="U88" i="22" s="1"/>
  <c r="S131" i="23"/>
  <c r="AA121" i="23"/>
  <c r="AA84" i="23"/>
  <c r="AA116" i="24"/>
  <c r="S84" i="24"/>
  <c r="U84" i="24" s="1"/>
  <c r="S88" i="24"/>
  <c r="U88" i="24" s="1"/>
  <c r="S92" i="24"/>
  <c r="S96" i="24"/>
  <c r="U96" i="24" s="1"/>
  <c r="S87" i="24"/>
  <c r="U87" i="24" s="1"/>
  <c r="S94" i="24"/>
  <c r="U94" i="24" s="1"/>
  <c r="S122" i="24"/>
  <c r="U122" i="24" s="1"/>
  <c r="S129" i="24"/>
  <c r="U129" i="24" s="1"/>
  <c r="S118" i="24"/>
  <c r="U118" i="24" s="1"/>
  <c r="S121" i="24"/>
  <c r="U121" i="24" s="1"/>
  <c r="S93" i="24"/>
  <c r="U93" i="24" s="1"/>
  <c r="S117" i="24"/>
  <c r="S89" i="24"/>
  <c r="S119" i="24"/>
  <c r="AC126" i="25"/>
  <c r="AC94" i="25"/>
  <c r="AE94" i="25"/>
  <c r="AC81" i="25"/>
  <c r="AE81" i="25"/>
  <c r="U82" i="26"/>
  <c r="U98" i="26" s="1"/>
  <c r="D24" i="26" s="1"/>
  <c r="D82" i="26" s="1"/>
  <c r="AF82" i="26"/>
  <c r="AF94" i="23"/>
  <c r="O91" i="24"/>
  <c r="Y121" i="25"/>
  <c r="AF88" i="25"/>
  <c r="AC118" i="26"/>
  <c r="AE118" i="26"/>
  <c r="AE94" i="26"/>
  <c r="AC94" i="26"/>
  <c r="AF93" i="26"/>
  <c r="AC119" i="27"/>
  <c r="AE119" i="27"/>
  <c r="U119" i="29"/>
  <c r="AC116" i="31"/>
  <c r="U114" i="31"/>
  <c r="AC89" i="32"/>
  <c r="E79" i="23"/>
  <c r="H79" i="23" s="1"/>
  <c r="J15" i="23"/>
  <c r="J21" i="23" s="1"/>
  <c r="AF128" i="25"/>
  <c r="AF118" i="25"/>
  <c r="AF127" i="26"/>
  <c r="Q91" i="26"/>
  <c r="AF91" i="26"/>
  <c r="AC95" i="27"/>
  <c r="Q122" i="28"/>
  <c r="AF122" i="28"/>
  <c r="AF96" i="28"/>
  <c r="Q96" i="28"/>
  <c r="AC91" i="30"/>
  <c r="O116" i="24"/>
  <c r="AC129" i="25"/>
  <c r="AE129" i="25"/>
  <c r="AG129" i="25" s="1"/>
  <c r="Y114" i="25"/>
  <c r="AF115" i="26"/>
  <c r="AC83" i="26"/>
  <c r="AE83" i="26"/>
  <c r="U93" i="27"/>
  <c r="Y84" i="27"/>
  <c r="W3" i="28"/>
  <c r="W36" i="28"/>
  <c r="W70" i="28"/>
  <c r="D74" i="28"/>
  <c r="W103" i="28"/>
  <c r="W115" i="30"/>
  <c r="Y115" i="30" s="1"/>
  <c r="W119" i="30"/>
  <c r="Y119" i="30" s="1"/>
  <c r="W123" i="30"/>
  <c r="Y123" i="30" s="1"/>
  <c r="W127" i="30"/>
  <c r="Y127" i="30" s="1"/>
  <c r="W122" i="30"/>
  <c r="W95" i="30"/>
  <c r="W91" i="30"/>
  <c r="W128" i="30"/>
  <c r="W83" i="30"/>
  <c r="W88" i="30"/>
  <c r="W90" i="30"/>
  <c r="Y90" i="30" s="1"/>
  <c r="W118" i="30"/>
  <c r="Y118" i="30" s="1"/>
  <c r="W129" i="30"/>
  <c r="Y129" i="30" s="1"/>
  <c r="W85" i="30"/>
  <c r="Y85" i="30" s="1"/>
  <c r="W94" i="30"/>
  <c r="Y94" i="30" s="1"/>
  <c r="W124" i="30"/>
  <c r="Y124" i="30" s="1"/>
  <c r="W84" i="30"/>
  <c r="Y84" i="30" s="1"/>
  <c r="W121" i="30"/>
  <c r="W96" i="30"/>
  <c r="Y96" i="30" s="1"/>
  <c r="W86" i="30"/>
  <c r="Y86" i="30" s="1"/>
  <c r="W116" i="30"/>
  <c r="Y116" i="30" s="1"/>
  <c r="W125" i="30"/>
  <c r="Y125" i="30" s="1"/>
  <c r="W92" i="30"/>
  <c r="W82" i="30"/>
  <c r="Y82" i="30" s="1"/>
  <c r="W117" i="30"/>
  <c r="W120" i="30"/>
  <c r="W81" i="30"/>
  <c r="W89" i="30"/>
  <c r="Y89" i="30" s="1"/>
  <c r="Y129" i="31"/>
  <c r="Y131" i="31" s="1"/>
  <c r="AC92" i="32"/>
  <c r="AF89" i="28"/>
  <c r="Q89" i="28"/>
  <c r="Y82" i="28"/>
  <c r="W98" i="28"/>
  <c r="AC127" i="29"/>
  <c r="AC121" i="29"/>
  <c r="AC93" i="30"/>
  <c r="Q129" i="31"/>
  <c r="Q116" i="31"/>
  <c r="AF116" i="31"/>
  <c r="AC82" i="31"/>
  <c r="J21" i="32"/>
  <c r="O83" i="24"/>
  <c r="O90" i="24"/>
  <c r="O125" i="24"/>
  <c r="O114" i="24"/>
  <c r="O121" i="24"/>
  <c r="Y85" i="25"/>
  <c r="AC88" i="26"/>
  <c r="AE88" i="26"/>
  <c r="U123" i="27"/>
  <c r="AC114" i="27"/>
  <c r="U115" i="28"/>
  <c r="AC90" i="28"/>
  <c r="Y114" i="30"/>
  <c r="AC87" i="31"/>
  <c r="AF122" i="33"/>
  <c r="Q122" i="33"/>
  <c r="W98" i="27"/>
  <c r="AF120" i="28"/>
  <c r="AF121" i="29"/>
  <c r="Q94" i="29"/>
  <c r="Q85" i="29"/>
  <c r="Q96" i="30"/>
  <c r="Q129" i="28"/>
  <c r="AC116" i="28"/>
  <c r="Q86" i="28"/>
  <c r="AF115" i="29"/>
  <c r="U129" i="27"/>
  <c r="O118" i="27"/>
  <c r="O81" i="27"/>
  <c r="O123" i="27"/>
  <c r="O86" i="27"/>
  <c r="O128" i="27"/>
  <c r="O89" i="27"/>
  <c r="O92" i="27"/>
  <c r="O95" i="27"/>
  <c r="O124" i="27"/>
  <c r="O127" i="27"/>
  <c r="O117" i="27"/>
  <c r="O126" i="27"/>
  <c r="O83" i="27"/>
  <c r="O85" i="27"/>
  <c r="O119" i="27"/>
  <c r="O121" i="27"/>
  <c r="O82" i="27"/>
  <c r="O90" i="27"/>
  <c r="O88" i="27"/>
  <c r="O122" i="27"/>
  <c r="O129" i="27"/>
  <c r="AC114" i="28"/>
  <c r="AC123" i="29"/>
  <c r="W88" i="29"/>
  <c r="Y88" i="29" s="1"/>
  <c r="W115" i="29"/>
  <c r="Y115" i="29" s="1"/>
  <c r="W118" i="29"/>
  <c r="Y118" i="29" s="1"/>
  <c r="W128" i="29"/>
  <c r="W86" i="29"/>
  <c r="Y86" i="29" s="1"/>
  <c r="W114" i="29"/>
  <c r="W93" i="29"/>
  <c r="Y93" i="29" s="1"/>
  <c r="W96" i="29"/>
  <c r="Y96" i="29" s="1"/>
  <c r="W121" i="29"/>
  <c r="Y121" i="29" s="1"/>
  <c r="W126" i="29"/>
  <c r="Y126" i="29" s="1"/>
  <c r="W123" i="29"/>
  <c r="Y123" i="29" s="1"/>
  <c r="W116" i="29"/>
  <c r="Y116" i="29" s="1"/>
  <c r="W120" i="29"/>
  <c r="Y120" i="29" s="1"/>
  <c r="W122" i="29"/>
  <c r="W124" i="29"/>
  <c r="Y124" i="29" s="1"/>
  <c r="W95" i="29"/>
  <c r="Y95" i="29" s="1"/>
  <c r="W94" i="29"/>
  <c r="Y94" i="29" s="1"/>
  <c r="W127" i="29"/>
  <c r="W119" i="29"/>
  <c r="Y119" i="29" s="1"/>
  <c r="W81" i="29"/>
  <c r="W83" i="29"/>
  <c r="Y83" i="29" s="1"/>
  <c r="W85" i="29"/>
  <c r="Y85" i="29" s="1"/>
  <c r="W90" i="29"/>
  <c r="Y90" i="29" s="1"/>
  <c r="W125" i="29"/>
  <c r="Y125" i="29" s="1"/>
  <c r="W89" i="29"/>
  <c r="Y89" i="29" s="1"/>
  <c r="W84" i="29"/>
  <c r="Y84" i="29" s="1"/>
  <c r="W87" i="29"/>
  <c r="Y87" i="29" s="1"/>
  <c r="W129" i="29"/>
  <c r="Y129" i="29" s="1"/>
  <c r="W92" i="29"/>
  <c r="Y92" i="29" s="1"/>
  <c r="AC95" i="30"/>
  <c r="Q81" i="30"/>
  <c r="AF81" i="30"/>
  <c r="Q95" i="31"/>
  <c r="AF82" i="24"/>
  <c r="AC118" i="25"/>
  <c r="AC131" i="25" s="1"/>
  <c r="AE118" i="25"/>
  <c r="Y92" i="25"/>
  <c r="Q85" i="25"/>
  <c r="AF85" i="25"/>
  <c r="AC117" i="26"/>
  <c r="AE93" i="26"/>
  <c r="Y86" i="26"/>
  <c r="Y81" i="26"/>
  <c r="Y98" i="26" s="1"/>
  <c r="AC120" i="27"/>
  <c r="AC96" i="27"/>
  <c r="AE96" i="27"/>
  <c r="AC87" i="27"/>
  <c r="AE87" i="27"/>
  <c r="AC85" i="27"/>
  <c r="AC94" i="28"/>
  <c r="AF84" i="28"/>
  <c r="W117" i="29"/>
  <c r="Y117" i="29" s="1"/>
  <c r="AC114" i="29"/>
  <c r="W36" i="29"/>
  <c r="W3" i="29"/>
  <c r="S114" i="29"/>
  <c r="S118" i="29"/>
  <c r="U118" i="29" s="1"/>
  <c r="S122" i="29"/>
  <c r="U122" i="29" s="1"/>
  <c r="S126" i="29"/>
  <c r="U126" i="29" s="1"/>
  <c r="S91" i="29"/>
  <c r="S84" i="29"/>
  <c r="U84" i="29" s="1"/>
  <c r="S124" i="29"/>
  <c r="U124" i="29" s="1"/>
  <c r="S94" i="29"/>
  <c r="U94" i="29" s="1"/>
  <c r="S129" i="29"/>
  <c r="S92" i="29"/>
  <c r="U92" i="29" s="1"/>
  <c r="S95" i="29"/>
  <c r="S120" i="29"/>
  <c r="U120" i="29" s="1"/>
  <c r="S89" i="29"/>
  <c r="U89" i="29" s="1"/>
  <c r="S117" i="29"/>
  <c r="U117" i="29" s="1"/>
  <c r="S83" i="29"/>
  <c r="U83" i="29" s="1"/>
  <c r="S85" i="29"/>
  <c r="U85" i="29" s="1"/>
  <c r="S87" i="29"/>
  <c r="U87" i="29" s="1"/>
  <c r="S115" i="29"/>
  <c r="U115" i="29" s="1"/>
  <c r="S88" i="29"/>
  <c r="U88" i="29" s="1"/>
  <c r="S82" i="29"/>
  <c r="U82" i="29" s="1"/>
  <c r="S127" i="29"/>
  <c r="U127" i="29" s="1"/>
  <c r="Q87" i="31"/>
  <c r="AF87" i="31"/>
  <c r="Q124" i="33"/>
  <c r="Q90" i="28"/>
  <c r="AC93" i="29"/>
  <c r="AC127" i="30"/>
  <c r="O119" i="23"/>
  <c r="W114" i="23"/>
  <c r="W118" i="23"/>
  <c r="W122" i="23"/>
  <c r="W126" i="23"/>
  <c r="AF126" i="23" s="1"/>
  <c r="O129" i="24"/>
  <c r="O115" i="24"/>
  <c r="AC128" i="25"/>
  <c r="AE128" i="25"/>
  <c r="AG128" i="25" s="1"/>
  <c r="Q115" i="25"/>
  <c r="O81" i="25"/>
  <c r="O82" i="25"/>
  <c r="O123" i="25"/>
  <c r="O89" i="25"/>
  <c r="O126" i="25"/>
  <c r="O86" i="25"/>
  <c r="O116" i="25"/>
  <c r="O94" i="25"/>
  <c r="O84" i="25"/>
  <c r="O87" i="25"/>
  <c r="O90" i="25"/>
  <c r="O93" i="25"/>
  <c r="O117" i="25"/>
  <c r="O127" i="25"/>
  <c r="AF114" i="26"/>
  <c r="Y85" i="27"/>
  <c r="Y98" i="28"/>
  <c r="E24" i="28" s="1"/>
  <c r="E82" i="28" s="1"/>
  <c r="S123" i="29"/>
  <c r="U123" i="29" s="1"/>
  <c r="S96" i="29"/>
  <c r="U96" i="29" s="1"/>
  <c r="W70" i="29"/>
  <c r="F79" i="32"/>
  <c r="H79" i="32" s="1"/>
  <c r="S84" i="23"/>
  <c r="S88" i="23"/>
  <c r="S92" i="23"/>
  <c r="S96" i="23"/>
  <c r="U96" i="23" s="1"/>
  <c r="O118" i="24"/>
  <c r="AF96" i="25"/>
  <c r="Q96" i="25"/>
  <c r="AC129" i="26"/>
  <c r="AE129" i="26"/>
  <c r="AE89" i="26"/>
  <c r="AC89" i="26"/>
  <c r="AC128" i="27"/>
  <c r="AE128" i="27"/>
  <c r="O116" i="27"/>
  <c r="U116" i="28"/>
  <c r="S90" i="29"/>
  <c r="S81" i="29"/>
  <c r="Q119" i="30"/>
  <c r="Y124" i="32"/>
  <c r="U126" i="23"/>
  <c r="S85" i="23"/>
  <c r="S82" i="23"/>
  <c r="AF82" i="23" s="1"/>
  <c r="AF81" i="23"/>
  <c r="O117" i="23"/>
  <c r="AE117" i="23" s="1"/>
  <c r="O121" i="23"/>
  <c r="O125" i="23"/>
  <c r="O129" i="23"/>
  <c r="O88" i="24"/>
  <c r="AC84" i="25"/>
  <c r="AE127" i="26"/>
  <c r="AG127" i="26" s="1"/>
  <c r="AC122" i="26"/>
  <c r="AA125" i="26"/>
  <c r="AA90" i="26"/>
  <c r="AA114" i="26"/>
  <c r="AA85" i="26"/>
  <c r="AA120" i="26"/>
  <c r="AA123" i="26"/>
  <c r="AA81" i="26"/>
  <c r="AF81" i="26" s="1"/>
  <c r="AA92" i="26"/>
  <c r="AF92" i="26" s="1"/>
  <c r="AA115" i="26"/>
  <c r="AA128" i="26"/>
  <c r="AF128" i="26" s="1"/>
  <c r="AA124" i="26"/>
  <c r="O94" i="27"/>
  <c r="AE82" i="27"/>
  <c r="AC82" i="27"/>
  <c r="S93" i="29"/>
  <c r="U93" i="29" s="1"/>
  <c r="U92" i="30"/>
  <c r="Q85" i="32"/>
  <c r="W94" i="25"/>
  <c r="Y94" i="25" s="1"/>
  <c r="W91" i="25"/>
  <c r="Y114" i="26"/>
  <c r="AC125" i="28"/>
  <c r="W131" i="28"/>
  <c r="AC118" i="32"/>
  <c r="AC123" i="28"/>
  <c r="AF116" i="28"/>
  <c r="AC92" i="28"/>
  <c r="Q85" i="28"/>
  <c r="AF85" i="28"/>
  <c r="AC119" i="29"/>
  <c r="Y94" i="31"/>
  <c r="U114" i="35"/>
  <c r="Y85" i="35"/>
  <c r="AF85" i="35"/>
  <c r="W98" i="35"/>
  <c r="AC123" i="27"/>
  <c r="AC93" i="27"/>
  <c r="AE93" i="27"/>
  <c r="Y121" i="28"/>
  <c r="Y131" i="28" s="1"/>
  <c r="AC117" i="28"/>
  <c r="AC91" i="31"/>
  <c r="Y87" i="32"/>
  <c r="U116" i="33"/>
  <c r="AC95" i="33"/>
  <c r="Y95" i="25"/>
  <c r="W116" i="25"/>
  <c r="W120" i="25"/>
  <c r="Y120" i="25" s="1"/>
  <c r="W124" i="25"/>
  <c r="W128" i="25"/>
  <c r="Y128" i="25" s="1"/>
  <c r="W83" i="25"/>
  <c r="AF83" i="25" s="1"/>
  <c r="AF85" i="26"/>
  <c r="U116" i="27"/>
  <c r="Q127" i="28"/>
  <c r="U125" i="28"/>
  <c r="Y90" i="28"/>
  <c r="AC128" i="30"/>
  <c r="AE128" i="30"/>
  <c r="AC123" i="30"/>
  <c r="AC118" i="30"/>
  <c r="Q121" i="31"/>
  <c r="AA98" i="31"/>
  <c r="AC81" i="31"/>
  <c r="Q126" i="32"/>
  <c r="AC88" i="33"/>
  <c r="Q129" i="34"/>
  <c r="AC92" i="34"/>
  <c r="AF84" i="31"/>
  <c r="Q84" i="31"/>
  <c r="AC85" i="33"/>
  <c r="Q83" i="33"/>
  <c r="AE84" i="35"/>
  <c r="AC84" i="35"/>
  <c r="AA98" i="35"/>
  <c r="Q83" i="30"/>
  <c r="AC125" i="31"/>
  <c r="AC125" i="30"/>
  <c r="AE125" i="30"/>
  <c r="AC85" i="30"/>
  <c r="U81" i="31"/>
  <c r="AC82" i="33"/>
  <c r="X12" i="1"/>
  <c r="Z12" i="1"/>
  <c r="V12" i="1"/>
  <c r="W12" i="1"/>
  <c r="Y12" i="1"/>
  <c r="AA12" i="1"/>
  <c r="AC12" i="1"/>
  <c r="T12" i="1"/>
  <c r="U12" i="1"/>
  <c r="AB12" i="1"/>
  <c r="J15" i="29"/>
  <c r="AC117" i="30"/>
  <c r="AE117" i="30"/>
  <c r="Q115" i="30"/>
  <c r="Q88" i="33"/>
  <c r="AE96" i="33"/>
  <c r="AC96" i="33"/>
  <c r="W117" i="25"/>
  <c r="W93" i="25"/>
  <c r="Q95" i="26"/>
  <c r="S117" i="27"/>
  <c r="U117" i="27" s="1"/>
  <c r="AC92" i="27"/>
  <c r="AE92" i="27"/>
  <c r="AC90" i="27"/>
  <c r="Q120" i="30"/>
  <c r="Q120" i="31"/>
  <c r="AF120" i="31"/>
  <c r="W131" i="31"/>
  <c r="U88" i="31"/>
  <c r="AE88" i="31"/>
  <c r="U88" i="32"/>
  <c r="Q125" i="33"/>
  <c r="W127" i="25"/>
  <c r="AC121" i="25"/>
  <c r="W90" i="25"/>
  <c r="W87" i="25"/>
  <c r="W84" i="25"/>
  <c r="Y84" i="25" s="1"/>
  <c r="Q90" i="30"/>
  <c r="W137" i="31"/>
  <c r="D74" i="31"/>
  <c r="W103" i="31"/>
  <c r="W3" i="31"/>
  <c r="W70" i="31"/>
  <c r="Q91" i="32"/>
  <c r="AE125" i="27"/>
  <c r="S84" i="27"/>
  <c r="S88" i="27"/>
  <c r="U88" i="27" s="1"/>
  <c r="S92" i="27"/>
  <c r="U92" i="27" s="1"/>
  <c r="S96" i="27"/>
  <c r="S115" i="27"/>
  <c r="S82" i="27"/>
  <c r="S85" i="27"/>
  <c r="U85" i="27" s="1"/>
  <c r="S91" i="27"/>
  <c r="U91" i="27" s="1"/>
  <c r="S94" i="27"/>
  <c r="U94" i="27" s="1"/>
  <c r="S114" i="27"/>
  <c r="AF114" i="27" s="1"/>
  <c r="S120" i="27"/>
  <c r="S125" i="27"/>
  <c r="U125" i="27" s="1"/>
  <c r="S89" i="27"/>
  <c r="S95" i="27"/>
  <c r="U95" i="27" s="1"/>
  <c r="S121" i="27"/>
  <c r="U121" i="27" s="1"/>
  <c r="S118" i="27"/>
  <c r="U118" i="27" s="1"/>
  <c r="AF126" i="28"/>
  <c r="Q126" i="28"/>
  <c r="U117" i="30"/>
  <c r="AC84" i="30"/>
  <c r="AE84" i="30"/>
  <c r="Y85" i="31"/>
  <c r="Q127" i="33"/>
  <c r="AF124" i="29"/>
  <c r="Q124" i="29"/>
  <c r="O122" i="29"/>
  <c r="O120" i="29"/>
  <c r="O118" i="29"/>
  <c r="AF123" i="30"/>
  <c r="S85" i="30"/>
  <c r="U85" i="30" s="1"/>
  <c r="S89" i="30"/>
  <c r="U89" i="30" s="1"/>
  <c r="S93" i="30"/>
  <c r="U93" i="30" s="1"/>
  <c r="S82" i="30"/>
  <c r="U82" i="30" s="1"/>
  <c r="S115" i="30"/>
  <c r="U115" i="30" s="1"/>
  <c r="S88" i="30"/>
  <c r="S118" i="30"/>
  <c r="U118" i="30" s="1"/>
  <c r="S96" i="30"/>
  <c r="S116" i="30"/>
  <c r="S119" i="30"/>
  <c r="S84" i="30"/>
  <c r="U84" i="30" s="1"/>
  <c r="S86" i="30"/>
  <c r="U86" i="30" s="1"/>
  <c r="S94" i="30"/>
  <c r="U94" i="30" s="1"/>
  <c r="S121" i="30"/>
  <c r="U121" i="30" s="1"/>
  <c r="S83" i="30"/>
  <c r="U83" i="30" s="1"/>
  <c r="S87" i="30"/>
  <c r="U87" i="30" s="1"/>
  <c r="S126" i="30"/>
  <c r="Q128" i="31"/>
  <c r="AF117" i="31"/>
  <c r="Q117" i="31"/>
  <c r="Y84" i="33"/>
  <c r="AC89" i="36"/>
  <c r="AF88" i="28"/>
  <c r="AA83" i="28"/>
  <c r="AA87" i="28"/>
  <c r="AA91" i="28"/>
  <c r="AA95" i="28"/>
  <c r="AA119" i="28"/>
  <c r="AA82" i="28"/>
  <c r="AA121" i="28"/>
  <c r="AA96" i="28"/>
  <c r="AA86" i="28"/>
  <c r="AA127" i="28"/>
  <c r="O93" i="29"/>
  <c r="O89" i="29"/>
  <c r="U114" i="30"/>
  <c r="W70" i="30"/>
  <c r="W103" i="30"/>
  <c r="D74" i="30"/>
  <c r="Y90" i="31"/>
  <c r="S116" i="31"/>
  <c r="S120" i="31"/>
  <c r="S124" i="31"/>
  <c r="S128" i="31"/>
  <c r="U128" i="31" s="1"/>
  <c r="S90" i="31"/>
  <c r="S93" i="31"/>
  <c r="U93" i="31" s="1"/>
  <c r="S84" i="31"/>
  <c r="U84" i="31" s="1"/>
  <c r="S87" i="31"/>
  <c r="U87" i="31" s="1"/>
  <c r="S123" i="31"/>
  <c r="U123" i="31" s="1"/>
  <c r="S126" i="31"/>
  <c r="U126" i="31" s="1"/>
  <c r="S82" i="31"/>
  <c r="U82" i="31" s="1"/>
  <c r="S94" i="31"/>
  <c r="S115" i="31"/>
  <c r="S127" i="31"/>
  <c r="S83" i="31"/>
  <c r="U83" i="31" s="1"/>
  <c r="S85" i="31"/>
  <c r="U85" i="31" s="1"/>
  <c r="S92" i="31"/>
  <c r="S96" i="31"/>
  <c r="S89" i="31"/>
  <c r="S117" i="31"/>
  <c r="S119" i="31"/>
  <c r="S125" i="31"/>
  <c r="U125" i="31" s="1"/>
  <c r="S129" i="31"/>
  <c r="U129" i="31" s="1"/>
  <c r="S121" i="31"/>
  <c r="AF121" i="31" s="1"/>
  <c r="Q121" i="33"/>
  <c r="O116" i="29"/>
  <c r="AC96" i="29"/>
  <c r="AA81" i="29"/>
  <c r="AA82" i="29"/>
  <c r="AA86" i="29"/>
  <c r="AA90" i="29"/>
  <c r="AA94" i="29"/>
  <c r="AA85" i="29"/>
  <c r="AA125" i="29"/>
  <c r="AA92" i="29"/>
  <c r="AA95" i="29"/>
  <c r="AA89" i="29"/>
  <c r="AA120" i="29"/>
  <c r="AA118" i="29"/>
  <c r="AA87" i="29"/>
  <c r="AA84" i="29"/>
  <c r="AA115" i="29"/>
  <c r="AA129" i="29"/>
  <c r="AC83" i="30"/>
  <c r="AC94" i="31"/>
  <c r="O81" i="31"/>
  <c r="O82" i="31"/>
  <c r="AE82" i="31" s="1"/>
  <c r="O86" i="31"/>
  <c r="O90" i="31"/>
  <c r="O94" i="31"/>
  <c r="O126" i="31"/>
  <c r="O127" i="31"/>
  <c r="O115" i="31"/>
  <c r="O88" i="31"/>
  <c r="O91" i="31"/>
  <c r="AE91" i="31" s="1"/>
  <c r="O114" i="31"/>
  <c r="O89" i="31"/>
  <c r="O96" i="31"/>
  <c r="O85" i="31"/>
  <c r="O92" i="31"/>
  <c r="O118" i="31"/>
  <c r="O125" i="31"/>
  <c r="O93" i="31"/>
  <c r="O123" i="31"/>
  <c r="Q122" i="34"/>
  <c r="U95" i="34"/>
  <c r="T24" i="1"/>
  <c r="X24" i="1"/>
  <c r="Y24" i="1"/>
  <c r="Z24" i="1"/>
  <c r="W24" i="1"/>
  <c r="U24" i="1"/>
  <c r="V24" i="1"/>
  <c r="AB24" i="1"/>
  <c r="U96" i="28"/>
  <c r="O84" i="29"/>
  <c r="O88" i="29"/>
  <c r="O92" i="29"/>
  <c r="O96" i="29"/>
  <c r="O87" i="29"/>
  <c r="O114" i="29"/>
  <c r="O117" i="29"/>
  <c r="O127" i="29"/>
  <c r="O119" i="29"/>
  <c r="O123" i="29"/>
  <c r="O86" i="29"/>
  <c r="O128" i="29"/>
  <c r="O83" i="29"/>
  <c r="O125" i="29"/>
  <c r="Q129" i="30"/>
  <c r="U120" i="30"/>
  <c r="Q118" i="30"/>
  <c r="U115" i="33"/>
  <c r="Y93" i="27"/>
  <c r="H17" i="28"/>
  <c r="J21" i="28" s="1"/>
  <c r="AE89" i="28" s="1"/>
  <c r="AA117" i="29"/>
  <c r="AA88" i="29"/>
  <c r="O81" i="29"/>
  <c r="AC124" i="30"/>
  <c r="S81" i="30"/>
  <c r="O83" i="31"/>
  <c r="J15" i="31"/>
  <c r="E79" i="31"/>
  <c r="H79" i="31" s="1"/>
  <c r="AC120" i="32"/>
  <c r="Q86" i="32"/>
  <c r="Q92" i="33"/>
  <c r="AE129" i="33"/>
  <c r="AC129" i="33"/>
  <c r="AC122" i="33"/>
  <c r="AE122" i="33"/>
  <c r="AG122" i="33" s="1"/>
  <c r="U118" i="34"/>
  <c r="AC91" i="34"/>
  <c r="AC119" i="35"/>
  <c r="S98" i="35"/>
  <c r="U81" i="35"/>
  <c r="AC117" i="34"/>
  <c r="J15" i="34"/>
  <c r="F79" i="34"/>
  <c r="U124" i="36"/>
  <c r="U123" i="34"/>
  <c r="AF123" i="34"/>
  <c r="Y120" i="34"/>
  <c r="Y93" i="35"/>
  <c r="AF93" i="35"/>
  <c r="AE93" i="35"/>
  <c r="Y89" i="35"/>
  <c r="AE89" i="35"/>
  <c r="AA95" i="25"/>
  <c r="W117" i="26"/>
  <c r="AE117" i="26" s="1"/>
  <c r="W121" i="26"/>
  <c r="AE121" i="26" s="1"/>
  <c r="W125" i="26"/>
  <c r="Y125" i="26" s="1"/>
  <c r="W129" i="26"/>
  <c r="AA128" i="28"/>
  <c r="U122" i="28"/>
  <c r="AA93" i="28"/>
  <c r="AA91" i="29"/>
  <c r="O82" i="29"/>
  <c r="Q87" i="30"/>
  <c r="O122" i="31"/>
  <c r="AC86" i="31"/>
  <c r="AE86" i="31"/>
  <c r="AF121" i="33"/>
  <c r="U96" i="33"/>
  <c r="AF96" i="33"/>
  <c r="W114" i="27"/>
  <c r="AE114" i="27" s="1"/>
  <c r="W118" i="27"/>
  <c r="W123" i="27"/>
  <c r="W127" i="27"/>
  <c r="Y127" i="27" s="1"/>
  <c r="W119" i="27"/>
  <c r="Y119" i="27" s="1"/>
  <c r="H79" i="28"/>
  <c r="AC114" i="30"/>
  <c r="AE114" i="30"/>
  <c r="S95" i="30"/>
  <c r="H79" i="30"/>
  <c r="O124" i="31"/>
  <c r="S95" i="31"/>
  <c r="U95" i="31" s="1"/>
  <c r="Q117" i="34"/>
  <c r="O81" i="28"/>
  <c r="S82" i="28"/>
  <c r="S86" i="28"/>
  <c r="S90" i="28"/>
  <c r="S94" i="28"/>
  <c r="S81" i="28"/>
  <c r="AC120" i="30"/>
  <c r="AC129" i="34"/>
  <c r="AE87" i="35"/>
  <c r="AE122" i="35"/>
  <c r="AG122" i="35" s="1"/>
  <c r="W85" i="33"/>
  <c r="W114" i="33"/>
  <c r="W117" i="33"/>
  <c r="W90" i="33"/>
  <c r="W95" i="33"/>
  <c r="W82" i="33"/>
  <c r="Y82" i="33" s="1"/>
  <c r="W91" i="33"/>
  <c r="W115" i="33"/>
  <c r="Y115" i="33" s="1"/>
  <c r="W88" i="33"/>
  <c r="W118" i="33"/>
  <c r="Y118" i="33" s="1"/>
  <c r="W121" i="33"/>
  <c r="Y121" i="33" s="1"/>
  <c r="W81" i="33"/>
  <c r="W86" i="33"/>
  <c r="Y86" i="33" s="1"/>
  <c r="W124" i="33"/>
  <c r="W126" i="33"/>
  <c r="W87" i="33"/>
  <c r="Y87" i="33" s="1"/>
  <c r="W93" i="33"/>
  <c r="Y93" i="33" s="1"/>
  <c r="W116" i="33"/>
  <c r="Y116" i="33" s="1"/>
  <c r="W89" i="33"/>
  <c r="Y89" i="33" s="1"/>
  <c r="W120" i="33"/>
  <c r="Y120" i="33" s="1"/>
  <c r="W127" i="33"/>
  <c r="Y127" i="33" s="1"/>
  <c r="W129" i="33"/>
  <c r="Y129" i="33" s="1"/>
  <c r="W92" i="33"/>
  <c r="Y92" i="33" s="1"/>
  <c r="W83" i="33"/>
  <c r="AC118" i="34"/>
  <c r="AF92" i="34"/>
  <c r="S90" i="34"/>
  <c r="U90" i="34" s="1"/>
  <c r="S117" i="34"/>
  <c r="U117" i="34" s="1"/>
  <c r="S93" i="34"/>
  <c r="U93" i="34" s="1"/>
  <c r="S96" i="34"/>
  <c r="U96" i="34" s="1"/>
  <c r="S116" i="34"/>
  <c r="U116" i="34" s="1"/>
  <c r="S126" i="34"/>
  <c r="U126" i="34" s="1"/>
  <c r="S129" i="34"/>
  <c r="U129" i="34" s="1"/>
  <c r="S81" i="34"/>
  <c r="S84" i="34"/>
  <c r="U84" i="34" s="1"/>
  <c r="S89" i="34"/>
  <c r="U89" i="34" s="1"/>
  <c r="S115" i="34"/>
  <c r="S127" i="34"/>
  <c r="U127" i="34" s="1"/>
  <c r="S122" i="34"/>
  <c r="U122" i="34" s="1"/>
  <c r="S86" i="34"/>
  <c r="U86" i="34" s="1"/>
  <c r="S124" i="34"/>
  <c r="U124" i="34" s="1"/>
  <c r="S83" i="34"/>
  <c r="S85" i="34"/>
  <c r="U85" i="34" s="1"/>
  <c r="S87" i="34"/>
  <c r="S120" i="34"/>
  <c r="S82" i="34"/>
  <c r="U82" i="34" s="1"/>
  <c r="S121" i="34"/>
  <c r="U121" i="34" s="1"/>
  <c r="S94" i="34"/>
  <c r="S114" i="34"/>
  <c r="U121" i="35"/>
  <c r="AE121" i="35"/>
  <c r="AC83" i="31"/>
  <c r="AE83" i="31"/>
  <c r="U127" i="32"/>
  <c r="AF125" i="32"/>
  <c r="Q125" i="32"/>
  <c r="AC122" i="32"/>
  <c r="AC84" i="32"/>
  <c r="O123" i="28"/>
  <c r="O92" i="28"/>
  <c r="S83" i="28"/>
  <c r="O91" i="30"/>
  <c r="O121" i="30"/>
  <c r="O85" i="30"/>
  <c r="O93" i="30"/>
  <c r="O124" i="30"/>
  <c r="O127" i="30"/>
  <c r="O86" i="30"/>
  <c r="O125" i="30"/>
  <c r="O122" i="30"/>
  <c r="AC128" i="31"/>
  <c r="AE126" i="31"/>
  <c r="W125" i="33"/>
  <c r="AC120" i="33"/>
  <c r="AE120" i="33"/>
  <c r="Q84" i="34"/>
  <c r="AF84" i="34"/>
  <c r="Y122" i="35"/>
  <c r="AC92" i="36"/>
  <c r="U95" i="35"/>
  <c r="AE95" i="35"/>
  <c r="AF95" i="35"/>
  <c r="Y124" i="35"/>
  <c r="Q89" i="35"/>
  <c r="AF89" i="35"/>
  <c r="AC81" i="36"/>
  <c r="T22" i="1"/>
  <c r="X22" i="1"/>
  <c r="Y22" i="1"/>
  <c r="Z22" i="1"/>
  <c r="W22" i="1"/>
  <c r="AA22" i="1"/>
  <c r="AB22" i="1"/>
  <c r="O121" i="28"/>
  <c r="O114" i="30"/>
  <c r="O84" i="30"/>
  <c r="Y88" i="31"/>
  <c r="AC125" i="32"/>
  <c r="O84" i="32"/>
  <c r="O88" i="32"/>
  <c r="O92" i="32"/>
  <c r="O96" i="32"/>
  <c r="O90" i="32"/>
  <c r="O93" i="32"/>
  <c r="O123" i="32"/>
  <c r="O120" i="32"/>
  <c r="AE120" i="32" s="1"/>
  <c r="O94" i="32"/>
  <c r="O114" i="32"/>
  <c r="O128" i="32"/>
  <c r="O124" i="32"/>
  <c r="O127" i="32"/>
  <c r="O115" i="32"/>
  <c r="O118" i="32"/>
  <c r="O95" i="32"/>
  <c r="O122" i="32"/>
  <c r="O119" i="32"/>
  <c r="O121" i="32"/>
  <c r="O129" i="32"/>
  <c r="O116" i="32"/>
  <c r="U82" i="33"/>
  <c r="AC127" i="34"/>
  <c r="AC85" i="34"/>
  <c r="U117" i="35"/>
  <c r="S129" i="28"/>
  <c r="U129" i="28" s="1"/>
  <c r="S118" i="28"/>
  <c r="AE118" i="28" s="1"/>
  <c r="O114" i="28"/>
  <c r="S91" i="28"/>
  <c r="U91" i="28" s="1"/>
  <c r="AE96" i="30"/>
  <c r="O82" i="30"/>
  <c r="O98" i="30" s="1"/>
  <c r="AC119" i="31"/>
  <c r="AE119" i="31"/>
  <c r="Y114" i="32"/>
  <c r="AE96" i="32"/>
  <c r="AC96" i="32"/>
  <c r="W119" i="33"/>
  <c r="Y119" i="33" s="1"/>
  <c r="S91" i="34"/>
  <c r="U91" i="34" s="1"/>
  <c r="Q83" i="34"/>
  <c r="H79" i="34"/>
  <c r="AA126" i="30"/>
  <c r="AE114" i="31"/>
  <c r="AC88" i="32"/>
  <c r="AE88" i="32"/>
  <c r="AC81" i="32"/>
  <c r="AA98" i="32"/>
  <c r="AA115" i="32"/>
  <c r="AA119" i="32"/>
  <c r="AA123" i="32"/>
  <c r="AA127" i="32"/>
  <c r="AA128" i="32"/>
  <c r="AA91" i="32"/>
  <c r="AA121" i="32"/>
  <c r="AA87" i="32"/>
  <c r="AA129" i="32"/>
  <c r="AA94" i="32"/>
  <c r="AA82" i="32"/>
  <c r="AA85" i="32"/>
  <c r="AA93" i="32"/>
  <c r="AA116" i="32"/>
  <c r="AC123" i="33"/>
  <c r="AC121" i="33"/>
  <c r="U81" i="33"/>
  <c r="AC116" i="34"/>
  <c r="AC89" i="34"/>
  <c r="Y114" i="35"/>
  <c r="W131" i="35"/>
  <c r="W85" i="32"/>
  <c r="Y85" i="32" s="1"/>
  <c r="W89" i="32"/>
  <c r="Y89" i="32" s="1"/>
  <c r="W93" i="32"/>
  <c r="Y93" i="32" s="1"/>
  <c r="W91" i="32"/>
  <c r="W121" i="32"/>
  <c r="Y121" i="32" s="1"/>
  <c r="W115" i="32"/>
  <c r="Y115" i="32" s="1"/>
  <c r="W92" i="32"/>
  <c r="W95" i="32"/>
  <c r="W126" i="32"/>
  <c r="W122" i="32"/>
  <c r="Y122" i="32" s="1"/>
  <c r="W96" i="32"/>
  <c r="Y96" i="32" s="1"/>
  <c r="W119" i="32"/>
  <c r="Y119" i="32" s="1"/>
  <c r="W127" i="32"/>
  <c r="Y127" i="32" s="1"/>
  <c r="W81" i="32"/>
  <c r="W90" i="32"/>
  <c r="Y90" i="32" s="1"/>
  <c r="AC128" i="34"/>
  <c r="AE86" i="35"/>
  <c r="Y95" i="31"/>
  <c r="AC117" i="32"/>
  <c r="AA90" i="32"/>
  <c r="W88" i="32"/>
  <c r="Y88" i="32" s="1"/>
  <c r="AA86" i="32"/>
  <c r="W3" i="32"/>
  <c r="W36" i="32"/>
  <c r="D74" i="32"/>
  <c r="AE127" i="33"/>
  <c r="AC127" i="33"/>
  <c r="W85" i="34"/>
  <c r="Y85" i="34" s="1"/>
  <c r="W89" i="34"/>
  <c r="Y89" i="34" s="1"/>
  <c r="W93" i="34"/>
  <c r="Y93" i="34" s="1"/>
  <c r="W87" i="34"/>
  <c r="Y87" i="34" s="1"/>
  <c r="W114" i="34"/>
  <c r="AE114" i="34" s="1"/>
  <c r="W127" i="34"/>
  <c r="Y127" i="34" s="1"/>
  <c r="W84" i="34"/>
  <c r="W90" i="34"/>
  <c r="Y90" i="34" s="1"/>
  <c r="W82" i="34"/>
  <c r="Y82" i="34" s="1"/>
  <c r="W92" i="34"/>
  <c r="Y92" i="34" s="1"/>
  <c r="W95" i="34"/>
  <c r="AF95" i="34" s="1"/>
  <c r="W123" i="34"/>
  <c r="W83" i="34"/>
  <c r="Y83" i="34" s="1"/>
  <c r="W128" i="34"/>
  <c r="Y128" i="34" s="1"/>
  <c r="W121" i="34"/>
  <c r="Y121" i="34" s="1"/>
  <c r="W124" i="34"/>
  <c r="Y124" i="34" s="1"/>
  <c r="W118" i="34"/>
  <c r="Y118" i="34" s="1"/>
  <c r="W122" i="34"/>
  <c r="Y122" i="34" s="1"/>
  <c r="W94" i="34"/>
  <c r="Y94" i="34" s="1"/>
  <c r="W81" i="34"/>
  <c r="W126" i="34"/>
  <c r="Y126" i="34" s="1"/>
  <c r="W88" i="34"/>
  <c r="Y88" i="34" s="1"/>
  <c r="W129" i="34"/>
  <c r="Y129" i="34" s="1"/>
  <c r="W119" i="34"/>
  <c r="Y119" i="34" s="1"/>
  <c r="W91" i="34"/>
  <c r="Y91" i="34" s="1"/>
  <c r="W117" i="34"/>
  <c r="W115" i="34"/>
  <c r="Y115" i="34" s="1"/>
  <c r="AA81" i="30"/>
  <c r="AA82" i="30"/>
  <c r="AA86" i="30"/>
  <c r="AA90" i="30"/>
  <c r="AF90" i="30" s="1"/>
  <c r="AA94" i="30"/>
  <c r="AA116" i="30"/>
  <c r="AA89" i="30"/>
  <c r="AF89" i="30" s="1"/>
  <c r="AA119" i="30"/>
  <c r="AA129" i="30"/>
  <c r="AF129" i="30" s="1"/>
  <c r="AA87" i="30"/>
  <c r="AF87" i="30" s="1"/>
  <c r="W84" i="32"/>
  <c r="Y84" i="32" s="1"/>
  <c r="AC83" i="34"/>
  <c r="J21" i="34"/>
  <c r="AE92" i="34" s="1"/>
  <c r="Q116" i="35"/>
  <c r="W116" i="32"/>
  <c r="Y116" i="32" s="1"/>
  <c r="AA114" i="32"/>
  <c r="AA83" i="32"/>
  <c r="AE119" i="33"/>
  <c r="AC119" i="33"/>
  <c r="Q124" i="36"/>
  <c r="Y92" i="31"/>
  <c r="AC124" i="34"/>
  <c r="AE129" i="35"/>
  <c r="Q91" i="35"/>
  <c r="AF91" i="35"/>
  <c r="AC83" i="36"/>
  <c r="AE118" i="33"/>
  <c r="Q88" i="35"/>
  <c r="AF88" i="35"/>
  <c r="AF84" i="35"/>
  <c r="Q83" i="36"/>
  <c r="U87" i="32"/>
  <c r="U124" i="33"/>
  <c r="AE123" i="35"/>
  <c r="AC117" i="35"/>
  <c r="AE117" i="35"/>
  <c r="H79" i="35"/>
  <c r="AC125" i="34"/>
  <c r="Q89" i="34"/>
  <c r="Y83" i="31"/>
  <c r="Y98" i="31" s="1"/>
  <c r="H17" i="31"/>
  <c r="J21" i="31" s="1"/>
  <c r="AE122" i="31" s="1"/>
  <c r="S114" i="32"/>
  <c r="S118" i="32"/>
  <c r="U118" i="32" s="1"/>
  <c r="S122" i="32"/>
  <c r="U122" i="32" s="1"/>
  <c r="S126" i="32"/>
  <c r="S90" i="32"/>
  <c r="U90" i="32" s="1"/>
  <c r="AF118" i="33"/>
  <c r="Q121" i="34"/>
  <c r="Q119" i="34"/>
  <c r="AF119" i="34"/>
  <c r="AC114" i="34"/>
  <c r="AA131" i="34"/>
  <c r="S89" i="32"/>
  <c r="Q123" i="33"/>
  <c r="Q115" i="33"/>
  <c r="Q94" i="33"/>
  <c r="Y94" i="35"/>
  <c r="Q96" i="36"/>
  <c r="V14" i="1"/>
  <c r="X14" i="1"/>
  <c r="W14" i="1"/>
  <c r="Y14" i="1"/>
  <c r="Z14" i="1"/>
  <c r="U14" i="1"/>
  <c r="W98" i="31"/>
  <c r="S123" i="32"/>
  <c r="U123" i="32" s="1"/>
  <c r="W3" i="33"/>
  <c r="W70" i="33"/>
  <c r="W137" i="35"/>
  <c r="W36" i="35"/>
  <c r="D74" i="35"/>
  <c r="W3" i="35"/>
  <c r="W103" i="35"/>
  <c r="AC122" i="36"/>
  <c r="Q89" i="36"/>
  <c r="Y126" i="35"/>
  <c r="U94" i="35"/>
  <c r="Q87" i="35"/>
  <c r="AF87" i="35"/>
  <c r="AC121" i="34"/>
  <c r="AF93" i="34"/>
  <c r="Q96" i="35"/>
  <c r="D23" i="39"/>
  <c r="E3" i="39" s="1"/>
  <c r="AA81" i="34"/>
  <c r="AA82" i="34"/>
  <c r="AA86" i="34"/>
  <c r="AA90" i="34"/>
  <c r="AA94" i="34"/>
  <c r="AA115" i="34"/>
  <c r="AA119" i="34"/>
  <c r="AA122" i="34"/>
  <c r="AA126" i="34"/>
  <c r="AA120" i="34"/>
  <c r="AA87" i="34"/>
  <c r="AA88" i="34"/>
  <c r="AA96" i="34"/>
  <c r="AA93" i="34"/>
  <c r="Q128" i="35"/>
  <c r="AF121" i="35"/>
  <c r="AE88" i="35"/>
  <c r="AC88" i="35"/>
  <c r="AC81" i="35"/>
  <c r="T36" i="1"/>
  <c r="V36" i="1"/>
  <c r="X36" i="1"/>
  <c r="Y36" i="1"/>
  <c r="Z36" i="1"/>
  <c r="AA36" i="1"/>
  <c r="AB36" i="1"/>
  <c r="AC36" i="1"/>
  <c r="U36" i="1"/>
  <c r="W36" i="1"/>
  <c r="AE116" i="35"/>
  <c r="Y88" i="35"/>
  <c r="U125" i="36"/>
  <c r="AF125" i="36"/>
  <c r="Q123" i="36"/>
  <c r="Q93" i="36"/>
  <c r="AE120" i="35"/>
  <c r="AA131" i="35"/>
  <c r="AC114" i="35"/>
  <c r="Q119" i="36"/>
  <c r="AF117" i="36"/>
  <c r="Q117" i="36"/>
  <c r="AF125" i="34"/>
  <c r="Q81" i="34"/>
  <c r="O98" i="34"/>
  <c r="AE92" i="33"/>
  <c r="AE86" i="33"/>
  <c r="AC86" i="33"/>
  <c r="AA81" i="33"/>
  <c r="AA93" i="33"/>
  <c r="AA89" i="33"/>
  <c r="AA94" i="33"/>
  <c r="AA124" i="33"/>
  <c r="AA131" i="33" s="1"/>
  <c r="AA116" i="33"/>
  <c r="AF128" i="34"/>
  <c r="AF90" i="34"/>
  <c r="Q90" i="34"/>
  <c r="Q93" i="35"/>
  <c r="O131" i="36"/>
  <c r="Q114" i="36"/>
  <c r="AF119" i="33"/>
  <c r="AA84" i="33"/>
  <c r="O85" i="33"/>
  <c r="O98" i="33" s="1"/>
  <c r="O89" i="33"/>
  <c r="O84" i="33"/>
  <c r="O91" i="33"/>
  <c r="O95" i="33"/>
  <c r="O116" i="33"/>
  <c r="O129" i="33"/>
  <c r="O114" i="33"/>
  <c r="O87" i="33"/>
  <c r="O90" i="33"/>
  <c r="O117" i="33"/>
  <c r="O120" i="33"/>
  <c r="AF124" i="34"/>
  <c r="W3" i="34"/>
  <c r="Y119" i="35"/>
  <c r="AE94" i="35"/>
  <c r="AE92" i="35"/>
  <c r="AC92" i="35"/>
  <c r="Q118" i="36"/>
  <c r="AF118" i="36"/>
  <c r="AF95" i="36"/>
  <c r="AF91" i="36"/>
  <c r="Q85" i="36"/>
  <c r="O96" i="34"/>
  <c r="O126" i="34"/>
  <c r="AF122" i="35"/>
  <c r="AE96" i="35"/>
  <c r="AA115" i="36"/>
  <c r="AF115" i="36" s="1"/>
  <c r="AA119" i="36"/>
  <c r="AA123" i="36"/>
  <c r="AA127" i="36"/>
  <c r="AA129" i="36"/>
  <c r="AA114" i="36"/>
  <c r="AA124" i="36"/>
  <c r="AA90" i="36"/>
  <c r="AA93" i="36"/>
  <c r="AA120" i="36"/>
  <c r="AA96" i="36"/>
  <c r="AA88" i="36"/>
  <c r="AF88" i="36" s="1"/>
  <c r="AA87" i="36"/>
  <c r="AA82" i="36"/>
  <c r="AA91" i="36"/>
  <c r="AA116" i="36"/>
  <c r="AA121" i="36"/>
  <c r="AA84" i="36"/>
  <c r="AA126" i="36"/>
  <c r="AE91" i="35"/>
  <c r="AC83" i="35"/>
  <c r="W85" i="36"/>
  <c r="Y85" i="36" s="1"/>
  <c r="W89" i="36"/>
  <c r="W93" i="36"/>
  <c r="Y93" i="36" s="1"/>
  <c r="W114" i="36"/>
  <c r="W118" i="36"/>
  <c r="W122" i="36"/>
  <c r="Y122" i="36" s="1"/>
  <c r="W126" i="36"/>
  <c r="Y126" i="36" s="1"/>
  <c r="W127" i="36"/>
  <c r="Y127" i="36" s="1"/>
  <c r="W83" i="36"/>
  <c r="Y83" i="36" s="1"/>
  <c r="W123" i="36"/>
  <c r="Y123" i="36" s="1"/>
  <c r="W86" i="36"/>
  <c r="Y86" i="36" s="1"/>
  <c r="W115" i="36"/>
  <c r="Y115" i="36" s="1"/>
  <c r="W120" i="36"/>
  <c r="W84" i="36"/>
  <c r="Y84" i="36" s="1"/>
  <c r="W96" i="36"/>
  <c r="Y96" i="36" s="1"/>
  <c r="W81" i="36"/>
  <c r="W128" i="36"/>
  <c r="S94" i="33"/>
  <c r="Y96" i="35"/>
  <c r="Y121" i="36"/>
  <c r="AC117" i="36"/>
  <c r="T26" i="1"/>
  <c r="X26" i="1"/>
  <c r="Y26" i="1"/>
  <c r="Z26" i="1"/>
  <c r="S88" i="33"/>
  <c r="U88" i="33" s="1"/>
  <c r="S117" i="33"/>
  <c r="U117" i="33" s="1"/>
  <c r="S121" i="33"/>
  <c r="S125" i="33"/>
  <c r="U125" i="33" s="1"/>
  <c r="S129" i="33"/>
  <c r="U129" i="33" s="1"/>
  <c r="U118" i="35"/>
  <c r="U91" i="35"/>
  <c r="AC94" i="36"/>
  <c r="Q91" i="36"/>
  <c r="J15" i="36"/>
  <c r="F79" i="36"/>
  <c r="H79" i="36" s="1"/>
  <c r="S123" i="33"/>
  <c r="U123" i="33" s="1"/>
  <c r="O86" i="34"/>
  <c r="Y117" i="35"/>
  <c r="U87" i="35"/>
  <c r="AE85" i="35"/>
  <c r="O81" i="35"/>
  <c r="O82" i="35"/>
  <c r="O86" i="35"/>
  <c r="O90" i="35"/>
  <c r="O94" i="35"/>
  <c r="O115" i="35"/>
  <c r="AE115" i="35" s="1"/>
  <c r="O119" i="35"/>
  <c r="O123" i="35"/>
  <c r="O127" i="35"/>
  <c r="O114" i="35"/>
  <c r="O117" i="35"/>
  <c r="O120" i="35"/>
  <c r="O126" i="35"/>
  <c r="O129" i="35"/>
  <c r="O83" i="35"/>
  <c r="O118" i="35"/>
  <c r="AF128" i="36"/>
  <c r="U120" i="36"/>
  <c r="W116" i="36"/>
  <c r="AA95" i="36"/>
  <c r="Q88" i="36"/>
  <c r="S93" i="33"/>
  <c r="O114" i="34"/>
  <c r="AF92" i="35"/>
  <c r="AC26" i="1"/>
  <c r="T20" i="1"/>
  <c r="X20" i="1"/>
  <c r="Y20" i="1"/>
  <c r="Z20" i="1"/>
  <c r="V34" i="1"/>
  <c r="X34" i="1"/>
  <c r="W34" i="1"/>
  <c r="Y34" i="1"/>
  <c r="Z34" i="1"/>
  <c r="U116" i="36"/>
  <c r="AF94" i="36"/>
  <c r="Z10" i="1"/>
  <c r="AB10" i="1"/>
  <c r="V10" i="1"/>
  <c r="W10" i="1"/>
  <c r="X10" i="1"/>
  <c r="AC95" i="35"/>
  <c r="AC20" i="1"/>
  <c r="T16" i="1"/>
  <c r="V16" i="1"/>
  <c r="X16" i="1"/>
  <c r="Y16" i="1"/>
  <c r="Z16" i="1"/>
  <c r="Q122" i="36"/>
  <c r="U90" i="36"/>
  <c r="Z30" i="1"/>
  <c r="AB30" i="1"/>
  <c r="V30" i="1"/>
  <c r="W30" i="1"/>
  <c r="X30" i="1"/>
  <c r="AB20" i="1"/>
  <c r="S84" i="36"/>
  <c r="U84" i="36" s="1"/>
  <c r="S88" i="36"/>
  <c r="U88" i="36" s="1"/>
  <c r="S92" i="36"/>
  <c r="S96" i="36"/>
  <c r="Y28" i="1"/>
  <c r="Z18" i="1"/>
  <c r="Y8" i="1"/>
  <c r="AF82" i="36"/>
  <c r="S116" i="35"/>
  <c r="U116" i="35" s="1"/>
  <c r="S120" i="35"/>
  <c r="U120" i="35" s="1"/>
  <c r="S124" i="35"/>
  <c r="S128" i="35"/>
  <c r="AE128" i="35" s="1"/>
  <c r="O86" i="36"/>
  <c r="S128" i="36"/>
  <c r="S85" i="36"/>
  <c r="U85" i="36" s="1"/>
  <c r="S81" i="36"/>
  <c r="U25" i="1"/>
  <c r="W25" i="1"/>
  <c r="W23" i="1"/>
  <c r="Y23" i="1"/>
  <c r="Y21" i="1"/>
  <c r="AA21" i="1"/>
  <c r="AA19" i="1"/>
  <c r="AC19" i="1"/>
  <c r="AG92" i="34" l="1"/>
  <c r="AG89" i="28"/>
  <c r="E24" i="31"/>
  <c r="E82" i="31" s="1"/>
  <c r="AG114" i="27"/>
  <c r="AC90" i="36"/>
  <c r="AF94" i="32"/>
  <c r="Q94" i="32"/>
  <c r="AC131" i="35"/>
  <c r="Y91" i="32"/>
  <c r="AF91" i="32"/>
  <c r="S98" i="34"/>
  <c r="U81" i="34"/>
  <c r="AF81" i="34"/>
  <c r="S131" i="30"/>
  <c r="AC126" i="36"/>
  <c r="Y126" i="33"/>
  <c r="AE126" i="33"/>
  <c r="AG126" i="33" s="1"/>
  <c r="AF126" i="33"/>
  <c r="Q119" i="35"/>
  <c r="AF119" i="35"/>
  <c r="AE119" i="35"/>
  <c r="AG119" i="35" s="1"/>
  <c r="Q129" i="33"/>
  <c r="AF129" i="33"/>
  <c r="AC94" i="33"/>
  <c r="AE94" i="33"/>
  <c r="AG119" i="33"/>
  <c r="AC121" i="32"/>
  <c r="AE121" i="32"/>
  <c r="AF90" i="36"/>
  <c r="Q96" i="34"/>
  <c r="AF96" i="34"/>
  <c r="AE93" i="33"/>
  <c r="AC93" i="33"/>
  <c r="AC98" i="35"/>
  <c r="F24" i="35" s="1"/>
  <c r="F82" i="35" s="1"/>
  <c r="AA131" i="32"/>
  <c r="AC114" i="32"/>
  <c r="AE114" i="32"/>
  <c r="O154" i="35"/>
  <c r="AE128" i="32"/>
  <c r="AC128" i="32"/>
  <c r="O163" i="35"/>
  <c r="AG95" i="35"/>
  <c r="Y81" i="33"/>
  <c r="W98" i="33"/>
  <c r="Q117" i="29"/>
  <c r="AF117" i="29"/>
  <c r="U93" i="33"/>
  <c r="AF93" i="33"/>
  <c r="Q86" i="35"/>
  <c r="AF86" i="35"/>
  <c r="AG86" i="35" s="1"/>
  <c r="U121" i="33"/>
  <c r="U131" i="33" s="1"/>
  <c r="AE121" i="33"/>
  <c r="AG121" i="33" s="1"/>
  <c r="AC82" i="36"/>
  <c r="Q84" i="33"/>
  <c r="AF84" i="33"/>
  <c r="AF123" i="36"/>
  <c r="O156" i="35"/>
  <c r="P156" i="35"/>
  <c r="AG88" i="35"/>
  <c r="U89" i="32"/>
  <c r="U98" i="32" s="1"/>
  <c r="D24" i="32" s="1"/>
  <c r="D82" i="32" s="1"/>
  <c r="AF89" i="32"/>
  <c r="AE89" i="32"/>
  <c r="S98" i="32"/>
  <c r="AF116" i="35"/>
  <c r="Y84" i="34"/>
  <c r="AE84" i="34"/>
  <c r="AE89" i="34"/>
  <c r="W131" i="32"/>
  <c r="Q119" i="32"/>
  <c r="AF119" i="32"/>
  <c r="U94" i="28"/>
  <c r="AE94" i="28"/>
  <c r="AF94" i="28"/>
  <c r="O157" i="35"/>
  <c r="AG89" i="35"/>
  <c r="P157" i="35"/>
  <c r="AF81" i="33"/>
  <c r="AC88" i="29"/>
  <c r="Q123" i="31"/>
  <c r="AF123" i="31"/>
  <c r="AE85" i="31"/>
  <c r="AE85" i="30"/>
  <c r="AC98" i="31"/>
  <c r="W131" i="25"/>
  <c r="AC120" i="26"/>
  <c r="AE120" i="26"/>
  <c r="AF120" i="26"/>
  <c r="U81" i="29"/>
  <c r="S98" i="29"/>
  <c r="AF92" i="27"/>
  <c r="Q92" i="27"/>
  <c r="O151" i="26"/>
  <c r="P151" i="26"/>
  <c r="AG83" i="26"/>
  <c r="AE120" i="23"/>
  <c r="AG120" i="23" s="1"/>
  <c r="AE116" i="23"/>
  <c r="AG116" i="23" s="1"/>
  <c r="AE91" i="23"/>
  <c r="AE94" i="23"/>
  <c r="AE129" i="23"/>
  <c r="AE123" i="23"/>
  <c r="AG123" i="23" s="1"/>
  <c r="AE90" i="23"/>
  <c r="AE81" i="23"/>
  <c r="AE128" i="23"/>
  <c r="AG128" i="23" s="1"/>
  <c r="AE82" i="23"/>
  <c r="AE87" i="23"/>
  <c r="AE127" i="23"/>
  <c r="AG127" i="23" s="1"/>
  <c r="AE85" i="24"/>
  <c r="AC85" i="24"/>
  <c r="AC85" i="23"/>
  <c r="AE85" i="23"/>
  <c r="Y127" i="22"/>
  <c r="AE127" i="22"/>
  <c r="Y91" i="22"/>
  <c r="AE91" i="22"/>
  <c r="AF91" i="22"/>
  <c r="Y92" i="21"/>
  <c r="AF92" i="21"/>
  <c r="AC120" i="36"/>
  <c r="S98" i="33"/>
  <c r="AC84" i="29"/>
  <c r="Q82" i="35"/>
  <c r="AF82" i="35"/>
  <c r="AE82" i="35"/>
  <c r="AC87" i="36"/>
  <c r="AF89" i="33"/>
  <c r="Q89" i="33"/>
  <c r="O154" i="33"/>
  <c r="AE125" i="34"/>
  <c r="AG125" i="34" s="1"/>
  <c r="Y117" i="34"/>
  <c r="AE117" i="34"/>
  <c r="AE128" i="34"/>
  <c r="AG128" i="34" s="1"/>
  <c r="AC119" i="32"/>
  <c r="AE119" i="32"/>
  <c r="AE93" i="31"/>
  <c r="AF122" i="32"/>
  <c r="Q122" i="32"/>
  <c r="AF84" i="30"/>
  <c r="AG84" i="30" s="1"/>
  <c r="Q84" i="30"/>
  <c r="AF88" i="34"/>
  <c r="Y88" i="33"/>
  <c r="AE88" i="33"/>
  <c r="U90" i="28"/>
  <c r="AF90" i="28"/>
  <c r="AF96" i="29"/>
  <c r="Q96" i="29"/>
  <c r="AE82" i="28"/>
  <c r="AA98" i="28"/>
  <c r="AC82" i="28"/>
  <c r="U119" i="30"/>
  <c r="AF119" i="30"/>
  <c r="AF115" i="30"/>
  <c r="U90" i="29"/>
  <c r="AF90" i="29"/>
  <c r="AE129" i="31"/>
  <c r="AC116" i="24"/>
  <c r="AE116" i="24"/>
  <c r="AA131" i="22"/>
  <c r="AE114" i="22"/>
  <c r="AC114" i="22"/>
  <c r="Q129" i="20"/>
  <c r="AF129" i="20"/>
  <c r="AE129" i="20"/>
  <c r="AG129" i="20" s="1"/>
  <c r="U131" i="23"/>
  <c r="U117" i="18"/>
  <c r="AF117" i="18"/>
  <c r="P162" i="20"/>
  <c r="AG94" i="20"/>
  <c r="AC87" i="18"/>
  <c r="AE87" i="18"/>
  <c r="Q122" i="19"/>
  <c r="AF122" i="19"/>
  <c r="AC88" i="36"/>
  <c r="U86" i="28"/>
  <c r="AF86" i="28"/>
  <c r="AG93" i="35"/>
  <c r="AE122" i="28"/>
  <c r="AG122" i="28" s="1"/>
  <c r="AE126" i="28"/>
  <c r="AG126" i="28" s="1"/>
  <c r="AE115" i="28"/>
  <c r="AG115" i="28" s="1"/>
  <c r="AE120" i="28"/>
  <c r="AG120" i="28" s="1"/>
  <c r="AE116" i="28"/>
  <c r="AG116" i="28" s="1"/>
  <c r="AE84" i="28"/>
  <c r="AC129" i="29"/>
  <c r="AE129" i="28"/>
  <c r="AC119" i="28"/>
  <c r="AC131" i="28" s="1"/>
  <c r="AE119" i="28"/>
  <c r="AG119" i="28" s="1"/>
  <c r="AA131" i="28"/>
  <c r="AF119" i="28"/>
  <c r="O152" i="30"/>
  <c r="U84" i="27"/>
  <c r="AF84" i="27"/>
  <c r="S131" i="35"/>
  <c r="AC114" i="26"/>
  <c r="AA131" i="26"/>
  <c r="AE114" i="26"/>
  <c r="U131" i="28"/>
  <c r="AF90" i="24"/>
  <c r="Q90" i="24"/>
  <c r="AE90" i="24"/>
  <c r="Y88" i="30"/>
  <c r="AE88" i="30"/>
  <c r="AE84" i="23"/>
  <c r="AC84" i="23"/>
  <c r="AA98" i="23"/>
  <c r="Y81" i="24"/>
  <c r="W98" i="24"/>
  <c r="AC124" i="13"/>
  <c r="AF124" i="13"/>
  <c r="U83" i="28"/>
  <c r="AF83" i="28"/>
  <c r="AC96" i="36"/>
  <c r="AE84" i="33"/>
  <c r="AC84" i="33"/>
  <c r="AE93" i="34"/>
  <c r="AC93" i="34"/>
  <c r="AE121" i="34"/>
  <c r="AE124" i="34"/>
  <c r="AG124" i="34" s="1"/>
  <c r="AE83" i="34"/>
  <c r="W98" i="32"/>
  <c r="Y81" i="32"/>
  <c r="AF81" i="32"/>
  <c r="AE81" i="32"/>
  <c r="Q121" i="28"/>
  <c r="AF121" i="28"/>
  <c r="AF92" i="28"/>
  <c r="Q92" i="28"/>
  <c r="U87" i="34"/>
  <c r="AF87" i="34"/>
  <c r="AE118" i="34"/>
  <c r="Y91" i="33"/>
  <c r="AE91" i="33"/>
  <c r="U82" i="28"/>
  <c r="AF82" i="28"/>
  <c r="O154" i="31"/>
  <c r="AF118" i="31"/>
  <c r="Q118" i="31"/>
  <c r="U96" i="30"/>
  <c r="AF96" i="30"/>
  <c r="AE125" i="28"/>
  <c r="AG125" i="28" s="1"/>
  <c r="AC90" i="26"/>
  <c r="AE90" i="26"/>
  <c r="AF90" i="26"/>
  <c r="AA131" i="29"/>
  <c r="AE114" i="28"/>
  <c r="AF86" i="27"/>
  <c r="Q86" i="27"/>
  <c r="AE86" i="27"/>
  <c r="Y83" i="30"/>
  <c r="AE83" i="30"/>
  <c r="AC117" i="24"/>
  <c r="AE117" i="24"/>
  <c r="AE86" i="23"/>
  <c r="U89" i="16"/>
  <c r="S98" i="16"/>
  <c r="Y86" i="16"/>
  <c r="AC117" i="18"/>
  <c r="AE117" i="18"/>
  <c r="AG117" i="18" s="1"/>
  <c r="AE125" i="26"/>
  <c r="AC125" i="26"/>
  <c r="Q129" i="24"/>
  <c r="AF129" i="24"/>
  <c r="Y127" i="29"/>
  <c r="AF123" i="27"/>
  <c r="Q123" i="27"/>
  <c r="AF81" i="24"/>
  <c r="AE92" i="24"/>
  <c r="AC92" i="24"/>
  <c r="J21" i="21"/>
  <c r="AC84" i="22"/>
  <c r="AE84" i="22"/>
  <c r="AF82" i="20"/>
  <c r="AA98" i="19"/>
  <c r="AC81" i="19"/>
  <c r="AE81" i="19"/>
  <c r="AF127" i="22"/>
  <c r="U83" i="34"/>
  <c r="AF83" i="34"/>
  <c r="Y95" i="33"/>
  <c r="AE95" i="33"/>
  <c r="AG129" i="33"/>
  <c r="AE118" i="31"/>
  <c r="AG118" i="31" s="1"/>
  <c r="AC87" i="29"/>
  <c r="AE124" i="31"/>
  <c r="AG124" i="31" s="1"/>
  <c r="U124" i="31"/>
  <c r="AC87" i="28"/>
  <c r="AE87" i="28"/>
  <c r="AF87" i="28"/>
  <c r="AE125" i="31"/>
  <c r="AE118" i="30"/>
  <c r="AG118" i="30" s="1"/>
  <c r="Y91" i="25"/>
  <c r="AE91" i="25"/>
  <c r="AF91" i="25"/>
  <c r="Q127" i="25"/>
  <c r="AF127" i="25"/>
  <c r="AF81" i="27"/>
  <c r="Q81" i="27"/>
  <c r="O98" i="27"/>
  <c r="AE81" i="27"/>
  <c r="AE87" i="31"/>
  <c r="Y81" i="30"/>
  <c r="W98" i="30"/>
  <c r="Y91" i="30"/>
  <c r="AE91" i="30"/>
  <c r="AC131" i="31"/>
  <c r="AE95" i="23"/>
  <c r="AC95" i="23"/>
  <c r="AC116" i="22"/>
  <c r="AE116" i="22"/>
  <c r="AG116" i="22" s="1"/>
  <c r="AF116" i="22"/>
  <c r="Q96" i="20"/>
  <c r="AF96" i="20"/>
  <c r="AE96" i="20"/>
  <c r="AG85" i="25"/>
  <c r="O153" i="25"/>
  <c r="P153" i="25"/>
  <c r="AC84" i="19"/>
  <c r="AE84" i="19"/>
  <c r="AF84" i="19"/>
  <c r="AG84" i="24"/>
  <c r="O152" i="24"/>
  <c r="Q81" i="35"/>
  <c r="O98" i="35"/>
  <c r="AF81" i="35"/>
  <c r="AE125" i="32"/>
  <c r="AG125" i="32" s="1"/>
  <c r="AE117" i="32"/>
  <c r="AG117" i="32" s="1"/>
  <c r="Y120" i="30"/>
  <c r="AE120" i="30"/>
  <c r="AG120" i="30" s="1"/>
  <c r="AF120" i="30"/>
  <c r="Y95" i="30"/>
  <c r="AE95" i="30"/>
  <c r="AE115" i="25"/>
  <c r="U115" i="25"/>
  <c r="Y127" i="24"/>
  <c r="AF127" i="24"/>
  <c r="Y82" i="20"/>
  <c r="W98" i="20"/>
  <c r="U127" i="20"/>
  <c r="AE127" i="20"/>
  <c r="AG127" i="20" s="1"/>
  <c r="AF127" i="20"/>
  <c r="Q131" i="36"/>
  <c r="AE84" i="32"/>
  <c r="Y83" i="33"/>
  <c r="AF83" i="33"/>
  <c r="AE90" i="33"/>
  <c r="Y90" i="33"/>
  <c r="Q96" i="31"/>
  <c r="AF96" i="31"/>
  <c r="U128" i="36"/>
  <c r="U131" i="36" s="1"/>
  <c r="S131" i="36"/>
  <c r="AF118" i="35"/>
  <c r="AE118" i="35"/>
  <c r="O153" i="35" s="1"/>
  <c r="Q118" i="35"/>
  <c r="AF86" i="34"/>
  <c r="Q86" i="34"/>
  <c r="W131" i="36"/>
  <c r="Y114" i="36"/>
  <c r="AC124" i="36"/>
  <c r="AF114" i="36"/>
  <c r="AE120" i="34"/>
  <c r="AC120" i="34"/>
  <c r="W98" i="34"/>
  <c r="Y81" i="34"/>
  <c r="AF114" i="28"/>
  <c r="O131" i="28"/>
  <c r="Q114" i="28"/>
  <c r="AF128" i="32"/>
  <c r="Q128" i="32"/>
  <c r="Y117" i="33"/>
  <c r="AE117" i="33"/>
  <c r="Q124" i="31"/>
  <c r="AF124" i="31"/>
  <c r="AF92" i="33"/>
  <c r="AF118" i="30"/>
  <c r="AE124" i="28"/>
  <c r="AG124" i="28" s="1"/>
  <c r="AF89" i="31"/>
  <c r="Q89" i="31"/>
  <c r="AC120" i="29"/>
  <c r="U119" i="31"/>
  <c r="AF119" i="31"/>
  <c r="U116" i="31"/>
  <c r="AE116" i="31"/>
  <c r="AG116" i="31" s="1"/>
  <c r="AE123" i="31"/>
  <c r="AG123" i="31" s="1"/>
  <c r="AF85" i="32"/>
  <c r="Q93" i="25"/>
  <c r="AF93" i="25"/>
  <c r="Y118" i="23"/>
  <c r="AF118" i="23"/>
  <c r="AE85" i="27"/>
  <c r="AF95" i="31"/>
  <c r="Q122" i="27"/>
  <c r="AF122" i="27"/>
  <c r="AE122" i="27"/>
  <c r="AE84" i="27"/>
  <c r="U119" i="24"/>
  <c r="AF119" i="24"/>
  <c r="U121" i="22"/>
  <c r="AE121" i="22"/>
  <c r="U92" i="25"/>
  <c r="AE92" i="25"/>
  <c r="Y124" i="24"/>
  <c r="AE124" i="24"/>
  <c r="AG124" i="24" s="1"/>
  <c r="AF124" i="24"/>
  <c r="AC129" i="24"/>
  <c r="AE129" i="24"/>
  <c r="AG129" i="24" s="1"/>
  <c r="U96" i="22"/>
  <c r="AF96" i="22"/>
  <c r="AC117" i="22"/>
  <c r="AE117" i="22"/>
  <c r="AF117" i="22"/>
  <c r="Q88" i="20"/>
  <c r="AF88" i="20"/>
  <c r="O163" i="18"/>
  <c r="AC89" i="18"/>
  <c r="AE89" i="18"/>
  <c r="U95" i="16"/>
  <c r="AF95" i="16"/>
  <c r="W131" i="34"/>
  <c r="Y114" i="34"/>
  <c r="Q81" i="28"/>
  <c r="Q98" i="28" s="1"/>
  <c r="AF81" i="28"/>
  <c r="O98" i="28"/>
  <c r="AE121" i="31"/>
  <c r="AG121" i="31" s="1"/>
  <c r="U121" i="31"/>
  <c r="AG116" i="35"/>
  <c r="AE88" i="34"/>
  <c r="AC88" i="34"/>
  <c r="AE87" i="34"/>
  <c r="AC87" i="34"/>
  <c r="AA131" i="36"/>
  <c r="AC114" i="36"/>
  <c r="AE114" i="36"/>
  <c r="AF122" i="36"/>
  <c r="AE83" i="33"/>
  <c r="AC126" i="34"/>
  <c r="AE126" i="34"/>
  <c r="AF121" i="34"/>
  <c r="AE126" i="32"/>
  <c r="Y126" i="32"/>
  <c r="AE123" i="33"/>
  <c r="AE95" i="31"/>
  <c r="U118" i="28"/>
  <c r="S131" i="28"/>
  <c r="AF118" i="28"/>
  <c r="AG118" i="28" s="1"/>
  <c r="Q114" i="32"/>
  <c r="O131" i="32"/>
  <c r="AF114" i="32"/>
  <c r="Y125" i="33"/>
  <c r="AE125" i="33"/>
  <c r="P160" i="33" s="1"/>
  <c r="AE85" i="28"/>
  <c r="Q88" i="24"/>
  <c r="AF88" i="24"/>
  <c r="Q90" i="25"/>
  <c r="AF90" i="25"/>
  <c r="Y114" i="23"/>
  <c r="W131" i="23"/>
  <c r="AF114" i="23"/>
  <c r="Y122" i="29"/>
  <c r="Q88" i="27"/>
  <c r="AF88" i="27"/>
  <c r="W131" i="30"/>
  <c r="U89" i="24"/>
  <c r="AF89" i="24"/>
  <c r="AE89" i="24"/>
  <c r="U124" i="22"/>
  <c r="AF124" i="22"/>
  <c r="Q121" i="22"/>
  <c r="AF121" i="22"/>
  <c r="AC115" i="24"/>
  <c r="AE115" i="24"/>
  <c r="U118" i="22"/>
  <c r="AE118" i="22"/>
  <c r="AG118" i="22" s="1"/>
  <c r="AF118" i="22"/>
  <c r="AF91" i="18"/>
  <c r="Q91" i="18"/>
  <c r="AE121" i="24"/>
  <c r="Y124" i="18"/>
  <c r="AF124" i="18"/>
  <c r="AE124" i="18"/>
  <c r="AG82" i="18"/>
  <c r="AC129" i="17"/>
  <c r="AE129" i="17"/>
  <c r="AG129" i="17" s="1"/>
  <c r="AF129" i="17"/>
  <c r="AG85" i="35"/>
  <c r="P153" i="35"/>
  <c r="AC96" i="34"/>
  <c r="AE96" i="34"/>
  <c r="Q84" i="29"/>
  <c r="AF84" i="29"/>
  <c r="AF82" i="33"/>
  <c r="AG96" i="30"/>
  <c r="AF91" i="34"/>
  <c r="AF129" i="35"/>
  <c r="Q129" i="35"/>
  <c r="AE122" i="32"/>
  <c r="AG122" i="32" s="1"/>
  <c r="Y85" i="33"/>
  <c r="AE85" i="33"/>
  <c r="U95" i="30"/>
  <c r="AF95" i="30"/>
  <c r="AC91" i="29"/>
  <c r="AF91" i="31"/>
  <c r="AG91" i="31" s="1"/>
  <c r="Q91" i="31"/>
  <c r="U95" i="29"/>
  <c r="AF95" i="29"/>
  <c r="AG87" i="27"/>
  <c r="U117" i="24"/>
  <c r="AF117" i="24"/>
  <c r="P152" i="24" s="1"/>
  <c r="S131" i="24"/>
  <c r="AE114" i="25"/>
  <c r="O149" i="25" s="1"/>
  <c r="S131" i="25"/>
  <c r="U114" i="25"/>
  <c r="AF114" i="25"/>
  <c r="Q119" i="22"/>
  <c r="AF119" i="22"/>
  <c r="AG84" i="26"/>
  <c r="O152" i="26"/>
  <c r="P151" i="23"/>
  <c r="O151" i="23"/>
  <c r="AG83" i="23"/>
  <c r="AE127" i="27"/>
  <c r="AE88" i="28"/>
  <c r="AF87" i="18"/>
  <c r="Q87" i="18"/>
  <c r="AC83" i="20"/>
  <c r="AE83" i="20"/>
  <c r="AF83" i="20"/>
  <c r="AG90" i="20"/>
  <c r="AG114" i="12"/>
  <c r="O160" i="33"/>
  <c r="AG92" i="33"/>
  <c r="AE116" i="34"/>
  <c r="U120" i="34"/>
  <c r="AF120" i="34"/>
  <c r="U81" i="36"/>
  <c r="U98" i="36" s="1"/>
  <c r="S98" i="36"/>
  <c r="AC93" i="36"/>
  <c r="AF83" i="36"/>
  <c r="Y92" i="32"/>
  <c r="AE92" i="32"/>
  <c r="AE93" i="32"/>
  <c r="AC93" i="32"/>
  <c r="U115" i="34"/>
  <c r="AF115" i="34"/>
  <c r="AC93" i="28"/>
  <c r="AE93" i="28"/>
  <c r="AF93" i="28"/>
  <c r="U96" i="31"/>
  <c r="AE96" i="31"/>
  <c r="AC118" i="19"/>
  <c r="AE118" i="19"/>
  <c r="U91" i="20"/>
  <c r="AF91" i="20"/>
  <c r="Y128" i="19"/>
  <c r="AF128" i="19"/>
  <c r="Y86" i="19"/>
  <c r="AE86" i="19"/>
  <c r="U82" i="11"/>
  <c r="AF82" i="11"/>
  <c r="AG129" i="35"/>
  <c r="AE115" i="32"/>
  <c r="AC115" i="32"/>
  <c r="AF86" i="36"/>
  <c r="Q86" i="36"/>
  <c r="Q98" i="36" s="1"/>
  <c r="O98" i="36"/>
  <c r="Y89" i="36"/>
  <c r="AE89" i="36"/>
  <c r="AE122" i="34"/>
  <c r="AC122" i="34"/>
  <c r="AF120" i="32"/>
  <c r="AG120" i="32" s="1"/>
  <c r="Q120" i="32"/>
  <c r="AE128" i="31"/>
  <c r="AC92" i="29"/>
  <c r="AE92" i="29"/>
  <c r="U89" i="27"/>
  <c r="AE89" i="27"/>
  <c r="P160" i="27"/>
  <c r="AG92" i="27"/>
  <c r="O160" i="27"/>
  <c r="AE117" i="28"/>
  <c r="AG117" i="28" s="1"/>
  <c r="AE92" i="28"/>
  <c r="Q125" i="23"/>
  <c r="AF125" i="23"/>
  <c r="AE125" i="23"/>
  <c r="AG125" i="23" s="1"/>
  <c r="AF84" i="25"/>
  <c r="Q84" i="25"/>
  <c r="U121" i="25"/>
  <c r="AE121" i="25"/>
  <c r="AG121" i="25" s="1"/>
  <c r="O164" i="26"/>
  <c r="AG96" i="26"/>
  <c r="AF120" i="35"/>
  <c r="Q120" i="35"/>
  <c r="AF82" i="34"/>
  <c r="AF127" i="36"/>
  <c r="AC123" i="36"/>
  <c r="AE123" i="36"/>
  <c r="AG123" i="36" s="1"/>
  <c r="AF120" i="33"/>
  <c r="AG120" i="33" s="1"/>
  <c r="Q120" i="33"/>
  <c r="AE115" i="34"/>
  <c r="AG115" i="34" s="1"/>
  <c r="AC115" i="34"/>
  <c r="AC131" i="34" s="1"/>
  <c r="AF89" i="36"/>
  <c r="U126" i="32"/>
  <c r="AF126" i="32"/>
  <c r="AF124" i="36"/>
  <c r="AC119" i="30"/>
  <c r="AE119" i="30"/>
  <c r="AG119" i="30" s="1"/>
  <c r="AC85" i="32"/>
  <c r="AE85" i="32"/>
  <c r="AC126" i="30"/>
  <c r="AE126" i="30"/>
  <c r="AF123" i="32"/>
  <c r="Q123" i="32"/>
  <c r="AE125" i="29"/>
  <c r="AC125" i="29"/>
  <c r="U92" i="31"/>
  <c r="AE92" i="31"/>
  <c r="Q121" i="23"/>
  <c r="AF121" i="23"/>
  <c r="U129" i="29"/>
  <c r="AF129" i="29"/>
  <c r="AE90" i="28"/>
  <c r="AC89" i="21"/>
  <c r="AE89" i="21"/>
  <c r="U98" i="18"/>
  <c r="AC88" i="20"/>
  <c r="AE88" i="20"/>
  <c r="Q120" i="19"/>
  <c r="AF120" i="19"/>
  <c r="AC93" i="15"/>
  <c r="Y116" i="36"/>
  <c r="AF116" i="36"/>
  <c r="AF82" i="30"/>
  <c r="Q82" i="30"/>
  <c r="Q123" i="28"/>
  <c r="AF123" i="28"/>
  <c r="Y118" i="36"/>
  <c r="AE118" i="36"/>
  <c r="AG118" i="36" s="1"/>
  <c r="O156" i="32"/>
  <c r="Q83" i="35"/>
  <c r="AF83" i="35"/>
  <c r="AA98" i="36"/>
  <c r="Q122" i="30"/>
  <c r="AF122" i="30"/>
  <c r="AE128" i="28"/>
  <c r="AG128" i="28" s="1"/>
  <c r="AC128" i="28"/>
  <c r="AF128" i="28"/>
  <c r="U98" i="35"/>
  <c r="Q127" i="31"/>
  <c r="AF127" i="31"/>
  <c r="AC85" i="29"/>
  <c r="AF128" i="31"/>
  <c r="U120" i="27"/>
  <c r="AE120" i="27"/>
  <c r="O155" i="27" s="1"/>
  <c r="AF120" i="27"/>
  <c r="AF129" i="28"/>
  <c r="AF129" i="31"/>
  <c r="AE95" i="27"/>
  <c r="AC92" i="21"/>
  <c r="AE92" i="21"/>
  <c r="AE115" i="23"/>
  <c r="AG115" i="23" s="1"/>
  <c r="AE124" i="23"/>
  <c r="AG124" i="23" s="1"/>
  <c r="AF94" i="24"/>
  <c r="U96" i="18"/>
  <c r="AF96" i="18"/>
  <c r="AG96" i="18" s="1"/>
  <c r="O158" i="22"/>
  <c r="AC125" i="15"/>
  <c r="AF125" i="15"/>
  <c r="U122" i="14"/>
  <c r="AF122" i="14"/>
  <c r="AG119" i="31"/>
  <c r="Y98" i="35"/>
  <c r="Q127" i="32"/>
  <c r="AF127" i="32"/>
  <c r="P160" i="35"/>
  <c r="O160" i="35"/>
  <c r="AG92" i="35"/>
  <c r="AF124" i="32"/>
  <c r="Q124" i="32"/>
  <c r="U128" i="35"/>
  <c r="AF128" i="35"/>
  <c r="AG128" i="35" s="1"/>
  <c r="AE129" i="36"/>
  <c r="AC129" i="36"/>
  <c r="AC116" i="32"/>
  <c r="AE116" i="32"/>
  <c r="U124" i="35"/>
  <c r="AF124" i="35"/>
  <c r="AE124" i="35"/>
  <c r="AG124" i="35" s="1"/>
  <c r="AC115" i="36"/>
  <c r="AE115" i="36"/>
  <c r="AG115" i="36" s="1"/>
  <c r="AC90" i="34"/>
  <c r="AE90" i="34"/>
  <c r="AE123" i="28"/>
  <c r="AG123" i="28" s="1"/>
  <c r="AF94" i="27"/>
  <c r="Q94" i="27"/>
  <c r="Q86" i="25"/>
  <c r="AF86" i="25"/>
  <c r="AG94" i="26"/>
  <c r="O162" i="26"/>
  <c r="P162" i="26"/>
  <c r="W131" i="18"/>
  <c r="U116" i="18"/>
  <c r="AF116" i="18"/>
  <c r="AE116" i="18"/>
  <c r="AG116" i="18" s="1"/>
  <c r="Y89" i="20"/>
  <c r="AF89" i="20"/>
  <c r="AE89" i="20"/>
  <c r="Q117" i="21"/>
  <c r="AF117" i="21"/>
  <c r="AC119" i="19"/>
  <c r="AE119" i="19"/>
  <c r="U93" i="21"/>
  <c r="AF93" i="21"/>
  <c r="U125" i="16"/>
  <c r="AF125" i="16"/>
  <c r="O131" i="27"/>
  <c r="O161" i="10"/>
  <c r="AF95" i="32"/>
  <c r="Q95" i="32"/>
  <c r="AC95" i="36"/>
  <c r="Q118" i="29"/>
  <c r="AF118" i="29"/>
  <c r="S131" i="27"/>
  <c r="U114" i="27"/>
  <c r="Q127" i="35"/>
  <c r="AF127" i="35"/>
  <c r="AE127" i="35"/>
  <c r="AF129" i="36"/>
  <c r="AE128" i="36"/>
  <c r="AG128" i="36" s="1"/>
  <c r="Y128" i="36"/>
  <c r="AG91" i="35"/>
  <c r="AF87" i="33"/>
  <c r="Q87" i="33"/>
  <c r="AE87" i="33"/>
  <c r="AC116" i="33"/>
  <c r="AC131" i="33" s="1"/>
  <c r="AE116" i="33"/>
  <c r="AC86" i="34"/>
  <c r="AE86" i="34"/>
  <c r="AE122" i="36"/>
  <c r="AG122" i="36" s="1"/>
  <c r="AF86" i="33"/>
  <c r="P154" i="33" s="1"/>
  <c r="U114" i="32"/>
  <c r="U131" i="32" s="1"/>
  <c r="S131" i="32"/>
  <c r="AE115" i="33"/>
  <c r="AC94" i="30"/>
  <c r="AE94" i="30"/>
  <c r="AE127" i="34"/>
  <c r="AF96" i="32"/>
  <c r="AG96" i="32" s="1"/>
  <c r="Q96" i="32"/>
  <c r="Q86" i="29"/>
  <c r="AF86" i="29"/>
  <c r="AF94" i="31"/>
  <c r="Q94" i="31"/>
  <c r="AC90" i="29"/>
  <c r="AE90" i="29"/>
  <c r="U127" i="31"/>
  <c r="AE127" i="31"/>
  <c r="AG127" i="31" s="1"/>
  <c r="AF126" i="30"/>
  <c r="U126" i="30"/>
  <c r="AF120" i="29"/>
  <c r="Q120" i="29"/>
  <c r="U92" i="23"/>
  <c r="AF92" i="23"/>
  <c r="AE92" i="23"/>
  <c r="AF126" i="25"/>
  <c r="Q126" i="25"/>
  <c r="AE126" i="25"/>
  <c r="Q83" i="27"/>
  <c r="AF83" i="27"/>
  <c r="AE83" i="27"/>
  <c r="AC131" i="27"/>
  <c r="AG118" i="26"/>
  <c r="AC88" i="24"/>
  <c r="AE88" i="24"/>
  <c r="U94" i="22"/>
  <c r="AF94" i="22"/>
  <c r="Q98" i="22"/>
  <c r="AE120" i="25"/>
  <c r="Q123" i="13"/>
  <c r="AF123" i="13"/>
  <c r="AE119" i="6"/>
  <c r="AG119" i="6" s="1"/>
  <c r="AF85" i="33"/>
  <c r="Q85" i="33"/>
  <c r="AE87" i="30"/>
  <c r="AC87" i="30"/>
  <c r="AE119" i="34"/>
  <c r="AG119" i="34" s="1"/>
  <c r="AC119" i="34"/>
  <c r="AF81" i="36"/>
  <c r="Q117" i="33"/>
  <c r="AF117" i="33"/>
  <c r="AC82" i="32"/>
  <c r="AE82" i="32"/>
  <c r="AF82" i="32"/>
  <c r="AF114" i="35"/>
  <c r="O131" i="35"/>
  <c r="Q114" i="35"/>
  <c r="AF127" i="34"/>
  <c r="AC86" i="32"/>
  <c r="AE86" i="32"/>
  <c r="AF86" i="32"/>
  <c r="AC94" i="32"/>
  <c r="AE94" i="32"/>
  <c r="AF90" i="32"/>
  <c r="Q90" i="32"/>
  <c r="O151" i="31"/>
  <c r="AF128" i="29"/>
  <c r="Q128" i="29"/>
  <c r="Y129" i="26"/>
  <c r="AF129" i="26"/>
  <c r="AG129" i="26" s="1"/>
  <c r="S98" i="30"/>
  <c r="U81" i="30"/>
  <c r="AF123" i="29"/>
  <c r="Q123" i="29"/>
  <c r="AE123" i="29"/>
  <c r="AG123" i="29" s="1"/>
  <c r="Q90" i="31"/>
  <c r="AF90" i="31"/>
  <c r="AC86" i="29"/>
  <c r="U115" i="31"/>
  <c r="S131" i="31"/>
  <c r="AE115" i="31"/>
  <c r="AF89" i="29"/>
  <c r="Q89" i="29"/>
  <c r="Q122" i="29"/>
  <c r="AF122" i="29"/>
  <c r="Y87" i="25"/>
  <c r="AE87" i="25"/>
  <c r="AC128" i="26"/>
  <c r="AE128" i="26"/>
  <c r="U88" i="23"/>
  <c r="AF88" i="23"/>
  <c r="AE89" i="25"/>
  <c r="AF89" i="25"/>
  <c r="Q89" i="25"/>
  <c r="AC86" i="21"/>
  <c r="AE86" i="21"/>
  <c r="AE127" i="24"/>
  <c r="AG127" i="24" s="1"/>
  <c r="AE94" i="27"/>
  <c r="AC85" i="20"/>
  <c r="AE85" i="20"/>
  <c r="AF85" i="20"/>
  <c r="W98" i="22"/>
  <c r="Y95" i="32"/>
  <c r="AE95" i="32"/>
  <c r="AC127" i="36"/>
  <c r="AE127" i="36"/>
  <c r="AG127" i="36" s="1"/>
  <c r="AE83" i="35"/>
  <c r="AC119" i="36"/>
  <c r="AE119" i="36"/>
  <c r="AF119" i="36"/>
  <c r="AC94" i="34"/>
  <c r="AE94" i="34"/>
  <c r="AC94" i="29"/>
  <c r="AE94" i="29"/>
  <c r="AC124" i="33"/>
  <c r="AE124" i="33"/>
  <c r="AG124" i="33" s="1"/>
  <c r="AC82" i="34"/>
  <c r="AE82" i="34"/>
  <c r="AF88" i="32"/>
  <c r="P156" i="32" s="1"/>
  <c r="Q88" i="32"/>
  <c r="AF124" i="30"/>
  <c r="Q124" i="30"/>
  <c r="AG121" i="35"/>
  <c r="Y124" i="33"/>
  <c r="AF124" i="33"/>
  <c r="AE124" i="30"/>
  <c r="AG124" i="30" s="1"/>
  <c r="AF119" i="29"/>
  <c r="Q119" i="29"/>
  <c r="Q86" i="31"/>
  <c r="AF86" i="31"/>
  <c r="AG86" i="31" s="1"/>
  <c r="AC82" i="29"/>
  <c r="U94" i="31"/>
  <c r="AE94" i="31"/>
  <c r="Q93" i="29"/>
  <c r="AF93" i="29"/>
  <c r="Y90" i="25"/>
  <c r="AE90" i="25"/>
  <c r="Y117" i="25"/>
  <c r="AE117" i="25"/>
  <c r="AE82" i="33"/>
  <c r="Y83" i="25"/>
  <c r="AE83" i="25"/>
  <c r="J21" i="36"/>
  <c r="AE87" i="36" s="1"/>
  <c r="U84" i="23"/>
  <c r="AF84" i="23"/>
  <c r="O156" i="26"/>
  <c r="AG88" i="26"/>
  <c r="U86" i="25"/>
  <c r="AE86" i="25"/>
  <c r="Y122" i="24"/>
  <c r="AE122" i="24"/>
  <c r="AF122" i="24"/>
  <c r="Y122" i="22"/>
  <c r="AE122" i="22"/>
  <c r="AG122" i="22" s="1"/>
  <c r="AF122" i="22"/>
  <c r="O150" i="24"/>
  <c r="P150" i="24"/>
  <c r="AG82" i="24"/>
  <c r="AC93" i="20"/>
  <c r="AE93" i="20"/>
  <c r="Q92" i="31"/>
  <c r="AF92" i="31"/>
  <c r="AE91" i="28"/>
  <c r="AC91" i="28"/>
  <c r="Q98" i="34"/>
  <c r="AC129" i="30"/>
  <c r="AE129" i="30"/>
  <c r="AG129" i="30" s="1"/>
  <c r="Q117" i="35"/>
  <c r="AF117" i="35"/>
  <c r="AG117" i="35" s="1"/>
  <c r="U94" i="33"/>
  <c r="U98" i="33" s="1"/>
  <c r="D24" i="33" s="1"/>
  <c r="D82" i="33" s="1"/>
  <c r="AF94" i="33"/>
  <c r="Q90" i="33"/>
  <c r="AF90" i="33"/>
  <c r="AG96" i="35"/>
  <c r="O164" i="35"/>
  <c r="P164" i="35"/>
  <c r="AF85" i="34"/>
  <c r="AC121" i="36"/>
  <c r="AF121" i="36"/>
  <c r="Q126" i="34"/>
  <c r="AF126" i="34"/>
  <c r="AF116" i="33"/>
  <c r="Q116" i="33"/>
  <c r="AC89" i="33"/>
  <c r="AE89" i="33"/>
  <c r="AF84" i="36"/>
  <c r="AE81" i="35"/>
  <c r="AF116" i="34"/>
  <c r="AF115" i="33"/>
  <c r="AE85" i="36"/>
  <c r="AC83" i="32"/>
  <c r="AE83" i="32"/>
  <c r="AF83" i="32"/>
  <c r="AE114" i="35"/>
  <c r="AC91" i="32"/>
  <c r="AE91" i="32"/>
  <c r="AF116" i="32"/>
  <c r="Q116" i="32"/>
  <c r="Q84" i="32"/>
  <c r="AF84" i="32"/>
  <c r="AF93" i="30"/>
  <c r="Q93" i="30"/>
  <c r="S131" i="33"/>
  <c r="AE91" i="34"/>
  <c r="AF127" i="29"/>
  <c r="Q127" i="29"/>
  <c r="Q82" i="31"/>
  <c r="AF82" i="31"/>
  <c r="AG82" i="31" s="1"/>
  <c r="AF129" i="34"/>
  <c r="O98" i="32"/>
  <c r="AE124" i="32"/>
  <c r="AG124" i="32" s="1"/>
  <c r="AF82" i="25"/>
  <c r="Q82" i="25"/>
  <c r="AE82" i="25"/>
  <c r="Q127" i="27"/>
  <c r="AF127" i="27"/>
  <c r="AF85" i="29"/>
  <c r="AF91" i="28"/>
  <c r="AA131" i="23"/>
  <c r="AC114" i="23"/>
  <c r="AE114" i="23"/>
  <c r="U82" i="22"/>
  <c r="AF82" i="22"/>
  <c r="Y118" i="20"/>
  <c r="AE118" i="20"/>
  <c r="AG118" i="20" s="1"/>
  <c r="Q87" i="21"/>
  <c r="AF87" i="21"/>
  <c r="AE128" i="19"/>
  <c r="AC128" i="19"/>
  <c r="AF118" i="19"/>
  <c r="Q118" i="19"/>
  <c r="Y127" i="16"/>
  <c r="AF127" i="16"/>
  <c r="AC121" i="18"/>
  <c r="AE121" i="18"/>
  <c r="U86" i="15"/>
  <c r="AF86" i="15"/>
  <c r="C24" i="14"/>
  <c r="C82" i="14" s="1"/>
  <c r="AF126" i="35"/>
  <c r="Q126" i="35"/>
  <c r="AE126" i="35"/>
  <c r="AG126" i="35" s="1"/>
  <c r="AE85" i="34"/>
  <c r="Q125" i="30"/>
  <c r="AF125" i="30"/>
  <c r="AG125" i="30" s="1"/>
  <c r="AF126" i="31"/>
  <c r="AG126" i="31" s="1"/>
  <c r="Q126" i="31"/>
  <c r="AF123" i="35"/>
  <c r="AG123" i="35" s="1"/>
  <c r="Q123" i="35"/>
  <c r="O131" i="33"/>
  <c r="Q114" i="33"/>
  <c r="AF114" i="33"/>
  <c r="Y123" i="34"/>
  <c r="AE123" i="34"/>
  <c r="AG123" i="34" s="1"/>
  <c r="AC90" i="32"/>
  <c r="AE90" i="32"/>
  <c r="AC87" i="32"/>
  <c r="AE87" i="32"/>
  <c r="AF87" i="32"/>
  <c r="AF92" i="32"/>
  <c r="Q92" i="32"/>
  <c r="AE129" i="34"/>
  <c r="AF87" i="36"/>
  <c r="AE84" i="36"/>
  <c r="AC84" i="36"/>
  <c r="AC98" i="36" s="1"/>
  <c r="AC81" i="34"/>
  <c r="AC98" i="34" s="1"/>
  <c r="AA98" i="34"/>
  <c r="AE81" i="34"/>
  <c r="AG118" i="33"/>
  <c r="Y95" i="34"/>
  <c r="AE95" i="34"/>
  <c r="U96" i="36"/>
  <c r="AF96" i="36"/>
  <c r="Q85" i="30"/>
  <c r="AF85" i="30"/>
  <c r="S131" i="34"/>
  <c r="U114" i="34"/>
  <c r="O98" i="31"/>
  <c r="AF81" i="31"/>
  <c r="Q81" i="31"/>
  <c r="AE81" i="31"/>
  <c r="AC86" i="28"/>
  <c r="AE86" i="28"/>
  <c r="Y127" i="25"/>
  <c r="AE127" i="25"/>
  <c r="AG127" i="25" s="1"/>
  <c r="Y124" i="25"/>
  <c r="AE124" i="25"/>
  <c r="AF124" i="25"/>
  <c r="AA98" i="26"/>
  <c r="AE81" i="26"/>
  <c r="AC81" i="26"/>
  <c r="J21" i="29"/>
  <c r="AF81" i="25"/>
  <c r="AG81" i="25" s="1"/>
  <c r="Q81" i="25"/>
  <c r="O98" i="25"/>
  <c r="Y128" i="29"/>
  <c r="Q124" i="27"/>
  <c r="AF124" i="27"/>
  <c r="AE124" i="27"/>
  <c r="AG124" i="27" s="1"/>
  <c r="AF94" i="29"/>
  <c r="AE88" i="27"/>
  <c r="AE119" i="25"/>
  <c r="AG119" i="25" s="1"/>
  <c r="U92" i="24"/>
  <c r="U98" i="24" s="1"/>
  <c r="D24" i="24" s="1"/>
  <c r="D82" i="24" s="1"/>
  <c r="AF92" i="24"/>
  <c r="O131" i="20"/>
  <c r="Q114" i="20"/>
  <c r="AF114" i="20"/>
  <c r="AE114" i="20"/>
  <c r="AE93" i="23"/>
  <c r="AC93" i="23"/>
  <c r="AF93" i="23"/>
  <c r="S98" i="22"/>
  <c r="AF81" i="22"/>
  <c r="U81" i="22"/>
  <c r="AC117" i="21"/>
  <c r="Y87" i="21"/>
  <c r="AE87" i="21"/>
  <c r="AC127" i="17"/>
  <c r="AE127" i="17"/>
  <c r="AF127" i="17"/>
  <c r="AE89" i="30"/>
  <c r="AC89" i="30"/>
  <c r="AC116" i="30"/>
  <c r="AE116" i="30"/>
  <c r="AG116" i="30" s="1"/>
  <c r="AA131" i="30"/>
  <c r="Y81" i="36"/>
  <c r="Y98" i="36" s="1"/>
  <c r="W98" i="36"/>
  <c r="AG120" i="35"/>
  <c r="AE90" i="30"/>
  <c r="AC90" i="30"/>
  <c r="AF127" i="30"/>
  <c r="Q127" i="30"/>
  <c r="AE127" i="30"/>
  <c r="AG127" i="30" s="1"/>
  <c r="AC86" i="30"/>
  <c r="AE86" i="30"/>
  <c r="Q115" i="35"/>
  <c r="AF115" i="35"/>
  <c r="AG115" i="35" s="1"/>
  <c r="AF92" i="36"/>
  <c r="U92" i="36"/>
  <c r="AE92" i="36"/>
  <c r="Q94" i="35"/>
  <c r="AF94" i="35"/>
  <c r="AG94" i="35" s="1"/>
  <c r="Y120" i="36"/>
  <c r="AF120" i="36"/>
  <c r="AC116" i="36"/>
  <c r="AE116" i="36"/>
  <c r="AG116" i="36" s="1"/>
  <c r="AF95" i="33"/>
  <c r="Q95" i="33"/>
  <c r="AF93" i="36"/>
  <c r="AA98" i="30"/>
  <c r="AE81" i="30"/>
  <c r="AC81" i="30"/>
  <c r="W131" i="27"/>
  <c r="Y114" i="27"/>
  <c r="Y117" i="26"/>
  <c r="AF117" i="26"/>
  <c r="P152" i="26" s="1"/>
  <c r="W131" i="26"/>
  <c r="AF118" i="34"/>
  <c r="P164" i="33"/>
  <c r="AG96" i="33"/>
  <c r="O164" i="33"/>
  <c r="Q114" i="34"/>
  <c r="Q131" i="34" s="1"/>
  <c r="AF114" i="34"/>
  <c r="AG114" i="34" s="1"/>
  <c r="O131" i="34"/>
  <c r="Q90" i="35"/>
  <c r="AE90" i="35"/>
  <c r="AF90" i="35"/>
  <c r="AE91" i="36"/>
  <c r="AC91" i="36"/>
  <c r="AF85" i="36"/>
  <c r="AF91" i="33"/>
  <c r="Q91" i="33"/>
  <c r="AC81" i="33"/>
  <c r="AE81" i="33"/>
  <c r="AA98" i="33"/>
  <c r="AF123" i="33"/>
  <c r="AF89" i="34"/>
  <c r="Y131" i="35"/>
  <c r="AC127" i="32"/>
  <c r="AE127" i="32"/>
  <c r="Q121" i="32"/>
  <c r="AF121" i="32"/>
  <c r="AE84" i="31"/>
  <c r="S98" i="28"/>
  <c r="U81" i="28"/>
  <c r="U98" i="28" s="1"/>
  <c r="D24" i="28" s="1"/>
  <c r="D82" i="28" s="1"/>
  <c r="AE81" i="28"/>
  <c r="AF126" i="36"/>
  <c r="AE95" i="25"/>
  <c r="AC95" i="25"/>
  <c r="AC98" i="25" s="1"/>
  <c r="F24" i="25" s="1"/>
  <c r="F82" i="25" s="1"/>
  <c r="AA98" i="25"/>
  <c r="AF95" i="25"/>
  <c r="O98" i="29"/>
  <c r="Q81" i="29"/>
  <c r="AF81" i="29"/>
  <c r="Q114" i="29"/>
  <c r="O131" i="29"/>
  <c r="AF114" i="29"/>
  <c r="AF122" i="34"/>
  <c r="AF127" i="33"/>
  <c r="AG127" i="33" s="1"/>
  <c r="U96" i="27"/>
  <c r="AF96" i="27"/>
  <c r="AG96" i="27" s="1"/>
  <c r="AF125" i="33"/>
  <c r="AF88" i="33"/>
  <c r="S98" i="31"/>
  <c r="AE118" i="32"/>
  <c r="AC123" i="26"/>
  <c r="AE123" i="26"/>
  <c r="AF123" i="26"/>
  <c r="AF115" i="25"/>
  <c r="W98" i="25"/>
  <c r="AE121" i="27"/>
  <c r="AC83" i="24"/>
  <c r="AE83" i="24"/>
  <c r="AF114" i="22"/>
  <c r="Y95" i="22"/>
  <c r="AE95" i="22"/>
  <c r="AF121" i="21"/>
  <c r="Q121" i="21"/>
  <c r="U125" i="18"/>
  <c r="AF125" i="18"/>
  <c r="AE125" i="18"/>
  <c r="AG125" i="18" s="1"/>
  <c r="Y117" i="21"/>
  <c r="Y131" i="21" s="1"/>
  <c r="W131" i="21"/>
  <c r="U116" i="21"/>
  <c r="AF116" i="21"/>
  <c r="U123" i="21"/>
  <c r="AF123" i="21"/>
  <c r="AA131" i="13"/>
  <c r="O149" i="9"/>
  <c r="P149" i="9"/>
  <c r="Q129" i="22"/>
  <c r="AF129" i="22"/>
  <c r="AC120" i="24"/>
  <c r="AE120" i="24"/>
  <c r="AG120" i="24" s="1"/>
  <c r="Q98" i="26"/>
  <c r="C24" i="26" s="1"/>
  <c r="C82" i="26" s="1"/>
  <c r="Y120" i="22"/>
  <c r="AF120" i="22"/>
  <c r="AC84" i="21"/>
  <c r="AE84" i="21"/>
  <c r="Q83" i="18"/>
  <c r="AF83" i="18"/>
  <c r="O98" i="18"/>
  <c r="AG122" i="25"/>
  <c r="AE81" i="20"/>
  <c r="AC81" i="20"/>
  <c r="AA98" i="20"/>
  <c r="AF81" i="20"/>
  <c r="AE122" i="20"/>
  <c r="AG122" i="20" s="1"/>
  <c r="Q83" i="21"/>
  <c r="AF83" i="21"/>
  <c r="AC85" i="19"/>
  <c r="AE85" i="19"/>
  <c r="Q119" i="19"/>
  <c r="AF119" i="19"/>
  <c r="Q82" i="16"/>
  <c r="AF82" i="16"/>
  <c r="AG82" i="26"/>
  <c r="Y98" i="22"/>
  <c r="AE85" i="18"/>
  <c r="AC85" i="18"/>
  <c r="U115" i="16"/>
  <c r="AF115" i="16"/>
  <c r="AF90" i="18"/>
  <c r="AF121" i="18"/>
  <c r="AC82" i="15"/>
  <c r="AC123" i="17"/>
  <c r="AE123" i="17"/>
  <c r="AG123" i="17" s="1"/>
  <c r="AC121" i="13"/>
  <c r="AF117" i="11"/>
  <c r="U117" i="11"/>
  <c r="AA98" i="15"/>
  <c r="AC84" i="13"/>
  <c r="AC86" i="12"/>
  <c r="AE86" i="12"/>
  <c r="Q87" i="8"/>
  <c r="Q98" i="8" s="1"/>
  <c r="AF87" i="8"/>
  <c r="O98" i="8"/>
  <c r="AC119" i="11"/>
  <c r="AE119" i="11"/>
  <c r="AC128" i="14"/>
  <c r="AE128" i="14"/>
  <c r="AC90" i="14"/>
  <c r="AE90" i="14"/>
  <c r="AF82" i="9"/>
  <c r="Q82" i="9"/>
  <c r="AC122" i="11"/>
  <c r="AE122" i="11"/>
  <c r="AG122" i="11" s="1"/>
  <c r="AG115" i="11"/>
  <c r="AF115" i="5"/>
  <c r="Q115" i="5"/>
  <c r="AF88" i="7"/>
  <c r="AC92" i="8"/>
  <c r="AE92" i="8"/>
  <c r="S131" i="9"/>
  <c r="U114" i="9"/>
  <c r="Y121" i="9"/>
  <c r="AE121" i="9"/>
  <c r="AC120" i="7"/>
  <c r="AE120" i="7"/>
  <c r="AG120" i="7" s="1"/>
  <c r="AE126" i="9"/>
  <c r="AC124" i="4"/>
  <c r="AF126" i="6"/>
  <c r="AF84" i="5"/>
  <c r="AF124" i="5"/>
  <c r="W98" i="8"/>
  <c r="AC116" i="5"/>
  <c r="AE116" i="5"/>
  <c r="AF84" i="4"/>
  <c r="AF84" i="2"/>
  <c r="J21" i="2"/>
  <c r="AC89" i="3"/>
  <c r="AE89" i="3"/>
  <c r="AE85" i="26"/>
  <c r="AC85" i="26"/>
  <c r="Q123" i="25"/>
  <c r="AF123" i="25"/>
  <c r="AF129" i="27"/>
  <c r="Q129" i="27"/>
  <c r="Q118" i="27"/>
  <c r="AF118" i="27"/>
  <c r="AF128" i="30"/>
  <c r="AG128" i="30" s="1"/>
  <c r="Y128" i="30"/>
  <c r="AC83" i="21"/>
  <c r="AC98" i="21" s="1"/>
  <c r="AE83" i="21"/>
  <c r="U81" i="25"/>
  <c r="U98" i="25" s="1"/>
  <c r="S98" i="25"/>
  <c r="Q125" i="22"/>
  <c r="AF125" i="22"/>
  <c r="AC87" i="24"/>
  <c r="AE87" i="24"/>
  <c r="AG86" i="26"/>
  <c r="P154" i="26"/>
  <c r="O154" i="26"/>
  <c r="AG91" i="26"/>
  <c r="AC90" i="21"/>
  <c r="AE90" i="21"/>
  <c r="AF93" i="22"/>
  <c r="U89" i="18"/>
  <c r="AF89" i="18"/>
  <c r="AC125" i="20"/>
  <c r="AE125" i="20"/>
  <c r="AE85" i="21"/>
  <c r="AC95" i="19"/>
  <c r="AE95" i="19"/>
  <c r="U94" i="21"/>
  <c r="AF94" i="21"/>
  <c r="Q82" i="19"/>
  <c r="AF82" i="19"/>
  <c r="Q81" i="16"/>
  <c r="Q98" i="16" s="1"/>
  <c r="AF81" i="16"/>
  <c r="O98" i="16"/>
  <c r="Y81" i="19"/>
  <c r="W98" i="19"/>
  <c r="AF90" i="21"/>
  <c r="D24" i="17"/>
  <c r="D82" i="17" s="1"/>
  <c r="AC124" i="15"/>
  <c r="S131" i="22"/>
  <c r="AC119" i="15"/>
  <c r="E24" i="17"/>
  <c r="E82" i="17" s="1"/>
  <c r="AC119" i="17"/>
  <c r="AE119" i="17"/>
  <c r="AG119" i="17" s="1"/>
  <c r="AF119" i="17"/>
  <c r="AF91" i="16"/>
  <c r="Q126" i="13"/>
  <c r="AF126" i="13"/>
  <c r="AF120" i="11"/>
  <c r="Q120" i="11"/>
  <c r="Q131" i="11" s="1"/>
  <c r="AC127" i="13"/>
  <c r="Y129" i="13"/>
  <c r="AF81" i="12"/>
  <c r="S98" i="12"/>
  <c r="U81" i="12"/>
  <c r="Q96" i="11"/>
  <c r="AF96" i="11"/>
  <c r="AC86" i="13"/>
  <c r="AF91" i="11"/>
  <c r="AE85" i="11"/>
  <c r="AC85" i="11"/>
  <c r="Q91" i="8"/>
  <c r="AF91" i="8"/>
  <c r="O131" i="9"/>
  <c r="Q114" i="9"/>
  <c r="AF114" i="9"/>
  <c r="AG114" i="9" s="1"/>
  <c r="AC121" i="14"/>
  <c r="AE121" i="14"/>
  <c r="AG121" i="14" s="1"/>
  <c r="AC84" i="14"/>
  <c r="AE84" i="14"/>
  <c r="AE87" i="12"/>
  <c r="AE124" i="12"/>
  <c r="AF85" i="9"/>
  <c r="Q85" i="9"/>
  <c r="AC94" i="11"/>
  <c r="AE94" i="11"/>
  <c r="AE119" i="14"/>
  <c r="AG119" i="14" s="1"/>
  <c r="AE95" i="8"/>
  <c r="AC95" i="8"/>
  <c r="AF121" i="5"/>
  <c r="Q121" i="5"/>
  <c r="AC116" i="7"/>
  <c r="AE116" i="7"/>
  <c r="AF95" i="9"/>
  <c r="AC88" i="8"/>
  <c r="AE88" i="8"/>
  <c r="Y117" i="9"/>
  <c r="AE117" i="9"/>
  <c r="AE88" i="9"/>
  <c r="AG92" i="10"/>
  <c r="O160" i="10"/>
  <c r="AC120" i="4"/>
  <c r="AC123" i="5"/>
  <c r="AE123" i="5"/>
  <c r="AF125" i="5"/>
  <c r="AF94" i="4"/>
  <c r="AE121" i="5"/>
  <c r="AF117" i="5"/>
  <c r="AG117" i="5" s="1"/>
  <c r="U85" i="3"/>
  <c r="AF85" i="3"/>
  <c r="AC95" i="3"/>
  <c r="AE95" i="3"/>
  <c r="AC116" i="21"/>
  <c r="AE116" i="21"/>
  <c r="AE82" i="20"/>
  <c r="AC82" i="20"/>
  <c r="W98" i="21"/>
  <c r="Y81" i="21"/>
  <c r="AE81" i="21"/>
  <c r="Q116" i="19"/>
  <c r="AF116" i="19"/>
  <c r="AF126" i="16"/>
  <c r="Q126" i="16"/>
  <c r="U131" i="24"/>
  <c r="AF87" i="22"/>
  <c r="O161" i="24"/>
  <c r="P161" i="24"/>
  <c r="AG93" i="24"/>
  <c r="U131" i="22"/>
  <c r="AC94" i="15"/>
  <c r="AC115" i="17"/>
  <c r="AE115" i="17"/>
  <c r="AC81" i="12"/>
  <c r="AA98" i="12"/>
  <c r="AE81" i="12"/>
  <c r="AF124" i="11"/>
  <c r="Q124" i="11"/>
  <c r="AC88" i="12"/>
  <c r="AE88" i="12"/>
  <c r="AF82" i="14"/>
  <c r="AF88" i="12"/>
  <c r="AF92" i="11"/>
  <c r="Q92" i="11"/>
  <c r="AC91" i="13"/>
  <c r="Q95" i="8"/>
  <c r="AF95" i="8"/>
  <c r="Q118" i="9"/>
  <c r="AF118" i="9"/>
  <c r="AC116" i="14"/>
  <c r="AE116" i="14"/>
  <c r="AC81" i="14"/>
  <c r="AE81" i="14"/>
  <c r="AA98" i="14"/>
  <c r="AF91" i="13"/>
  <c r="AF88" i="9"/>
  <c r="Q88" i="9"/>
  <c r="AC87" i="11"/>
  <c r="AE87" i="11"/>
  <c r="AG120" i="11"/>
  <c r="W98" i="12"/>
  <c r="Y81" i="7"/>
  <c r="Y98" i="7" s="1"/>
  <c r="E24" i="7" s="1"/>
  <c r="E82" i="7" s="1"/>
  <c r="W98" i="7"/>
  <c r="Q118" i="7"/>
  <c r="Q131" i="7" s="1"/>
  <c r="AF118" i="7"/>
  <c r="AE125" i="8"/>
  <c r="AG125" i="8" s="1"/>
  <c r="AF128" i="5"/>
  <c r="Q128" i="5"/>
  <c r="AF115" i="10"/>
  <c r="AF86" i="7"/>
  <c r="AC84" i="8"/>
  <c r="AE84" i="8"/>
  <c r="AE91" i="9"/>
  <c r="U93" i="5"/>
  <c r="AF93" i="5"/>
  <c r="AF119" i="7"/>
  <c r="U119" i="7"/>
  <c r="AC116" i="4"/>
  <c r="AF92" i="7"/>
  <c r="AF116" i="4"/>
  <c r="U116" i="4"/>
  <c r="Q98" i="7"/>
  <c r="AF89" i="6"/>
  <c r="U89" i="6"/>
  <c r="U124" i="4"/>
  <c r="AF124" i="4"/>
  <c r="AF96" i="3"/>
  <c r="AF114" i="2"/>
  <c r="U114" i="2"/>
  <c r="S131" i="2"/>
  <c r="AC126" i="3"/>
  <c r="AE126" i="3"/>
  <c r="U118" i="21"/>
  <c r="AF118" i="21"/>
  <c r="Q92" i="19"/>
  <c r="AF92" i="19"/>
  <c r="AF122" i="16"/>
  <c r="Q122" i="16"/>
  <c r="O156" i="19"/>
  <c r="S131" i="19"/>
  <c r="AC83" i="15"/>
  <c r="AC96" i="17"/>
  <c r="AE96" i="17"/>
  <c r="AF96" i="17"/>
  <c r="AC85" i="12"/>
  <c r="AE85" i="12"/>
  <c r="AF128" i="11"/>
  <c r="Q128" i="11"/>
  <c r="AC91" i="12"/>
  <c r="AE91" i="12"/>
  <c r="Y128" i="13"/>
  <c r="Q88" i="11"/>
  <c r="AF88" i="11"/>
  <c r="U121" i="8"/>
  <c r="U131" i="8" s="1"/>
  <c r="D24" i="8" s="1"/>
  <c r="D82" i="8" s="1"/>
  <c r="AF121" i="8"/>
  <c r="Q122" i="9"/>
  <c r="AF122" i="9"/>
  <c r="AC88" i="14"/>
  <c r="AE88" i="14"/>
  <c r="AE85" i="14"/>
  <c r="AC85" i="14"/>
  <c r="AC119" i="7"/>
  <c r="AE119" i="7"/>
  <c r="AG119" i="7" s="1"/>
  <c r="AE123" i="7"/>
  <c r="AC123" i="7"/>
  <c r="AE126" i="8"/>
  <c r="AG126" i="8" s="1"/>
  <c r="AC126" i="8"/>
  <c r="Y86" i="9"/>
  <c r="AE86" i="9"/>
  <c r="AG115" i="9"/>
  <c r="AG82" i="8"/>
  <c r="O150" i="8"/>
  <c r="P150" i="8"/>
  <c r="S131" i="10"/>
  <c r="AC96" i="4"/>
  <c r="AC95" i="4"/>
  <c r="AC121" i="4"/>
  <c r="AF124" i="6"/>
  <c r="U124" i="6"/>
  <c r="AC129" i="4"/>
  <c r="AE127" i="5"/>
  <c r="AG127" i="5" s="1"/>
  <c r="U93" i="2"/>
  <c r="AE96" i="3"/>
  <c r="AC96" i="3"/>
  <c r="AE122" i="3"/>
  <c r="AC122" i="3"/>
  <c r="U91" i="29"/>
  <c r="AF91" i="29"/>
  <c r="AF90" i="27"/>
  <c r="Q90" i="27"/>
  <c r="Y117" i="30"/>
  <c r="AF117" i="30"/>
  <c r="P152" i="30" s="1"/>
  <c r="Y122" i="30"/>
  <c r="AE122" i="30"/>
  <c r="AG122" i="30" s="1"/>
  <c r="Q91" i="24"/>
  <c r="AF91" i="24"/>
  <c r="AC118" i="21"/>
  <c r="AE118" i="21"/>
  <c r="Y86" i="24"/>
  <c r="AE86" i="24"/>
  <c r="Q115" i="22"/>
  <c r="O131" i="22"/>
  <c r="AF115" i="22"/>
  <c r="AC91" i="24"/>
  <c r="AE91" i="24"/>
  <c r="U83" i="22"/>
  <c r="AF83" i="22"/>
  <c r="O131" i="25"/>
  <c r="U126" i="20"/>
  <c r="AF126" i="20"/>
  <c r="AF123" i="18"/>
  <c r="AE92" i="20"/>
  <c r="AF129" i="19"/>
  <c r="Q129" i="19"/>
  <c r="AF118" i="16"/>
  <c r="Q118" i="16"/>
  <c r="U81" i="19"/>
  <c r="U98" i="19" s="1"/>
  <c r="D24" i="19" s="1"/>
  <c r="D82" i="19" s="1"/>
  <c r="S98" i="19"/>
  <c r="AG125" i="22"/>
  <c r="U122" i="16"/>
  <c r="AF86" i="20"/>
  <c r="AC117" i="17"/>
  <c r="AC131" i="17" s="1"/>
  <c r="AE117" i="17"/>
  <c r="U131" i="19"/>
  <c r="AC127" i="15"/>
  <c r="AC92" i="17"/>
  <c r="AE92" i="17"/>
  <c r="AF123" i="14"/>
  <c r="Q87" i="12"/>
  <c r="AF87" i="12"/>
  <c r="U124" i="12"/>
  <c r="AF124" i="12"/>
  <c r="U93" i="14"/>
  <c r="AF93" i="14"/>
  <c r="AF86" i="14"/>
  <c r="U86" i="14"/>
  <c r="AC83" i="12"/>
  <c r="AE83" i="12"/>
  <c r="AF84" i="11"/>
  <c r="Q84" i="11"/>
  <c r="U87" i="14"/>
  <c r="AF87" i="14"/>
  <c r="AC117" i="11"/>
  <c r="AE117" i="11"/>
  <c r="Q126" i="9"/>
  <c r="AF126" i="9"/>
  <c r="AC128" i="10"/>
  <c r="AE128" i="10"/>
  <c r="AC86" i="14"/>
  <c r="AE86" i="14"/>
  <c r="AC82" i="14"/>
  <c r="AE82" i="14"/>
  <c r="AC91" i="11"/>
  <c r="AE91" i="11"/>
  <c r="AF91" i="7"/>
  <c r="AC81" i="7"/>
  <c r="AE81" i="7"/>
  <c r="AA98" i="7"/>
  <c r="AE119" i="8"/>
  <c r="AC119" i="8"/>
  <c r="AE95" i="9"/>
  <c r="AE122" i="8"/>
  <c r="AC122" i="8"/>
  <c r="U123" i="9"/>
  <c r="AF123" i="9"/>
  <c r="Y122" i="6"/>
  <c r="AE91" i="8"/>
  <c r="AF119" i="10"/>
  <c r="AC92" i="4"/>
  <c r="AC91" i="4"/>
  <c r="AF91" i="4"/>
  <c r="AF129" i="5"/>
  <c r="AF122" i="7"/>
  <c r="U121" i="6"/>
  <c r="AF121" i="6"/>
  <c r="AC84" i="3"/>
  <c r="AE84" i="3"/>
  <c r="AF92" i="3"/>
  <c r="U125" i="2"/>
  <c r="AE125" i="2"/>
  <c r="AG125" i="2" s="1"/>
  <c r="AC118" i="3"/>
  <c r="AE118" i="3"/>
  <c r="AG118" i="3" s="1"/>
  <c r="AE82" i="30"/>
  <c r="AC82" i="30"/>
  <c r="AC129" i="32"/>
  <c r="AE129" i="32"/>
  <c r="O164" i="32" s="1"/>
  <c r="Q93" i="32"/>
  <c r="AF93" i="32"/>
  <c r="Y114" i="33"/>
  <c r="Y131" i="33" s="1"/>
  <c r="AE114" i="33"/>
  <c r="W131" i="33"/>
  <c r="AF117" i="34"/>
  <c r="AF122" i="31"/>
  <c r="AG122" i="31" s="1"/>
  <c r="Q122" i="31"/>
  <c r="AC117" i="29"/>
  <c r="AE117" i="29"/>
  <c r="AG117" i="29" s="1"/>
  <c r="Q87" i="29"/>
  <c r="AF87" i="29"/>
  <c r="AA98" i="29"/>
  <c r="AC81" i="29"/>
  <c r="AE81" i="29"/>
  <c r="AC127" i="28"/>
  <c r="AE127" i="28"/>
  <c r="AF127" i="28"/>
  <c r="AF82" i="27"/>
  <c r="AG82" i="27" s="1"/>
  <c r="Q82" i="27"/>
  <c r="AE93" i="30"/>
  <c r="AC124" i="21"/>
  <c r="AE124" i="21"/>
  <c r="AA98" i="22"/>
  <c r="AC81" i="22"/>
  <c r="AE81" i="22"/>
  <c r="AE81" i="24"/>
  <c r="AA98" i="24"/>
  <c r="AC81" i="24"/>
  <c r="AC94" i="22"/>
  <c r="AE94" i="22"/>
  <c r="AE92" i="22"/>
  <c r="AF96" i="24"/>
  <c r="AE93" i="22"/>
  <c r="U81" i="21"/>
  <c r="S98" i="21"/>
  <c r="Q86" i="19"/>
  <c r="AF86" i="19"/>
  <c r="O131" i="16"/>
  <c r="AF114" i="16"/>
  <c r="Q114" i="16"/>
  <c r="Q131" i="16" s="1"/>
  <c r="AF86" i="21"/>
  <c r="AE116" i="20"/>
  <c r="AG116" i="20" s="1"/>
  <c r="AE82" i="19"/>
  <c r="AG81" i="18"/>
  <c r="AE92" i="19"/>
  <c r="AC87" i="15"/>
  <c r="AF87" i="15"/>
  <c r="AE115" i="16"/>
  <c r="AG115" i="16" s="1"/>
  <c r="AG92" i="18"/>
  <c r="O160" i="18"/>
  <c r="P160" i="18"/>
  <c r="AC88" i="17"/>
  <c r="AE88" i="17"/>
  <c r="AC88" i="13"/>
  <c r="AF84" i="14"/>
  <c r="AF95" i="14"/>
  <c r="U95" i="14"/>
  <c r="Y89" i="12"/>
  <c r="AE89" i="12"/>
  <c r="AG91" i="17"/>
  <c r="O159" i="17"/>
  <c r="AC129" i="12"/>
  <c r="AE129" i="12"/>
  <c r="AC124" i="11"/>
  <c r="AE124" i="11"/>
  <c r="U129" i="8"/>
  <c r="AF129" i="8"/>
  <c r="AE124" i="10"/>
  <c r="AG124" i="10" s="1"/>
  <c r="AC124" i="10"/>
  <c r="AC129" i="14"/>
  <c r="AE129" i="14"/>
  <c r="AG129" i="14" s="1"/>
  <c r="AC95" i="14"/>
  <c r="AE95" i="14"/>
  <c r="AE116" i="11"/>
  <c r="AG116" i="11" s="1"/>
  <c r="AC116" i="11"/>
  <c r="AF127" i="13"/>
  <c r="AC92" i="7"/>
  <c r="AE92" i="7"/>
  <c r="AC94" i="7"/>
  <c r="AE94" i="7"/>
  <c r="AF81" i="7"/>
  <c r="AA131" i="9"/>
  <c r="AE118" i="8"/>
  <c r="AC118" i="8"/>
  <c r="U119" i="9"/>
  <c r="AF119" i="9"/>
  <c r="Y118" i="6"/>
  <c r="AE118" i="6"/>
  <c r="AG118" i="6" s="1"/>
  <c r="AF120" i="9"/>
  <c r="AG123" i="8"/>
  <c r="AF116" i="5"/>
  <c r="Q116" i="5"/>
  <c r="O164" i="5"/>
  <c r="P164" i="5"/>
  <c r="AC88" i="4"/>
  <c r="AC87" i="4"/>
  <c r="Q93" i="2"/>
  <c r="AF93" i="2"/>
  <c r="AC83" i="5"/>
  <c r="AE83" i="5"/>
  <c r="AC91" i="3"/>
  <c r="AE91" i="3"/>
  <c r="AF84" i="3"/>
  <c r="AF94" i="3"/>
  <c r="U118" i="2"/>
  <c r="AE118" i="2"/>
  <c r="AF118" i="2"/>
  <c r="S98" i="3"/>
  <c r="U81" i="3"/>
  <c r="AC123" i="3"/>
  <c r="AE123" i="3"/>
  <c r="AG123" i="3" s="1"/>
  <c r="AC114" i="3"/>
  <c r="AE114" i="3"/>
  <c r="AA131" i="3"/>
  <c r="Q121" i="27"/>
  <c r="AF121" i="27"/>
  <c r="AF125" i="27"/>
  <c r="AG125" i="27" s="1"/>
  <c r="Q121" i="24"/>
  <c r="AF121" i="24"/>
  <c r="Y92" i="30"/>
  <c r="AE92" i="30"/>
  <c r="AF116" i="24"/>
  <c r="Q116" i="24"/>
  <c r="AC127" i="21"/>
  <c r="AE127" i="21"/>
  <c r="U123" i="25"/>
  <c r="AE123" i="25"/>
  <c r="AG123" i="25" s="1"/>
  <c r="AC86" i="22"/>
  <c r="AE86" i="22"/>
  <c r="AC119" i="24"/>
  <c r="AE119" i="24"/>
  <c r="AG119" i="24" s="1"/>
  <c r="AF95" i="22"/>
  <c r="U95" i="22"/>
  <c r="AE128" i="22"/>
  <c r="AC128" i="22"/>
  <c r="AC98" i="27"/>
  <c r="F24" i="27" s="1"/>
  <c r="F82" i="27" s="1"/>
  <c r="AE82" i="21"/>
  <c r="P153" i="22"/>
  <c r="AG85" i="22"/>
  <c r="O153" i="22"/>
  <c r="S98" i="24"/>
  <c r="AA98" i="21"/>
  <c r="AE87" i="22"/>
  <c r="AF90" i="19"/>
  <c r="Q126" i="19"/>
  <c r="AF126" i="19"/>
  <c r="Y126" i="19"/>
  <c r="AE126" i="19"/>
  <c r="AE120" i="21"/>
  <c r="AG120" i="21" s="1"/>
  <c r="AE123" i="16"/>
  <c r="AE125" i="19"/>
  <c r="AF88" i="22"/>
  <c r="AC116" i="15"/>
  <c r="AC125" i="17"/>
  <c r="AE125" i="17"/>
  <c r="AC84" i="17"/>
  <c r="AE84" i="17"/>
  <c r="S98" i="15"/>
  <c r="U121" i="12"/>
  <c r="AF121" i="12"/>
  <c r="AC90" i="13"/>
  <c r="U114" i="14"/>
  <c r="S131" i="14"/>
  <c r="AF114" i="14"/>
  <c r="U126" i="14"/>
  <c r="AF126" i="14"/>
  <c r="Y131" i="15"/>
  <c r="E24" i="15" s="1"/>
  <c r="E82" i="15" s="1"/>
  <c r="AC125" i="12"/>
  <c r="AE125" i="12"/>
  <c r="U127" i="10"/>
  <c r="U131" i="10" s="1"/>
  <c r="D24" i="10" s="1"/>
  <c r="D82" i="10" s="1"/>
  <c r="AF127" i="10"/>
  <c r="AE127" i="10"/>
  <c r="Y92" i="8"/>
  <c r="Y98" i="8" s="1"/>
  <c r="E24" i="8" s="1"/>
  <c r="E82" i="8" s="1"/>
  <c r="AF92" i="8"/>
  <c r="AC120" i="10"/>
  <c r="AE120" i="10"/>
  <c r="AG120" i="10" s="1"/>
  <c r="AE124" i="14"/>
  <c r="AG124" i="14" s="1"/>
  <c r="AC124" i="14"/>
  <c r="AC91" i="14"/>
  <c r="AE91" i="14"/>
  <c r="AF86" i="9"/>
  <c r="Q86" i="9"/>
  <c r="AF121" i="11"/>
  <c r="AF129" i="12"/>
  <c r="Q87" i="9"/>
  <c r="AF87" i="9"/>
  <c r="AF89" i="12"/>
  <c r="AA131" i="6"/>
  <c r="AC114" i="6"/>
  <c r="AE114" i="6"/>
  <c r="AC124" i="7"/>
  <c r="AE124" i="7"/>
  <c r="AF88" i="8"/>
  <c r="AG84" i="10"/>
  <c r="AF124" i="7"/>
  <c r="AC86" i="7"/>
  <c r="AE86" i="7"/>
  <c r="AC121" i="7"/>
  <c r="AE121" i="7"/>
  <c r="AG121" i="7" s="1"/>
  <c r="AE87" i="8"/>
  <c r="AE114" i="8"/>
  <c r="AC114" i="8"/>
  <c r="AC131" i="8" s="1"/>
  <c r="AA131" i="8"/>
  <c r="U114" i="5"/>
  <c r="U131" i="5" s="1"/>
  <c r="S131" i="5"/>
  <c r="U115" i="9"/>
  <c r="AF115" i="9"/>
  <c r="Y114" i="6"/>
  <c r="Y131" i="6" s="1"/>
  <c r="W131" i="6"/>
  <c r="S131" i="8"/>
  <c r="Q131" i="10"/>
  <c r="AC84" i="4"/>
  <c r="AC83" i="4"/>
  <c r="Q89" i="2"/>
  <c r="AF89" i="2"/>
  <c r="AE121" i="8"/>
  <c r="U81" i="6"/>
  <c r="S98" i="6"/>
  <c r="S131" i="6"/>
  <c r="U115" i="6"/>
  <c r="U131" i="6" s="1"/>
  <c r="AF115" i="6"/>
  <c r="AC118" i="5"/>
  <c r="AE118" i="5"/>
  <c r="AF94" i="7"/>
  <c r="AE116" i="3"/>
  <c r="AG116" i="3" s="1"/>
  <c r="AC116" i="3"/>
  <c r="AC93" i="3"/>
  <c r="AE93" i="3"/>
  <c r="AE93" i="5"/>
  <c r="U90" i="2"/>
  <c r="AF90" i="2"/>
  <c r="AC125" i="3"/>
  <c r="AE125" i="3"/>
  <c r="AG125" i="3" s="1"/>
  <c r="AF118" i="3"/>
  <c r="AF92" i="29"/>
  <c r="Q92" i="29"/>
  <c r="AF93" i="31"/>
  <c r="Q93" i="31"/>
  <c r="AC96" i="28"/>
  <c r="AE96" i="28"/>
  <c r="AF126" i="29"/>
  <c r="U82" i="27"/>
  <c r="U98" i="27" s="1"/>
  <c r="S98" i="27"/>
  <c r="AE90" i="27"/>
  <c r="Q116" i="27"/>
  <c r="Q131" i="27" s="1"/>
  <c r="AF116" i="27"/>
  <c r="AF119" i="27"/>
  <c r="AG119" i="27" s="1"/>
  <c r="Q119" i="27"/>
  <c r="AF114" i="24"/>
  <c r="O131" i="24"/>
  <c r="Q114" i="24"/>
  <c r="AF94" i="30"/>
  <c r="AC123" i="24"/>
  <c r="AE123" i="24"/>
  <c r="AG123" i="24" s="1"/>
  <c r="AC124" i="22"/>
  <c r="AE124" i="22"/>
  <c r="AG124" i="22" s="1"/>
  <c r="AC126" i="22"/>
  <c r="AE126" i="22"/>
  <c r="AG126" i="22" s="1"/>
  <c r="AF120" i="25"/>
  <c r="AF119" i="21"/>
  <c r="Q119" i="21"/>
  <c r="Q85" i="21"/>
  <c r="AF85" i="21"/>
  <c r="AE118" i="24"/>
  <c r="U114" i="20"/>
  <c r="U131" i="20" s="1"/>
  <c r="S131" i="20"/>
  <c r="Y119" i="21"/>
  <c r="AE119" i="21"/>
  <c r="Q120" i="21"/>
  <c r="AF120" i="21"/>
  <c r="AF121" i="19"/>
  <c r="Q121" i="19"/>
  <c r="AF129" i="18"/>
  <c r="Q123" i="19"/>
  <c r="AF123" i="19"/>
  <c r="AF84" i="18"/>
  <c r="AG84" i="18" s="1"/>
  <c r="AE96" i="19"/>
  <c r="Y96" i="19"/>
  <c r="AF93" i="20"/>
  <c r="AE129" i="19"/>
  <c r="AG129" i="19" s="1"/>
  <c r="AE127" i="19"/>
  <c r="U115" i="15"/>
  <c r="AE129" i="18"/>
  <c r="AG129" i="18" s="1"/>
  <c r="AC91" i="15"/>
  <c r="AF91" i="15"/>
  <c r="AE93" i="17"/>
  <c r="AC93" i="17"/>
  <c r="O149" i="17"/>
  <c r="P149" i="17"/>
  <c r="AG81" i="17"/>
  <c r="AF94" i="15"/>
  <c r="Q127" i="12"/>
  <c r="AF127" i="12"/>
  <c r="Q92" i="13"/>
  <c r="AF92" i="13"/>
  <c r="AC95" i="13"/>
  <c r="Y114" i="14"/>
  <c r="Y131" i="14" s="1"/>
  <c r="W131" i="14"/>
  <c r="AC96" i="12"/>
  <c r="AE96" i="12"/>
  <c r="AC121" i="12"/>
  <c r="AE121" i="12"/>
  <c r="AC114" i="10"/>
  <c r="AE114" i="10"/>
  <c r="AA131" i="10"/>
  <c r="Y96" i="8"/>
  <c r="AF96" i="8"/>
  <c r="AC116" i="10"/>
  <c r="AE116" i="10"/>
  <c r="AF116" i="10"/>
  <c r="AC117" i="14"/>
  <c r="AE117" i="14"/>
  <c r="AG117" i="14" s="1"/>
  <c r="AC87" i="14"/>
  <c r="AE87" i="14"/>
  <c r="AF89" i="9"/>
  <c r="Q89" i="9"/>
  <c r="AE123" i="11"/>
  <c r="AG123" i="11" s="1"/>
  <c r="AC123" i="11"/>
  <c r="AF119" i="11"/>
  <c r="Q83" i="9"/>
  <c r="AF83" i="9"/>
  <c r="AF96" i="7"/>
  <c r="AC90" i="8"/>
  <c r="AE90" i="8"/>
  <c r="O98" i="9"/>
  <c r="AF125" i="7"/>
  <c r="AF91" i="5"/>
  <c r="Q91" i="5"/>
  <c r="AC93" i="8"/>
  <c r="AE93" i="8"/>
  <c r="Y114" i="9"/>
  <c r="W131" i="9"/>
  <c r="AF82" i="5"/>
  <c r="Q82" i="5"/>
  <c r="Q98" i="5" s="1"/>
  <c r="AC85" i="7"/>
  <c r="AE85" i="7"/>
  <c r="AF114" i="10"/>
  <c r="AC126" i="7"/>
  <c r="AE126" i="7"/>
  <c r="AC126" i="4"/>
  <c r="AF90" i="8"/>
  <c r="AF85" i="2"/>
  <c r="Q85" i="2"/>
  <c r="AE88" i="7"/>
  <c r="O98" i="5"/>
  <c r="Y114" i="5"/>
  <c r="Y131" i="5" s="1"/>
  <c r="W131" i="5"/>
  <c r="Y81" i="5"/>
  <c r="W98" i="5"/>
  <c r="U95" i="6"/>
  <c r="AC92" i="5"/>
  <c r="AE92" i="5"/>
  <c r="AC124" i="3"/>
  <c r="AE124" i="3"/>
  <c r="AG124" i="3" s="1"/>
  <c r="AF116" i="3"/>
  <c r="U116" i="3"/>
  <c r="AE127" i="3"/>
  <c r="AG127" i="3" s="1"/>
  <c r="AC127" i="3"/>
  <c r="AF82" i="29"/>
  <c r="Q82" i="29"/>
  <c r="Q88" i="29"/>
  <c r="AF88" i="29"/>
  <c r="Q125" i="31"/>
  <c r="AF125" i="31"/>
  <c r="AF116" i="29"/>
  <c r="Q116" i="29"/>
  <c r="AE121" i="28"/>
  <c r="AG121" i="28" s="1"/>
  <c r="AC121" i="28"/>
  <c r="U115" i="27"/>
  <c r="AE115" i="27"/>
  <c r="O150" i="27" s="1"/>
  <c r="AF92" i="30"/>
  <c r="AE84" i="25"/>
  <c r="AG128" i="27"/>
  <c r="Q115" i="24"/>
  <c r="AF115" i="24"/>
  <c r="U114" i="29"/>
  <c r="U131" i="29" s="1"/>
  <c r="S131" i="29"/>
  <c r="O161" i="26"/>
  <c r="P161" i="26"/>
  <c r="AG93" i="26"/>
  <c r="AF85" i="27"/>
  <c r="Q85" i="27"/>
  <c r="Q125" i="24"/>
  <c r="AF125" i="24"/>
  <c r="AG125" i="24" s="1"/>
  <c r="Y126" i="24"/>
  <c r="AE126" i="24"/>
  <c r="AG126" i="24" s="1"/>
  <c r="AC95" i="24"/>
  <c r="AE95" i="24"/>
  <c r="U89" i="22"/>
  <c r="AF89" i="22"/>
  <c r="AC120" i="22"/>
  <c r="AE120" i="22"/>
  <c r="AG120" i="22" s="1"/>
  <c r="AE129" i="22"/>
  <c r="AG129" i="22" s="1"/>
  <c r="AC129" i="22"/>
  <c r="Q89" i="21"/>
  <c r="AF89" i="21"/>
  <c r="AE84" i="20"/>
  <c r="AC84" i="20"/>
  <c r="Y91" i="21"/>
  <c r="AE91" i="21"/>
  <c r="AE128" i="21"/>
  <c r="AF88" i="21"/>
  <c r="AE119" i="20"/>
  <c r="AG119" i="20" s="1"/>
  <c r="Q96" i="19"/>
  <c r="AF96" i="19"/>
  <c r="Y88" i="16"/>
  <c r="AE88" i="16"/>
  <c r="U93" i="16"/>
  <c r="AF93" i="16"/>
  <c r="Y123" i="19"/>
  <c r="AE123" i="19"/>
  <c r="AG123" i="19" s="1"/>
  <c r="AE96" i="23"/>
  <c r="W98" i="18"/>
  <c r="AE124" i="29"/>
  <c r="AG124" i="29" s="1"/>
  <c r="AE124" i="20"/>
  <c r="AF125" i="17"/>
  <c r="AC126" i="17"/>
  <c r="AE126" i="17"/>
  <c r="AG126" i="17" s="1"/>
  <c r="O98" i="19"/>
  <c r="AC118" i="13"/>
  <c r="U81" i="11"/>
  <c r="S98" i="11"/>
  <c r="U120" i="13"/>
  <c r="AF120" i="13"/>
  <c r="AA131" i="17"/>
  <c r="U93" i="12"/>
  <c r="AE93" i="12"/>
  <c r="AF115" i="14"/>
  <c r="AF127" i="15"/>
  <c r="Y126" i="12"/>
  <c r="AE126" i="12"/>
  <c r="AG126" i="12" s="1"/>
  <c r="AC117" i="12"/>
  <c r="AE117" i="12"/>
  <c r="AE117" i="10"/>
  <c r="AG117" i="10" s="1"/>
  <c r="AC117" i="10"/>
  <c r="AE127" i="12"/>
  <c r="AC95" i="10"/>
  <c r="AE95" i="10"/>
  <c r="AF126" i="12"/>
  <c r="AE89" i="14"/>
  <c r="AC89" i="14"/>
  <c r="AC83" i="14"/>
  <c r="AE83" i="14"/>
  <c r="AF117" i="9"/>
  <c r="Q117" i="9"/>
  <c r="AE128" i="11"/>
  <c r="AG128" i="11" s="1"/>
  <c r="AE90" i="12"/>
  <c r="AA98" i="8"/>
  <c r="AF81" i="9"/>
  <c r="AG81" i="9" s="1"/>
  <c r="AC129" i="7"/>
  <c r="AE129" i="7"/>
  <c r="AG129" i="7" s="1"/>
  <c r="Q115" i="7"/>
  <c r="AF115" i="7"/>
  <c r="O131" i="7"/>
  <c r="AF94" i="5"/>
  <c r="Q94" i="5"/>
  <c r="AC89" i="8"/>
  <c r="AE89" i="8"/>
  <c r="AF123" i="5"/>
  <c r="Q123" i="5"/>
  <c r="U81" i="9"/>
  <c r="U98" i="9" s="1"/>
  <c r="S98" i="9"/>
  <c r="Y87" i="9"/>
  <c r="AE87" i="9"/>
  <c r="AG118" i="10"/>
  <c r="U81" i="7"/>
  <c r="U98" i="7" s="1"/>
  <c r="S98" i="7"/>
  <c r="AC122" i="7"/>
  <c r="AE122" i="7"/>
  <c r="AG122" i="7" s="1"/>
  <c r="AE85" i="5"/>
  <c r="AC122" i="4"/>
  <c r="AE91" i="2"/>
  <c r="AC91" i="2"/>
  <c r="AC89" i="5"/>
  <c r="AE89" i="5"/>
  <c r="Y90" i="3"/>
  <c r="AF90" i="3"/>
  <c r="AF120" i="4"/>
  <c r="AF96" i="4"/>
  <c r="AC81" i="3"/>
  <c r="AE81" i="3"/>
  <c r="AA98" i="3"/>
  <c r="AF129" i="3"/>
  <c r="AG114" i="17"/>
  <c r="AC93" i="13"/>
  <c r="AE93" i="13"/>
  <c r="AF115" i="12"/>
  <c r="U115" i="12"/>
  <c r="U94" i="14"/>
  <c r="AF94" i="14"/>
  <c r="AC93" i="9"/>
  <c r="AE93" i="9"/>
  <c r="Y87" i="11"/>
  <c r="AF87" i="11"/>
  <c r="AC91" i="10"/>
  <c r="AE91" i="10"/>
  <c r="AC89" i="11"/>
  <c r="AE89" i="11"/>
  <c r="AE127" i="14"/>
  <c r="AG127" i="14" s="1"/>
  <c r="AC127" i="14"/>
  <c r="AF121" i="9"/>
  <c r="Q121" i="9"/>
  <c r="AC115" i="10"/>
  <c r="AE115" i="10"/>
  <c r="O163" i="12"/>
  <c r="AG95" i="12"/>
  <c r="P163" i="12"/>
  <c r="AC129" i="11"/>
  <c r="AE129" i="11"/>
  <c r="AG96" i="11"/>
  <c r="O164" i="11"/>
  <c r="P164" i="11"/>
  <c r="U83" i="9"/>
  <c r="AE83" i="9"/>
  <c r="Q120" i="7"/>
  <c r="AF120" i="7"/>
  <c r="AF120" i="5"/>
  <c r="Q120" i="5"/>
  <c r="AC85" i="8"/>
  <c r="AE85" i="8"/>
  <c r="Y84" i="9"/>
  <c r="AE84" i="9"/>
  <c r="AC118" i="7"/>
  <c r="AE118" i="7"/>
  <c r="AG118" i="7" s="1"/>
  <c r="S131" i="4"/>
  <c r="U114" i="4"/>
  <c r="AF114" i="4"/>
  <c r="AC118" i="4"/>
  <c r="AE127" i="7"/>
  <c r="AG127" i="7" s="1"/>
  <c r="AE92" i="6"/>
  <c r="AE95" i="5"/>
  <c r="AC86" i="5"/>
  <c r="AE86" i="5"/>
  <c r="AF116" i="7"/>
  <c r="AE88" i="3"/>
  <c r="U82" i="3"/>
  <c r="AF82" i="3"/>
  <c r="W98" i="2"/>
  <c r="Y81" i="2"/>
  <c r="Y126" i="23"/>
  <c r="AE126" i="23"/>
  <c r="AG126" i="23" s="1"/>
  <c r="Y114" i="29"/>
  <c r="Y131" i="29" s="1"/>
  <c r="W131" i="29"/>
  <c r="Q126" i="27"/>
  <c r="AF126" i="27"/>
  <c r="AG126" i="27" s="1"/>
  <c r="Q83" i="24"/>
  <c r="Q98" i="24" s="1"/>
  <c r="AF83" i="24"/>
  <c r="AC115" i="21"/>
  <c r="AA131" i="21"/>
  <c r="AE115" i="21"/>
  <c r="AG115" i="21" s="1"/>
  <c r="U90" i="22"/>
  <c r="AF90" i="22"/>
  <c r="P158" i="22" s="1"/>
  <c r="AC88" i="22"/>
  <c r="AE88" i="22"/>
  <c r="AC129" i="21"/>
  <c r="AE129" i="21"/>
  <c r="AF125" i="20"/>
  <c r="Q125" i="20"/>
  <c r="AC91" i="20"/>
  <c r="AE91" i="20"/>
  <c r="Q129" i="21"/>
  <c r="AF129" i="21"/>
  <c r="AE88" i="21"/>
  <c r="Y88" i="21"/>
  <c r="AE121" i="20"/>
  <c r="AG121" i="20" s="1"/>
  <c r="Q127" i="19"/>
  <c r="AF127" i="19"/>
  <c r="Q93" i="19"/>
  <c r="AF93" i="19"/>
  <c r="AG93" i="19" s="1"/>
  <c r="U120" i="16"/>
  <c r="AF120" i="16"/>
  <c r="O152" i="18"/>
  <c r="AC118" i="18"/>
  <c r="AE118" i="18"/>
  <c r="AF118" i="18"/>
  <c r="AF115" i="27"/>
  <c r="P150" i="27" s="1"/>
  <c r="AF81" i="19"/>
  <c r="O162" i="17"/>
  <c r="AG94" i="17"/>
  <c r="P162" i="17"/>
  <c r="AE85" i="17"/>
  <c r="AC85" i="17"/>
  <c r="AF117" i="17"/>
  <c r="AF88" i="19"/>
  <c r="AG88" i="19" s="1"/>
  <c r="U93" i="11"/>
  <c r="AF93" i="11"/>
  <c r="AF93" i="13"/>
  <c r="Q93" i="13"/>
  <c r="AC89" i="13"/>
  <c r="AF83" i="11"/>
  <c r="Q83" i="11"/>
  <c r="Q98" i="11" s="1"/>
  <c r="C24" i="11" s="1"/>
  <c r="C82" i="11" s="1"/>
  <c r="AC119" i="13"/>
  <c r="AF119" i="13"/>
  <c r="AC89" i="9"/>
  <c r="AE89" i="9"/>
  <c r="W98" i="13"/>
  <c r="AC87" i="10"/>
  <c r="AE87" i="10"/>
  <c r="AA131" i="11"/>
  <c r="AC114" i="11"/>
  <c r="AE114" i="11"/>
  <c r="P149" i="11" s="1"/>
  <c r="AE115" i="14"/>
  <c r="AG115" i="14" s="1"/>
  <c r="AC115" i="14"/>
  <c r="AF125" i="9"/>
  <c r="Q125" i="9"/>
  <c r="AF92" i="9"/>
  <c r="Q92" i="9"/>
  <c r="AF91" i="9"/>
  <c r="Q91" i="9"/>
  <c r="Y91" i="6"/>
  <c r="AE91" i="6"/>
  <c r="Y127" i="9"/>
  <c r="AE127" i="9"/>
  <c r="AG127" i="9" s="1"/>
  <c r="AC90" i="7"/>
  <c r="AE90" i="7"/>
  <c r="S131" i="7"/>
  <c r="U114" i="7"/>
  <c r="U131" i="7" s="1"/>
  <c r="Q93" i="7"/>
  <c r="AF93" i="7"/>
  <c r="AC82" i="7"/>
  <c r="AE82" i="7"/>
  <c r="AC114" i="7"/>
  <c r="AE114" i="7"/>
  <c r="AA131" i="7"/>
  <c r="AF127" i="4"/>
  <c r="U127" i="4"/>
  <c r="AE122" i="5"/>
  <c r="AA131" i="4"/>
  <c r="AC114" i="4"/>
  <c r="AC119" i="2"/>
  <c r="AC131" i="2" s="1"/>
  <c r="AE119" i="2"/>
  <c r="U128" i="6"/>
  <c r="AF128" i="6"/>
  <c r="AE115" i="5"/>
  <c r="AG115" i="5" s="1"/>
  <c r="AC115" i="5"/>
  <c r="AA131" i="5"/>
  <c r="AC92" i="3"/>
  <c r="AE92" i="3"/>
  <c r="AF85" i="5"/>
  <c r="U124" i="3"/>
  <c r="AF124" i="3"/>
  <c r="AE123" i="32"/>
  <c r="AG123" i="32" s="1"/>
  <c r="AC123" i="32"/>
  <c r="Y131" i="32"/>
  <c r="Q129" i="32"/>
  <c r="AF129" i="32"/>
  <c r="Q86" i="30"/>
  <c r="AF86" i="30"/>
  <c r="O155" i="35"/>
  <c r="P155" i="35"/>
  <c r="AG87" i="35"/>
  <c r="AC131" i="30"/>
  <c r="Q85" i="31"/>
  <c r="AF85" i="31"/>
  <c r="AE115" i="29"/>
  <c r="AG115" i="29" s="1"/>
  <c r="AC115" i="29"/>
  <c r="AC131" i="29" s="1"/>
  <c r="U90" i="31"/>
  <c r="AE90" i="31"/>
  <c r="AC95" i="28"/>
  <c r="AE95" i="28"/>
  <c r="AF95" i="28"/>
  <c r="U116" i="30"/>
  <c r="U131" i="30" s="1"/>
  <c r="AF116" i="30"/>
  <c r="AF83" i="30"/>
  <c r="AG93" i="27"/>
  <c r="O161" i="27"/>
  <c r="Q129" i="23"/>
  <c r="AF129" i="23"/>
  <c r="AG89" i="26"/>
  <c r="O157" i="26"/>
  <c r="P157" i="26"/>
  <c r="Q117" i="25"/>
  <c r="AF117" i="25"/>
  <c r="AE122" i="23"/>
  <c r="AG122" i="23" s="1"/>
  <c r="Y122" i="23"/>
  <c r="AE114" i="29"/>
  <c r="Q117" i="27"/>
  <c r="AF117" i="27"/>
  <c r="AG117" i="27" s="1"/>
  <c r="O98" i="24"/>
  <c r="Y121" i="30"/>
  <c r="Y131" i="30" s="1"/>
  <c r="AE121" i="30"/>
  <c r="AF91" i="27"/>
  <c r="AG91" i="27" s="1"/>
  <c r="Y114" i="24"/>
  <c r="W131" i="24"/>
  <c r="Q87" i="20"/>
  <c r="AF87" i="20"/>
  <c r="AC118" i="23"/>
  <c r="AE118" i="23"/>
  <c r="AG118" i="23" s="1"/>
  <c r="U86" i="22"/>
  <c r="AF86" i="22"/>
  <c r="AE115" i="30"/>
  <c r="AG115" i="30" s="1"/>
  <c r="AC119" i="22"/>
  <c r="AE119" i="22"/>
  <c r="AG119" i="22" s="1"/>
  <c r="AC125" i="21"/>
  <c r="AE125" i="21"/>
  <c r="AF121" i="20"/>
  <c r="Q121" i="20"/>
  <c r="AF85" i="24"/>
  <c r="AC115" i="22"/>
  <c r="AE115" i="22"/>
  <c r="AC94" i="19"/>
  <c r="AE94" i="19"/>
  <c r="AF124" i="20"/>
  <c r="AE123" i="21"/>
  <c r="AG123" i="21" s="1"/>
  <c r="Q122" i="21"/>
  <c r="AF122" i="21"/>
  <c r="S131" i="21"/>
  <c r="U114" i="21"/>
  <c r="U131" i="21" s="1"/>
  <c r="O131" i="19"/>
  <c r="AF114" i="19"/>
  <c r="Q114" i="19"/>
  <c r="Q89" i="19"/>
  <c r="AF89" i="19"/>
  <c r="AG89" i="19" s="1"/>
  <c r="AE83" i="22"/>
  <c r="Y83" i="19"/>
  <c r="AE83" i="19"/>
  <c r="Y119" i="16"/>
  <c r="Y131" i="16" s="1"/>
  <c r="AE115" i="18"/>
  <c r="AG115" i="18" s="1"/>
  <c r="AC115" i="18"/>
  <c r="AF94" i="18"/>
  <c r="AC82" i="17"/>
  <c r="AC98" i="17" s="1"/>
  <c r="F24" i="17" s="1"/>
  <c r="F82" i="17" s="1"/>
  <c r="AE82" i="17"/>
  <c r="AC82" i="12"/>
  <c r="AE82" i="12"/>
  <c r="AF129" i="14"/>
  <c r="Q89" i="10"/>
  <c r="Q98" i="10" s="1"/>
  <c r="C24" i="10" s="1"/>
  <c r="C82" i="10" s="1"/>
  <c r="AF89" i="10"/>
  <c r="AG89" i="10" s="1"/>
  <c r="J21" i="16"/>
  <c r="AE95" i="16" s="1"/>
  <c r="Q89" i="13"/>
  <c r="AF89" i="13"/>
  <c r="S131" i="13"/>
  <c r="U115" i="13"/>
  <c r="U131" i="13" s="1"/>
  <c r="AC85" i="13"/>
  <c r="AG122" i="17"/>
  <c r="AC125" i="13"/>
  <c r="U91" i="14"/>
  <c r="AF91" i="14"/>
  <c r="Y90" i="14"/>
  <c r="AF90" i="14"/>
  <c r="AC85" i="9"/>
  <c r="AC98" i="9" s="1"/>
  <c r="AE85" i="9"/>
  <c r="AF87" i="13"/>
  <c r="AC83" i="10"/>
  <c r="AE83" i="10"/>
  <c r="AF83" i="10"/>
  <c r="AF118" i="11"/>
  <c r="AE96" i="14"/>
  <c r="AC96" i="14"/>
  <c r="AF129" i="9"/>
  <c r="Q129" i="9"/>
  <c r="AC95" i="11"/>
  <c r="AE95" i="11"/>
  <c r="AF129" i="11"/>
  <c r="AE94" i="10"/>
  <c r="Y123" i="9"/>
  <c r="AE123" i="9"/>
  <c r="AF126" i="5"/>
  <c r="Q126" i="5"/>
  <c r="AF89" i="7"/>
  <c r="Q89" i="7"/>
  <c r="AC95" i="7"/>
  <c r="AE95" i="7"/>
  <c r="U123" i="4"/>
  <c r="AF123" i="4"/>
  <c r="W98" i="4"/>
  <c r="AC93" i="4"/>
  <c r="AE93" i="4"/>
  <c r="AF89" i="5"/>
  <c r="J21" i="6"/>
  <c r="Q131" i="4"/>
  <c r="U125" i="6"/>
  <c r="AF125" i="6"/>
  <c r="AE129" i="5"/>
  <c r="AC129" i="5"/>
  <c r="Y81" i="3"/>
  <c r="W98" i="3"/>
  <c r="AE94" i="3"/>
  <c r="AF81" i="3"/>
  <c r="U87" i="2"/>
  <c r="AF87" i="2"/>
  <c r="U121" i="3"/>
  <c r="AF121" i="3"/>
  <c r="AC117" i="3"/>
  <c r="AE117" i="3"/>
  <c r="AG117" i="3" s="1"/>
  <c r="AC121" i="21"/>
  <c r="AE121" i="21"/>
  <c r="AG121" i="21" s="1"/>
  <c r="AF117" i="20"/>
  <c r="Q117" i="20"/>
  <c r="AC91" i="19"/>
  <c r="AE91" i="19"/>
  <c r="Y117" i="20"/>
  <c r="AE117" i="20"/>
  <c r="Q128" i="21"/>
  <c r="AF128" i="21"/>
  <c r="AF86" i="24"/>
  <c r="O155" i="26"/>
  <c r="AG87" i="26"/>
  <c r="P155" i="26"/>
  <c r="AF124" i="19"/>
  <c r="Q124" i="19"/>
  <c r="AF85" i="19"/>
  <c r="Q85" i="19"/>
  <c r="Q98" i="19" s="1"/>
  <c r="Y117" i="19"/>
  <c r="AE117" i="19"/>
  <c r="AG117" i="19" s="1"/>
  <c r="Y131" i="18"/>
  <c r="AF124" i="21"/>
  <c r="AE91" i="18"/>
  <c r="AC91" i="18"/>
  <c r="AE123" i="18"/>
  <c r="AG123" i="18" s="1"/>
  <c r="AF115" i="17"/>
  <c r="AC124" i="17"/>
  <c r="AE124" i="17"/>
  <c r="P159" i="17" s="1"/>
  <c r="Q93" i="10"/>
  <c r="AF93" i="10"/>
  <c r="AG93" i="10" s="1"/>
  <c r="U84" i="12"/>
  <c r="AE84" i="12"/>
  <c r="AF83" i="14"/>
  <c r="AF85" i="13"/>
  <c r="Q85" i="13"/>
  <c r="Q98" i="13" s="1"/>
  <c r="Y122" i="13"/>
  <c r="U114" i="11"/>
  <c r="U131" i="11" s="1"/>
  <c r="S131" i="11"/>
  <c r="Y122" i="10"/>
  <c r="Y131" i="10" s="1"/>
  <c r="AE122" i="10"/>
  <c r="AG122" i="10" s="1"/>
  <c r="O131" i="11"/>
  <c r="AG85" i="10"/>
  <c r="P153" i="10"/>
  <c r="O153" i="10"/>
  <c r="AC125" i="14"/>
  <c r="AE125" i="14"/>
  <c r="AG125" i="14" s="1"/>
  <c r="O131" i="8"/>
  <c r="AF114" i="8"/>
  <c r="Q114" i="8"/>
  <c r="AE84" i="11"/>
  <c r="AC84" i="11"/>
  <c r="AF125" i="10"/>
  <c r="P160" i="10" s="1"/>
  <c r="AG96" i="10"/>
  <c r="O164" i="10"/>
  <c r="P164" i="10"/>
  <c r="W131" i="10"/>
  <c r="AC89" i="7"/>
  <c r="AE89" i="7"/>
  <c r="AG81" i="11"/>
  <c r="O149" i="11"/>
  <c r="AF123" i="7"/>
  <c r="Q85" i="7"/>
  <c r="AF85" i="7"/>
  <c r="AE122" i="9"/>
  <c r="AG122" i="9" s="1"/>
  <c r="AF90" i="7"/>
  <c r="AC91" i="7"/>
  <c r="AE91" i="7"/>
  <c r="AC89" i="4"/>
  <c r="U122" i="6"/>
  <c r="AF122" i="6"/>
  <c r="AC125" i="5"/>
  <c r="AE125" i="5"/>
  <c r="AF114" i="3"/>
  <c r="S131" i="3"/>
  <c r="U114" i="3"/>
  <c r="Y115" i="2"/>
  <c r="Y131" i="2" s="1"/>
  <c r="W131" i="2"/>
  <c r="AE115" i="2"/>
  <c r="AG115" i="2" s="1"/>
  <c r="AC90" i="3"/>
  <c r="AE90" i="3"/>
  <c r="AF87" i="19"/>
  <c r="Q87" i="19"/>
  <c r="O161" i="19"/>
  <c r="W131" i="19"/>
  <c r="Y114" i="19"/>
  <c r="AE114" i="19"/>
  <c r="Y94" i="16"/>
  <c r="AC83" i="18"/>
  <c r="AC98" i="18" s="1"/>
  <c r="F24" i="18" s="1"/>
  <c r="F82" i="18" s="1"/>
  <c r="AE83" i="18"/>
  <c r="AE98" i="18" s="1"/>
  <c r="AA98" i="18"/>
  <c r="AC118" i="15"/>
  <c r="U120" i="15"/>
  <c r="AF120" i="15"/>
  <c r="AC118" i="17"/>
  <c r="AE118" i="17"/>
  <c r="AG118" i="17" s="1"/>
  <c r="AC122" i="12"/>
  <c r="AE122" i="12"/>
  <c r="AG122" i="12" s="1"/>
  <c r="Q90" i="12"/>
  <c r="AF90" i="12"/>
  <c r="U124" i="14"/>
  <c r="AF124" i="14"/>
  <c r="Q129" i="13"/>
  <c r="AF129" i="13"/>
  <c r="AF118" i="13"/>
  <c r="Y118" i="13"/>
  <c r="U118" i="14"/>
  <c r="AF118" i="14"/>
  <c r="AF90" i="9"/>
  <c r="Q90" i="9"/>
  <c r="Q93" i="9"/>
  <c r="AF93" i="9"/>
  <c r="AC120" i="14"/>
  <c r="AE120" i="14"/>
  <c r="AG120" i="14" s="1"/>
  <c r="Q118" i="8"/>
  <c r="AF118" i="8"/>
  <c r="Y114" i="11"/>
  <c r="Y131" i="11" s="1"/>
  <c r="W131" i="11"/>
  <c r="AC125" i="11"/>
  <c r="AE125" i="11"/>
  <c r="AG125" i="11" s="1"/>
  <c r="AG129" i="10"/>
  <c r="AF125" i="12"/>
  <c r="P151" i="8"/>
  <c r="AG83" i="8"/>
  <c r="O151" i="8"/>
  <c r="Y96" i="6"/>
  <c r="AE96" i="6"/>
  <c r="AF91" i="6"/>
  <c r="AG129" i="8"/>
  <c r="AF122" i="5"/>
  <c r="Q122" i="5"/>
  <c r="O98" i="7"/>
  <c r="AC117" i="7"/>
  <c r="AE117" i="7"/>
  <c r="AG117" i="7" s="1"/>
  <c r="AC87" i="7"/>
  <c r="AE87" i="7"/>
  <c r="AF115" i="4"/>
  <c r="U115" i="4"/>
  <c r="AC115" i="4"/>
  <c r="AC85" i="4"/>
  <c r="AC91" i="5"/>
  <c r="AE91" i="5"/>
  <c r="AE126" i="2"/>
  <c r="AG126" i="2" s="1"/>
  <c r="AC126" i="2"/>
  <c r="AF88" i="4"/>
  <c r="U88" i="4"/>
  <c r="AE126" i="6"/>
  <c r="AG126" i="6" s="1"/>
  <c r="AF88" i="3"/>
  <c r="U85" i="6"/>
  <c r="AF85" i="6"/>
  <c r="AC87" i="5"/>
  <c r="AE87" i="5"/>
  <c r="AF82" i="6"/>
  <c r="AE129" i="3"/>
  <c r="AG129" i="3" s="1"/>
  <c r="AF118" i="4"/>
  <c r="AF86" i="3"/>
  <c r="AF90" i="5"/>
  <c r="AG90" i="5" s="1"/>
  <c r="AF123" i="2"/>
  <c r="U123" i="2"/>
  <c r="Y94" i="2"/>
  <c r="AE94" i="2"/>
  <c r="AC85" i="3"/>
  <c r="AE85" i="3"/>
  <c r="AF114" i="31"/>
  <c r="AG114" i="31" s="1"/>
  <c r="Q114" i="31"/>
  <c r="Q131" i="31" s="1"/>
  <c r="O131" i="31"/>
  <c r="AC118" i="29"/>
  <c r="AE118" i="29"/>
  <c r="AG118" i="29" s="1"/>
  <c r="U120" i="31"/>
  <c r="AE120" i="31"/>
  <c r="AG120" i="31" s="1"/>
  <c r="AC83" i="28"/>
  <c r="AE83" i="28"/>
  <c r="U88" i="30"/>
  <c r="AF88" i="30"/>
  <c r="Y93" i="25"/>
  <c r="AE93" i="25"/>
  <c r="O152" i="35"/>
  <c r="P152" i="35"/>
  <c r="AG84" i="35"/>
  <c r="Y116" i="25"/>
  <c r="Y131" i="25" s="1"/>
  <c r="AE116" i="25"/>
  <c r="AG116" i="25" s="1"/>
  <c r="AF124" i="26"/>
  <c r="AC124" i="26"/>
  <c r="AE124" i="26"/>
  <c r="AG124" i="26" s="1"/>
  <c r="Q117" i="23"/>
  <c r="AF117" i="23"/>
  <c r="AG117" i="23" s="1"/>
  <c r="O131" i="23"/>
  <c r="AF87" i="25"/>
  <c r="Q87" i="25"/>
  <c r="Q119" i="23"/>
  <c r="AF119" i="23"/>
  <c r="AF95" i="27"/>
  <c r="Q95" i="27"/>
  <c r="AG94" i="25"/>
  <c r="O162" i="25"/>
  <c r="AE121" i="23"/>
  <c r="AG121" i="23" s="1"/>
  <c r="AC121" i="23"/>
  <c r="AC94" i="24"/>
  <c r="AE94" i="24"/>
  <c r="AE89" i="23"/>
  <c r="AC89" i="23"/>
  <c r="Y114" i="22"/>
  <c r="Y131" i="22" s="1"/>
  <c r="W131" i="22"/>
  <c r="AG116" i="27"/>
  <c r="AC96" i="22"/>
  <c r="AE96" i="22"/>
  <c r="Y98" i="27"/>
  <c r="Q92" i="20"/>
  <c r="AF92" i="20"/>
  <c r="AC120" i="20"/>
  <c r="AE120" i="20"/>
  <c r="AG120" i="20" s="1"/>
  <c r="Y115" i="20"/>
  <c r="Y131" i="20" s="1"/>
  <c r="W131" i="20"/>
  <c r="AE87" i="20"/>
  <c r="AC87" i="20"/>
  <c r="Q81" i="21"/>
  <c r="AF81" i="21"/>
  <c r="O98" i="21"/>
  <c r="AE119" i="23"/>
  <c r="AG119" i="23" s="1"/>
  <c r="AF125" i="26"/>
  <c r="AF128" i="22"/>
  <c r="AF94" i="19"/>
  <c r="Q94" i="19"/>
  <c r="Y90" i="16"/>
  <c r="AE90" i="16"/>
  <c r="U119" i="16"/>
  <c r="U131" i="16" s="1"/>
  <c r="AF119" i="16"/>
  <c r="AE90" i="18"/>
  <c r="AC90" i="18"/>
  <c r="AE92" i="16"/>
  <c r="U92" i="16"/>
  <c r="AE123" i="20"/>
  <c r="AG123" i="20" s="1"/>
  <c r="J21" i="15"/>
  <c r="AE94" i="15" s="1"/>
  <c r="AF84" i="15"/>
  <c r="U84" i="15"/>
  <c r="U98" i="15" s="1"/>
  <c r="D24" i="15" s="1"/>
  <c r="D82" i="15" s="1"/>
  <c r="AE89" i="17"/>
  <c r="AC89" i="17"/>
  <c r="AF123" i="16"/>
  <c r="Q93" i="12"/>
  <c r="AF93" i="12"/>
  <c r="AF117" i="16"/>
  <c r="Q125" i="13"/>
  <c r="AF125" i="13"/>
  <c r="Y114" i="13"/>
  <c r="Y131" i="13" s="1"/>
  <c r="E24" i="13" s="1"/>
  <c r="E82" i="13" s="1"/>
  <c r="W131" i="13"/>
  <c r="S98" i="14"/>
  <c r="U81" i="14"/>
  <c r="U98" i="14" s="1"/>
  <c r="AE85" i="16"/>
  <c r="Y81" i="14"/>
  <c r="Y98" i="14" s="1"/>
  <c r="E24" i="14" s="1"/>
  <c r="E82" i="14" s="1"/>
  <c r="W98" i="14"/>
  <c r="Y128" i="10"/>
  <c r="AF128" i="10"/>
  <c r="Y90" i="10"/>
  <c r="AE90" i="10"/>
  <c r="AF90" i="10"/>
  <c r="AE94" i="14"/>
  <c r="AC94" i="14"/>
  <c r="S98" i="18"/>
  <c r="AF82" i="13"/>
  <c r="AF122" i="8"/>
  <c r="Q122" i="8"/>
  <c r="Y86" i="11"/>
  <c r="AF86" i="11"/>
  <c r="AC121" i="11"/>
  <c r="AE121" i="11"/>
  <c r="Y96" i="9"/>
  <c r="AE96" i="9"/>
  <c r="AG121" i="10"/>
  <c r="AE117" i="6"/>
  <c r="AG117" i="6" s="1"/>
  <c r="AC117" i="6"/>
  <c r="AE90" i="9"/>
  <c r="AC93" i="7"/>
  <c r="AE93" i="7"/>
  <c r="AF90" i="11"/>
  <c r="Y94" i="9"/>
  <c r="AE94" i="9"/>
  <c r="AE93" i="6"/>
  <c r="AC93" i="6"/>
  <c r="AF118" i="5"/>
  <c r="Q118" i="5"/>
  <c r="AF84" i="8"/>
  <c r="AF121" i="7"/>
  <c r="AC83" i="7"/>
  <c r="AE83" i="7"/>
  <c r="U86" i="4"/>
  <c r="AF86" i="4"/>
  <c r="AC94" i="4"/>
  <c r="AE94" i="4"/>
  <c r="AC88" i="5"/>
  <c r="AE88" i="5"/>
  <c r="AE94" i="5"/>
  <c r="AC94" i="5"/>
  <c r="U90" i="4"/>
  <c r="AF90" i="4"/>
  <c r="Y93" i="3"/>
  <c r="AF93" i="3"/>
  <c r="U116" i="6"/>
  <c r="AF116" i="6"/>
  <c r="AE116" i="6"/>
  <c r="AG116" i="6" s="1"/>
  <c r="AE84" i="5"/>
  <c r="AC84" i="5"/>
  <c r="AC120" i="3"/>
  <c r="AE120" i="3"/>
  <c r="AG120" i="3" s="1"/>
  <c r="U119" i="2"/>
  <c r="AF119" i="2"/>
  <c r="AC128" i="3"/>
  <c r="AE128" i="3"/>
  <c r="AG128" i="3" s="1"/>
  <c r="U114" i="15"/>
  <c r="U131" i="15" s="1"/>
  <c r="S131" i="15"/>
  <c r="AF114" i="15"/>
  <c r="AC121" i="17"/>
  <c r="AE121" i="17"/>
  <c r="AG121" i="17" s="1"/>
  <c r="Q89" i="11"/>
  <c r="AF89" i="11"/>
  <c r="Y94" i="12"/>
  <c r="AE94" i="12"/>
  <c r="Q121" i="13"/>
  <c r="AF121" i="13"/>
  <c r="U84" i="13"/>
  <c r="AF84" i="13"/>
  <c r="Y116" i="12"/>
  <c r="Y131" i="12" s="1"/>
  <c r="AE116" i="12"/>
  <c r="AG116" i="12" s="1"/>
  <c r="Q84" i="9"/>
  <c r="AF84" i="9"/>
  <c r="Y86" i="10"/>
  <c r="AE86" i="10"/>
  <c r="AF86" i="10"/>
  <c r="AC126" i="14"/>
  <c r="AE126" i="14"/>
  <c r="AG126" i="14" s="1"/>
  <c r="AG92" i="12"/>
  <c r="O160" i="12"/>
  <c r="P160" i="12"/>
  <c r="Q126" i="8"/>
  <c r="AF126" i="8"/>
  <c r="AC93" i="11"/>
  <c r="AE93" i="11"/>
  <c r="AF116" i="12"/>
  <c r="AE118" i="9"/>
  <c r="AG118" i="9" s="1"/>
  <c r="AG119" i="9"/>
  <c r="Y81" i="9"/>
  <c r="W98" i="9"/>
  <c r="AE89" i="6"/>
  <c r="AC89" i="6"/>
  <c r="AF114" i="5"/>
  <c r="Q114" i="5"/>
  <c r="O131" i="5"/>
  <c r="U82" i="4"/>
  <c r="AF82" i="4"/>
  <c r="P162" i="8"/>
  <c r="AC90" i="4"/>
  <c r="AC128" i="5"/>
  <c r="AE128" i="5"/>
  <c r="AG128" i="5" s="1"/>
  <c r="AC86" i="2"/>
  <c r="AE86" i="2"/>
  <c r="U96" i="6"/>
  <c r="AF96" i="6"/>
  <c r="AC81" i="5"/>
  <c r="AE81" i="5"/>
  <c r="AA98" i="5"/>
  <c r="AC121" i="3"/>
  <c r="AE121" i="3"/>
  <c r="AG121" i="3" s="1"/>
  <c r="AE122" i="2"/>
  <c r="AG122" i="2" s="1"/>
  <c r="AF119" i="4"/>
  <c r="AC98" i="32"/>
  <c r="Q118" i="32"/>
  <c r="AF118" i="32"/>
  <c r="Q114" i="30"/>
  <c r="Q131" i="30" s="1"/>
  <c r="O131" i="30"/>
  <c r="AF114" i="30"/>
  <c r="AG114" i="30" s="1"/>
  <c r="AF121" i="30"/>
  <c r="Q121" i="30"/>
  <c r="AF94" i="34"/>
  <c r="U94" i="34"/>
  <c r="AE123" i="27"/>
  <c r="AG123" i="27" s="1"/>
  <c r="Y123" i="27"/>
  <c r="AF125" i="29"/>
  <c r="Q125" i="29"/>
  <c r="AF88" i="31"/>
  <c r="P156" i="31" s="1"/>
  <c r="Q88" i="31"/>
  <c r="AE89" i="29"/>
  <c r="AC89" i="29"/>
  <c r="U117" i="31"/>
  <c r="U131" i="31" s="1"/>
  <c r="AE117" i="31"/>
  <c r="AG117" i="31" s="1"/>
  <c r="AC115" i="26"/>
  <c r="AE115" i="26"/>
  <c r="AG115" i="26" s="1"/>
  <c r="U82" i="23"/>
  <c r="S98" i="23"/>
  <c r="Q118" i="24"/>
  <c r="AF118" i="24"/>
  <c r="Q94" i="25"/>
  <c r="AF94" i="25"/>
  <c r="W98" i="29"/>
  <c r="Y81" i="29"/>
  <c r="Y98" i="29" s="1"/>
  <c r="AF89" i="27"/>
  <c r="Q89" i="27"/>
  <c r="AC88" i="23"/>
  <c r="AE88" i="23"/>
  <c r="AC128" i="24"/>
  <c r="AE128" i="24"/>
  <c r="AG128" i="24" s="1"/>
  <c r="AE88" i="25"/>
  <c r="Q84" i="20"/>
  <c r="Q98" i="20" s="1"/>
  <c r="AF84" i="20"/>
  <c r="AC89" i="22"/>
  <c r="AE89" i="22"/>
  <c r="AE82" i="22"/>
  <c r="AC82" i="22"/>
  <c r="Y120" i="18"/>
  <c r="AF120" i="18"/>
  <c r="AG126" i="26"/>
  <c r="AC121" i="19"/>
  <c r="AE121" i="19"/>
  <c r="AF115" i="21"/>
  <c r="Q115" i="21"/>
  <c r="Q131" i="21" s="1"/>
  <c r="Y86" i="18"/>
  <c r="Y98" i="18" s="1"/>
  <c r="E24" i="18" s="1"/>
  <c r="E82" i="18" s="1"/>
  <c r="AE86" i="18"/>
  <c r="AE129" i="27"/>
  <c r="AG129" i="27" s="1"/>
  <c r="AC128" i="20"/>
  <c r="AE128" i="20"/>
  <c r="AG128" i="20" s="1"/>
  <c r="Q126" i="21"/>
  <c r="AF126" i="21"/>
  <c r="Q82" i="21"/>
  <c r="AF82" i="21"/>
  <c r="AC124" i="19"/>
  <c r="AE124" i="19"/>
  <c r="AG124" i="19" s="1"/>
  <c r="AE122" i="19"/>
  <c r="AG122" i="19" s="1"/>
  <c r="AC122" i="19"/>
  <c r="AF127" i="21"/>
  <c r="Q127" i="21"/>
  <c r="AF115" i="19"/>
  <c r="AG115" i="19" s="1"/>
  <c r="Q115" i="19"/>
  <c r="Q131" i="18"/>
  <c r="AE126" i="21"/>
  <c r="Y87" i="19"/>
  <c r="AE87" i="19"/>
  <c r="Y82" i="16"/>
  <c r="AE82" i="16"/>
  <c r="AE127" i="18"/>
  <c r="AG127" i="18" s="1"/>
  <c r="AC127" i="18"/>
  <c r="AF125" i="19"/>
  <c r="AF125" i="21"/>
  <c r="AF128" i="20"/>
  <c r="P158" i="17"/>
  <c r="O158" i="17"/>
  <c r="AG90" i="17"/>
  <c r="AE121" i="15"/>
  <c r="AG121" i="15" s="1"/>
  <c r="AC121" i="15"/>
  <c r="AC86" i="17"/>
  <c r="AE86" i="17"/>
  <c r="Q98" i="15"/>
  <c r="C24" i="15" s="1"/>
  <c r="C82" i="15" s="1"/>
  <c r="AF96" i="13"/>
  <c r="S131" i="16"/>
  <c r="U114" i="12"/>
  <c r="S131" i="12"/>
  <c r="AF96" i="12"/>
  <c r="Q117" i="13"/>
  <c r="AF117" i="13"/>
  <c r="AC82" i="13"/>
  <c r="AC98" i="13" s="1"/>
  <c r="F24" i="13" s="1"/>
  <c r="F82" i="13" s="1"/>
  <c r="AF93" i="15"/>
  <c r="AC116" i="9"/>
  <c r="AC131" i="9" s="1"/>
  <c r="AE116" i="9"/>
  <c r="AG116" i="9" s="1"/>
  <c r="Y82" i="10"/>
  <c r="AE82" i="10"/>
  <c r="AE98" i="10" s="1"/>
  <c r="Q98" i="12"/>
  <c r="AC122" i="14"/>
  <c r="AE122" i="14"/>
  <c r="AG122" i="14" s="1"/>
  <c r="AC82" i="11"/>
  <c r="AC98" i="11" s="1"/>
  <c r="AE82" i="11"/>
  <c r="AE98" i="11" s="1"/>
  <c r="Y98" i="11"/>
  <c r="AE90" i="11"/>
  <c r="AC90" i="11"/>
  <c r="AF118" i="12"/>
  <c r="AG118" i="12" s="1"/>
  <c r="AE92" i="11"/>
  <c r="AF92" i="5"/>
  <c r="Q92" i="5"/>
  <c r="AE96" i="7"/>
  <c r="AF125" i="11"/>
  <c r="AF95" i="12"/>
  <c r="AE85" i="6"/>
  <c r="AC85" i="6"/>
  <c r="AF87" i="7"/>
  <c r="U81" i="4"/>
  <c r="S98" i="4"/>
  <c r="O162" i="8"/>
  <c r="AC86" i="4"/>
  <c r="U95" i="4"/>
  <c r="AF95" i="4"/>
  <c r="AC84" i="2"/>
  <c r="AE84" i="2"/>
  <c r="AF92" i="4"/>
  <c r="U92" i="4"/>
  <c r="AE115" i="7"/>
  <c r="AE126" i="5"/>
  <c r="AG126" i="5" s="1"/>
  <c r="AC126" i="5"/>
  <c r="O158" i="5"/>
  <c r="P158" i="5"/>
  <c r="AC82" i="3"/>
  <c r="AE82" i="3"/>
  <c r="S98" i="2"/>
  <c r="AC83" i="3"/>
  <c r="AE83" i="3"/>
  <c r="AF91" i="2"/>
  <c r="Q115" i="32"/>
  <c r="AF115" i="32"/>
  <c r="AF91" i="30"/>
  <c r="Q91" i="30"/>
  <c r="Q98" i="30" s="1"/>
  <c r="C24" i="30" s="1"/>
  <c r="C82" i="30" s="1"/>
  <c r="Y118" i="27"/>
  <c r="AE118" i="27"/>
  <c r="AG118" i="27" s="1"/>
  <c r="Y121" i="26"/>
  <c r="Y131" i="26" s="1"/>
  <c r="E24" i="26" s="1"/>
  <c r="E82" i="26" s="1"/>
  <c r="AF121" i="26"/>
  <c r="AG121" i="26" s="1"/>
  <c r="AF83" i="31"/>
  <c r="AG83" i="31" s="1"/>
  <c r="Q83" i="31"/>
  <c r="AF83" i="29"/>
  <c r="Q83" i="29"/>
  <c r="Q115" i="31"/>
  <c r="AF115" i="31"/>
  <c r="AC95" i="29"/>
  <c r="AE95" i="29"/>
  <c r="U89" i="31"/>
  <c r="U98" i="31" s="1"/>
  <c r="D24" i="31" s="1"/>
  <c r="D82" i="31" s="1"/>
  <c r="AE89" i="31"/>
  <c r="AE123" i="30"/>
  <c r="AG123" i="30" s="1"/>
  <c r="U131" i="35"/>
  <c r="AC92" i="26"/>
  <c r="AE92" i="26"/>
  <c r="U85" i="23"/>
  <c r="AF85" i="23"/>
  <c r="AF116" i="25"/>
  <c r="Q116" i="25"/>
  <c r="Q131" i="25" s="1"/>
  <c r="AG118" i="25"/>
  <c r="AF128" i="27"/>
  <c r="Q128" i="27"/>
  <c r="AA131" i="24"/>
  <c r="AC114" i="24"/>
  <c r="AE114" i="24"/>
  <c r="AE96" i="25"/>
  <c r="U126" i="18"/>
  <c r="AF126" i="18"/>
  <c r="AG126" i="18" s="1"/>
  <c r="AF95" i="18"/>
  <c r="P163" i="18" s="1"/>
  <c r="Q95" i="18"/>
  <c r="S98" i="20"/>
  <c r="U82" i="20"/>
  <c r="U98" i="20" s="1"/>
  <c r="D24" i="20" s="1"/>
  <c r="D82" i="20" s="1"/>
  <c r="AC115" i="20"/>
  <c r="AC131" i="20" s="1"/>
  <c r="AE115" i="20"/>
  <c r="AG115" i="20" s="1"/>
  <c r="AA131" i="20"/>
  <c r="AF95" i="21"/>
  <c r="Q95" i="21"/>
  <c r="AC120" i="19"/>
  <c r="AE120" i="19"/>
  <c r="AG120" i="19" s="1"/>
  <c r="AE94" i="18"/>
  <c r="U94" i="16"/>
  <c r="AF94" i="16"/>
  <c r="AF91" i="19"/>
  <c r="Q91" i="19"/>
  <c r="AE120" i="18"/>
  <c r="Y81" i="16"/>
  <c r="AE81" i="16"/>
  <c r="W98" i="16"/>
  <c r="U116" i="16"/>
  <c r="AE116" i="16"/>
  <c r="AG116" i="16" s="1"/>
  <c r="AG119" i="18"/>
  <c r="AG123" i="22"/>
  <c r="AC114" i="18"/>
  <c r="AC131" i="18" s="1"/>
  <c r="AA131" i="18"/>
  <c r="AE114" i="18"/>
  <c r="AE96" i="24"/>
  <c r="AF83" i="19"/>
  <c r="AC86" i="15"/>
  <c r="AF124" i="17"/>
  <c r="AC96" i="15"/>
  <c r="AC83" i="17"/>
  <c r="AE83" i="17"/>
  <c r="AF83" i="17"/>
  <c r="Q114" i="13"/>
  <c r="O131" i="13"/>
  <c r="AF114" i="13"/>
  <c r="AC115" i="12"/>
  <c r="AC131" i="12" s="1"/>
  <c r="AE115" i="12"/>
  <c r="AE131" i="12" s="1"/>
  <c r="AA131" i="12"/>
  <c r="O98" i="13"/>
  <c r="U81" i="13"/>
  <c r="U98" i="13" s="1"/>
  <c r="S98" i="13"/>
  <c r="AC87" i="13"/>
  <c r="AE87" i="13"/>
  <c r="AF96" i="14"/>
  <c r="AF92" i="17"/>
  <c r="AC120" i="9"/>
  <c r="AE120" i="9"/>
  <c r="AG120" i="9" s="1"/>
  <c r="Y81" i="10"/>
  <c r="W98" i="10"/>
  <c r="AF81" i="10"/>
  <c r="AF82" i="12"/>
  <c r="AF89" i="14"/>
  <c r="AF121" i="15"/>
  <c r="AC118" i="14"/>
  <c r="AE118" i="14"/>
  <c r="AE92" i="14"/>
  <c r="AA98" i="13"/>
  <c r="AF114" i="11"/>
  <c r="AF83" i="13"/>
  <c r="W98" i="11"/>
  <c r="AC118" i="11"/>
  <c r="AE118" i="11"/>
  <c r="AG118" i="11" s="1"/>
  <c r="AF85" i="8"/>
  <c r="AG81" i="8"/>
  <c r="P149" i="8"/>
  <c r="AF89" i="4"/>
  <c r="Q89" i="4"/>
  <c r="Q98" i="4" s="1"/>
  <c r="C24" i="4" s="1"/>
  <c r="C82" i="4" s="1"/>
  <c r="AC83" i="6"/>
  <c r="AC98" i="6" s="1"/>
  <c r="AE83" i="6"/>
  <c r="AF83" i="7"/>
  <c r="AC128" i="7"/>
  <c r="AE128" i="7"/>
  <c r="AG128" i="7" s="1"/>
  <c r="Y82" i="9"/>
  <c r="AE82" i="9"/>
  <c r="AE86" i="11"/>
  <c r="AF94" i="10"/>
  <c r="AC125" i="7"/>
  <c r="AE125" i="7"/>
  <c r="AG125" i="7" s="1"/>
  <c r="AE129" i="6"/>
  <c r="AG129" i="6" s="1"/>
  <c r="AC82" i="4"/>
  <c r="AC119" i="4"/>
  <c r="Q86" i="2"/>
  <c r="AF86" i="2"/>
  <c r="U98" i="5"/>
  <c r="D24" i="5" s="1"/>
  <c r="D82" i="5" s="1"/>
  <c r="AC127" i="4"/>
  <c r="Y96" i="5"/>
  <c r="AF96" i="5"/>
  <c r="AG96" i="5" s="1"/>
  <c r="AC82" i="5"/>
  <c r="AE82" i="5"/>
  <c r="AE83" i="2"/>
  <c r="AF129" i="4"/>
  <c r="AF93" i="6"/>
  <c r="U98" i="2"/>
  <c r="AC115" i="3"/>
  <c r="AE115" i="3"/>
  <c r="AG115" i="3" s="1"/>
  <c r="AF95" i="2"/>
  <c r="AF95" i="20"/>
  <c r="AC95" i="20"/>
  <c r="AE95" i="20"/>
  <c r="AE86" i="20"/>
  <c r="Q91" i="21"/>
  <c r="AF91" i="21"/>
  <c r="AC116" i="19"/>
  <c r="AC131" i="19" s="1"/>
  <c r="AE116" i="19"/>
  <c r="AG116" i="19" s="1"/>
  <c r="AC126" i="20"/>
  <c r="AE126" i="20"/>
  <c r="AG126" i="20" s="1"/>
  <c r="S131" i="18"/>
  <c r="AF114" i="18"/>
  <c r="U114" i="18"/>
  <c r="AF95" i="19"/>
  <c r="Q95" i="19"/>
  <c r="AC122" i="18"/>
  <c r="AE122" i="18"/>
  <c r="AG122" i="18" s="1"/>
  <c r="Y90" i="19"/>
  <c r="AE90" i="19"/>
  <c r="AE126" i="16"/>
  <c r="AG126" i="16" s="1"/>
  <c r="U126" i="16"/>
  <c r="AC93" i="18"/>
  <c r="AE93" i="18"/>
  <c r="P156" i="18"/>
  <c r="AG88" i="18"/>
  <c r="O156" i="18"/>
  <c r="AF93" i="18"/>
  <c r="U122" i="15"/>
  <c r="AF122" i="15"/>
  <c r="AC114" i="15"/>
  <c r="AC131" i="15" s="1"/>
  <c r="AA131" i="15"/>
  <c r="AC95" i="17"/>
  <c r="AE95" i="17"/>
  <c r="AC115" i="13"/>
  <c r="AC131" i="13" s="1"/>
  <c r="AE115" i="13"/>
  <c r="AG115" i="13" s="1"/>
  <c r="Q117" i="12"/>
  <c r="Q131" i="12" s="1"/>
  <c r="AF117" i="12"/>
  <c r="AC117" i="13"/>
  <c r="AE117" i="13"/>
  <c r="AG117" i="13" s="1"/>
  <c r="AF83" i="15"/>
  <c r="AF91" i="12"/>
  <c r="AC124" i="9"/>
  <c r="AE124" i="9"/>
  <c r="AG124" i="9" s="1"/>
  <c r="AC88" i="10"/>
  <c r="AE88" i="10"/>
  <c r="AF88" i="10"/>
  <c r="J21" i="13"/>
  <c r="AE84" i="13" s="1"/>
  <c r="AC114" i="14"/>
  <c r="AE114" i="14"/>
  <c r="AA131" i="14"/>
  <c r="O149" i="10"/>
  <c r="P149" i="10"/>
  <c r="AG81" i="10"/>
  <c r="AF122" i="12"/>
  <c r="AC83" i="11"/>
  <c r="AE83" i="11"/>
  <c r="AE120" i="12"/>
  <c r="AG120" i="12" s="1"/>
  <c r="AF116" i="14"/>
  <c r="AC117" i="8"/>
  <c r="AE117" i="8"/>
  <c r="AG117" i="8" s="1"/>
  <c r="Q93" i="4"/>
  <c r="AF93" i="4"/>
  <c r="AC84" i="7"/>
  <c r="AE84" i="7"/>
  <c r="AF95" i="7"/>
  <c r="W131" i="7"/>
  <c r="Y129" i="9"/>
  <c r="AE129" i="9"/>
  <c r="AE119" i="10"/>
  <c r="AG119" i="10" s="1"/>
  <c r="AC81" i="4"/>
  <c r="AE81" i="4"/>
  <c r="AA98" i="4"/>
  <c r="Y115" i="3"/>
  <c r="Y131" i="3" s="1"/>
  <c r="W131" i="3"/>
  <c r="W98" i="6"/>
  <c r="S98" i="5"/>
  <c r="AF126" i="7"/>
  <c r="U84" i="6"/>
  <c r="AC124" i="5"/>
  <c r="AE124" i="5"/>
  <c r="AG124" i="5" s="1"/>
  <c r="AA131" i="2"/>
  <c r="AF122" i="3"/>
  <c r="AF123" i="3"/>
  <c r="AF128" i="3"/>
  <c r="AF91" i="3"/>
  <c r="AC86" i="3"/>
  <c r="AE86" i="3"/>
  <c r="AE89" i="2"/>
  <c r="O155" i="17"/>
  <c r="AG87" i="17"/>
  <c r="P155" i="17"/>
  <c r="AF85" i="11"/>
  <c r="Q85" i="11"/>
  <c r="U128" i="14"/>
  <c r="AF128" i="14"/>
  <c r="U86" i="12"/>
  <c r="AF86" i="12"/>
  <c r="Y83" i="12"/>
  <c r="Y98" i="12" s="1"/>
  <c r="AF83" i="12"/>
  <c r="AC128" i="9"/>
  <c r="AE128" i="9"/>
  <c r="AG128" i="9" s="1"/>
  <c r="AE123" i="14"/>
  <c r="AG123" i="14" s="1"/>
  <c r="AC123" i="14"/>
  <c r="AC93" i="14"/>
  <c r="AE93" i="14"/>
  <c r="W131" i="12"/>
  <c r="AC127" i="11"/>
  <c r="AE127" i="11"/>
  <c r="AG127" i="11" s="1"/>
  <c r="AC126" i="11"/>
  <c r="AE126" i="11"/>
  <c r="AG126" i="11" s="1"/>
  <c r="AE88" i="11"/>
  <c r="AF95" i="5"/>
  <c r="Q95" i="5"/>
  <c r="AE92" i="9"/>
  <c r="AC96" i="8"/>
  <c r="AE96" i="8"/>
  <c r="Y125" i="9"/>
  <c r="AE125" i="9"/>
  <c r="AG125" i="9" s="1"/>
  <c r="AF87" i="10"/>
  <c r="AF94" i="6"/>
  <c r="AE114" i="5"/>
  <c r="AC128" i="4"/>
  <c r="AC95" i="2"/>
  <c r="AE95" i="2"/>
  <c r="U119" i="6"/>
  <c r="AF119" i="6"/>
  <c r="AF94" i="9"/>
  <c r="AC120" i="5"/>
  <c r="AE120" i="5"/>
  <c r="AG120" i="5" s="1"/>
  <c r="J21" i="4"/>
  <c r="AE125" i="4" s="1"/>
  <c r="AG125" i="4" s="1"/>
  <c r="AF115" i="2"/>
  <c r="AF83" i="2"/>
  <c r="AF126" i="3"/>
  <c r="O98" i="2"/>
  <c r="AC87" i="3"/>
  <c r="AE87" i="3"/>
  <c r="AF129" i="6"/>
  <c r="AC119" i="3"/>
  <c r="AE119" i="3"/>
  <c r="AG119" i="3" s="1"/>
  <c r="AE114" i="2"/>
  <c r="E24" i="12" l="1"/>
  <c r="E82" i="12" s="1"/>
  <c r="T159" i="17"/>
  <c r="T158" i="22"/>
  <c r="X150" i="27"/>
  <c r="Q150" i="27"/>
  <c r="AJ150" i="27"/>
  <c r="T154" i="33"/>
  <c r="AG87" i="36"/>
  <c r="O155" i="36"/>
  <c r="AG95" i="16"/>
  <c r="T156" i="32"/>
  <c r="O152" i="13"/>
  <c r="P152" i="13"/>
  <c r="AG84" i="13"/>
  <c r="T152" i="30"/>
  <c r="X155" i="27"/>
  <c r="Q153" i="35"/>
  <c r="X153" i="35"/>
  <c r="AJ153" i="35"/>
  <c r="T152" i="26"/>
  <c r="T156" i="31"/>
  <c r="T160" i="33"/>
  <c r="F24" i="9"/>
  <c r="F82" i="9" s="1"/>
  <c r="T163" i="18"/>
  <c r="X164" i="32"/>
  <c r="T152" i="24"/>
  <c r="AG94" i="15"/>
  <c r="T160" i="10"/>
  <c r="T150" i="27"/>
  <c r="AJ149" i="11"/>
  <c r="Q149" i="11"/>
  <c r="AG83" i="11"/>
  <c r="O151" i="11"/>
  <c r="P151" i="11"/>
  <c r="AG92" i="9"/>
  <c r="P160" i="9"/>
  <c r="O160" i="9"/>
  <c r="P154" i="17"/>
  <c r="O154" i="17"/>
  <c r="AG86" i="17"/>
  <c r="O151" i="19"/>
  <c r="AG83" i="19"/>
  <c r="P151" i="19"/>
  <c r="O158" i="31"/>
  <c r="AG90" i="31"/>
  <c r="P158" i="31"/>
  <c r="AG92" i="3"/>
  <c r="P160" i="3"/>
  <c r="O160" i="3"/>
  <c r="AG92" i="6"/>
  <c r="X164" i="11"/>
  <c r="Q164" i="11"/>
  <c r="AJ164" i="11"/>
  <c r="AG91" i="2"/>
  <c r="AG124" i="20"/>
  <c r="AG126" i="7"/>
  <c r="AG118" i="24"/>
  <c r="AG90" i="19"/>
  <c r="O158" i="19"/>
  <c r="P158" i="19"/>
  <c r="AE131" i="18"/>
  <c r="AG114" i="18"/>
  <c r="P160" i="26"/>
  <c r="AG92" i="26"/>
  <c r="O160" i="26"/>
  <c r="AE86" i="4"/>
  <c r="AE90" i="4"/>
  <c r="AG88" i="5"/>
  <c r="O156" i="5"/>
  <c r="P156" i="5"/>
  <c r="AG83" i="28"/>
  <c r="O151" i="28"/>
  <c r="P151" i="28"/>
  <c r="O155" i="5"/>
  <c r="P155" i="5"/>
  <c r="AG87" i="5"/>
  <c r="X153" i="10"/>
  <c r="Q153" i="10"/>
  <c r="AJ153" i="10"/>
  <c r="O159" i="19"/>
  <c r="P159" i="19"/>
  <c r="AG91" i="19"/>
  <c r="AG95" i="11"/>
  <c r="O163" i="11"/>
  <c r="P163" i="11"/>
  <c r="AE85" i="13"/>
  <c r="AG125" i="21"/>
  <c r="AG114" i="29"/>
  <c r="AG117" i="12"/>
  <c r="AE115" i="15"/>
  <c r="AG115" i="15" s="1"/>
  <c r="P158" i="27"/>
  <c r="AG90" i="27"/>
  <c r="O158" i="27"/>
  <c r="AG125" i="12"/>
  <c r="AG128" i="22"/>
  <c r="P149" i="18"/>
  <c r="AC98" i="24"/>
  <c r="AE83" i="15"/>
  <c r="Q131" i="9"/>
  <c r="O155" i="24"/>
  <c r="P155" i="24"/>
  <c r="AG87" i="24"/>
  <c r="O157" i="3"/>
  <c r="P157" i="3"/>
  <c r="AG89" i="3"/>
  <c r="AG121" i="9"/>
  <c r="AG119" i="11"/>
  <c r="AC98" i="20"/>
  <c r="F24" i="20" s="1"/>
  <c r="F82" i="20" s="1"/>
  <c r="AE98" i="30"/>
  <c r="O149" i="30"/>
  <c r="P149" i="30"/>
  <c r="AG81" i="30"/>
  <c r="AE127" i="16"/>
  <c r="AG127" i="16" s="1"/>
  <c r="O150" i="25"/>
  <c r="P150" i="25"/>
  <c r="AG82" i="25"/>
  <c r="T164" i="35"/>
  <c r="AJ150" i="24"/>
  <c r="Q150" i="24"/>
  <c r="X150" i="24"/>
  <c r="O158" i="25"/>
  <c r="AG90" i="25"/>
  <c r="P158" i="25"/>
  <c r="O150" i="34"/>
  <c r="AG82" i="34"/>
  <c r="P150" i="34"/>
  <c r="AG85" i="20"/>
  <c r="O153" i="20"/>
  <c r="P153" i="20"/>
  <c r="AG115" i="31"/>
  <c r="AG131" i="31" s="1"/>
  <c r="AG126" i="25"/>
  <c r="AG127" i="34"/>
  <c r="AG90" i="34"/>
  <c r="O158" i="34"/>
  <c r="P158" i="34"/>
  <c r="O163" i="27"/>
  <c r="AG95" i="27"/>
  <c r="P163" i="27"/>
  <c r="AG128" i="31"/>
  <c r="O151" i="20"/>
  <c r="P151" i="20"/>
  <c r="AG83" i="20"/>
  <c r="AG121" i="24"/>
  <c r="Y131" i="34"/>
  <c r="Q131" i="28"/>
  <c r="AG95" i="30"/>
  <c r="P163" i="30"/>
  <c r="O163" i="30"/>
  <c r="P164" i="20"/>
  <c r="AG96" i="20"/>
  <c r="O164" i="20"/>
  <c r="AG118" i="34"/>
  <c r="AG129" i="31"/>
  <c r="AG93" i="31"/>
  <c r="P161" i="31"/>
  <c r="O161" i="31"/>
  <c r="AE120" i="36"/>
  <c r="AG120" i="36" s="1"/>
  <c r="P164" i="24"/>
  <c r="AG96" i="24"/>
  <c r="O164" i="24"/>
  <c r="AE123" i="4"/>
  <c r="AG123" i="4" s="1"/>
  <c r="AE117" i="4"/>
  <c r="AG117" i="4" s="1"/>
  <c r="D24" i="13"/>
  <c r="D82" i="13" s="1"/>
  <c r="U98" i="23"/>
  <c r="D24" i="23" s="1"/>
  <c r="D82" i="23" s="1"/>
  <c r="T162" i="8"/>
  <c r="AG92" i="16"/>
  <c r="P158" i="3"/>
  <c r="AG90" i="3"/>
  <c r="O158" i="3"/>
  <c r="T153" i="10"/>
  <c r="AE90" i="6"/>
  <c r="AE86" i="6"/>
  <c r="AE123" i="6"/>
  <c r="AG123" i="6" s="1"/>
  <c r="AE94" i="6"/>
  <c r="AE81" i="6"/>
  <c r="AE120" i="6"/>
  <c r="AG120" i="6" s="1"/>
  <c r="AE88" i="6"/>
  <c r="AE127" i="6"/>
  <c r="AG127" i="6" s="1"/>
  <c r="AE87" i="6"/>
  <c r="AE125" i="6"/>
  <c r="AG125" i="6" s="1"/>
  <c r="AE115" i="6"/>
  <c r="AG115" i="6" s="1"/>
  <c r="O151" i="22"/>
  <c r="P151" i="22"/>
  <c r="AG83" i="22"/>
  <c r="AC131" i="21"/>
  <c r="AG129" i="11"/>
  <c r="AE122" i="4"/>
  <c r="AG122" i="4" s="1"/>
  <c r="AG118" i="5"/>
  <c r="AG125" i="19"/>
  <c r="AG92" i="7"/>
  <c r="P160" i="7"/>
  <c r="O160" i="7"/>
  <c r="P157" i="12"/>
  <c r="AG89" i="12"/>
  <c r="O157" i="12"/>
  <c r="O149" i="18"/>
  <c r="AE121" i="6"/>
  <c r="AG121" i="6" s="1"/>
  <c r="AG119" i="8"/>
  <c r="O154" i="8"/>
  <c r="P154" i="8"/>
  <c r="T150" i="8"/>
  <c r="AG125" i="10"/>
  <c r="O149" i="20"/>
  <c r="P149" i="20"/>
  <c r="AG81" i="20"/>
  <c r="AE98" i="20"/>
  <c r="AE121" i="29"/>
  <c r="AG121" i="29" s="1"/>
  <c r="AE126" i="29"/>
  <c r="AG126" i="29" s="1"/>
  <c r="AE96" i="29"/>
  <c r="AE93" i="29"/>
  <c r="AE116" i="29"/>
  <c r="AG116" i="29" s="1"/>
  <c r="AE83" i="29"/>
  <c r="AE131" i="35"/>
  <c r="AG114" i="35"/>
  <c r="X164" i="35"/>
  <c r="AJ164" i="35"/>
  <c r="Q164" i="35"/>
  <c r="O162" i="32"/>
  <c r="AG94" i="32"/>
  <c r="P162" i="32"/>
  <c r="AG87" i="30"/>
  <c r="O155" i="30"/>
  <c r="P155" i="30"/>
  <c r="O162" i="30"/>
  <c r="P162" i="30"/>
  <c r="AG94" i="30"/>
  <c r="AG127" i="35"/>
  <c r="AG119" i="19"/>
  <c r="E24" i="35"/>
  <c r="E82" i="35" s="1"/>
  <c r="AG126" i="30"/>
  <c r="P164" i="26"/>
  <c r="AE93" i="36"/>
  <c r="P155" i="27"/>
  <c r="AJ155" i="27" s="1"/>
  <c r="O164" i="30"/>
  <c r="AG126" i="32"/>
  <c r="AG91" i="25"/>
  <c r="P159" i="25"/>
  <c r="O159" i="25"/>
  <c r="O149" i="19"/>
  <c r="P149" i="19"/>
  <c r="AG81" i="19"/>
  <c r="AE98" i="19"/>
  <c r="AG114" i="28"/>
  <c r="AE131" i="28"/>
  <c r="AG129" i="28"/>
  <c r="O155" i="18"/>
  <c r="P155" i="18"/>
  <c r="AG87" i="18"/>
  <c r="AG119" i="32"/>
  <c r="AG129" i="23"/>
  <c r="X163" i="35"/>
  <c r="AG121" i="32"/>
  <c r="P150" i="31"/>
  <c r="AG91" i="18"/>
  <c r="P159" i="18"/>
  <c r="O159" i="18"/>
  <c r="AC131" i="5"/>
  <c r="AE118" i="4"/>
  <c r="AG118" i="4" s="1"/>
  <c r="AG85" i="5"/>
  <c r="O153" i="5"/>
  <c r="P153" i="5"/>
  <c r="P164" i="23"/>
  <c r="O164" i="23"/>
  <c r="AG96" i="23"/>
  <c r="P153" i="7"/>
  <c r="AG85" i="7"/>
  <c r="O153" i="7"/>
  <c r="AE95" i="13"/>
  <c r="AG127" i="19"/>
  <c r="AG123" i="16"/>
  <c r="AE131" i="3"/>
  <c r="AG114" i="3"/>
  <c r="AE88" i="4"/>
  <c r="AE98" i="24"/>
  <c r="AG81" i="24"/>
  <c r="O149" i="24"/>
  <c r="P149" i="24"/>
  <c r="P151" i="12"/>
  <c r="O151" i="12"/>
  <c r="AG83" i="12"/>
  <c r="AE122" i="16"/>
  <c r="AG122" i="16" s="1"/>
  <c r="O159" i="24"/>
  <c r="P159" i="24"/>
  <c r="AG91" i="24"/>
  <c r="X150" i="8"/>
  <c r="Q150" i="8"/>
  <c r="AJ150" i="8"/>
  <c r="AE91" i="13"/>
  <c r="AG116" i="7"/>
  <c r="AE117" i="2"/>
  <c r="AG117" i="2" s="1"/>
  <c r="AE124" i="2"/>
  <c r="AG124" i="2" s="1"/>
  <c r="AE82" i="2"/>
  <c r="AE90" i="2"/>
  <c r="AE129" i="2"/>
  <c r="AG129" i="2" s="1"/>
  <c r="AE123" i="2"/>
  <c r="AG123" i="2" s="1"/>
  <c r="AE120" i="2"/>
  <c r="AG120" i="2" s="1"/>
  <c r="AE88" i="2"/>
  <c r="AE96" i="2"/>
  <c r="AE116" i="2"/>
  <c r="AG116" i="2" s="1"/>
  <c r="AE92" i="2"/>
  <c r="AE81" i="2"/>
  <c r="AE121" i="2"/>
  <c r="AG121" i="2" s="1"/>
  <c r="AE127" i="2"/>
  <c r="AG127" i="2" s="1"/>
  <c r="AE128" i="2"/>
  <c r="AG128" i="2" s="1"/>
  <c r="AE87" i="2"/>
  <c r="U131" i="9"/>
  <c r="AG95" i="25"/>
  <c r="O163" i="25"/>
  <c r="P163" i="25"/>
  <c r="AG91" i="36"/>
  <c r="AG90" i="30"/>
  <c r="O158" i="30"/>
  <c r="P158" i="30"/>
  <c r="AC98" i="26"/>
  <c r="AG95" i="34"/>
  <c r="O163" i="34"/>
  <c r="P163" i="34"/>
  <c r="Q131" i="33"/>
  <c r="AG94" i="27"/>
  <c r="O162" i="27"/>
  <c r="P162" i="27"/>
  <c r="P156" i="20"/>
  <c r="O156" i="20"/>
  <c r="AG88" i="20"/>
  <c r="AG118" i="19"/>
  <c r="AC98" i="19"/>
  <c r="F24" i="19" s="1"/>
  <c r="F82" i="19" s="1"/>
  <c r="AG125" i="26"/>
  <c r="AE129" i="29"/>
  <c r="AG129" i="29" s="1"/>
  <c r="P162" i="23"/>
  <c r="AG94" i="23"/>
  <c r="O162" i="23"/>
  <c r="P163" i="35"/>
  <c r="O150" i="31"/>
  <c r="P157" i="22"/>
  <c r="O157" i="22"/>
  <c r="AG89" i="22"/>
  <c r="AE131" i="11"/>
  <c r="AG114" i="11"/>
  <c r="AC131" i="3"/>
  <c r="AG81" i="22"/>
  <c r="P149" i="22"/>
  <c r="AE98" i="22"/>
  <c r="O149" i="22"/>
  <c r="O149" i="7"/>
  <c r="P149" i="7"/>
  <c r="AG81" i="7"/>
  <c r="AE98" i="7"/>
  <c r="AG122" i="3"/>
  <c r="C24" i="7"/>
  <c r="C82" i="7" s="1"/>
  <c r="T161" i="24"/>
  <c r="AG121" i="5"/>
  <c r="AG123" i="26"/>
  <c r="AG93" i="23"/>
  <c r="O161" i="23"/>
  <c r="P161" i="23"/>
  <c r="P149" i="26"/>
  <c r="AG81" i="26"/>
  <c r="AE98" i="26"/>
  <c r="O149" i="26"/>
  <c r="O151" i="32"/>
  <c r="P151" i="32"/>
  <c r="AG83" i="32"/>
  <c r="AE86" i="29"/>
  <c r="P160" i="23"/>
  <c r="AG92" i="23"/>
  <c r="O160" i="23"/>
  <c r="AG115" i="33"/>
  <c r="AE124" i="6"/>
  <c r="AG124" i="6" s="1"/>
  <c r="AG85" i="32"/>
  <c r="P153" i="32"/>
  <c r="O153" i="32"/>
  <c r="AJ164" i="26"/>
  <c r="Q164" i="26"/>
  <c r="X164" i="26"/>
  <c r="Y131" i="23"/>
  <c r="E24" i="23" s="1"/>
  <c r="E82" i="23" s="1"/>
  <c r="AG126" i="34"/>
  <c r="Y98" i="34"/>
  <c r="E24" i="34" s="1"/>
  <c r="E82" i="34" s="1"/>
  <c r="AE124" i="13"/>
  <c r="AG124" i="13" s="1"/>
  <c r="O162" i="20"/>
  <c r="AG91" i="23"/>
  <c r="P159" i="23"/>
  <c r="O159" i="23"/>
  <c r="AE88" i="29"/>
  <c r="T156" i="35"/>
  <c r="Q131" i="19"/>
  <c r="C24" i="19" s="1"/>
  <c r="C82" i="19" s="1"/>
  <c r="AC131" i="11"/>
  <c r="F24" i="11" s="1"/>
  <c r="F82" i="11" s="1"/>
  <c r="AG87" i="14"/>
  <c r="O155" i="14"/>
  <c r="P155" i="14"/>
  <c r="AG95" i="19"/>
  <c r="O163" i="19"/>
  <c r="P163" i="19"/>
  <c r="AG92" i="8"/>
  <c r="O160" i="8"/>
  <c r="P160" i="8"/>
  <c r="O153" i="18"/>
  <c r="P153" i="18"/>
  <c r="AG85" i="18"/>
  <c r="P149" i="28"/>
  <c r="AG81" i="28"/>
  <c r="O149" i="28"/>
  <c r="AE98" i="28"/>
  <c r="AG90" i="35"/>
  <c r="O158" i="35"/>
  <c r="P158" i="35"/>
  <c r="AE131" i="20"/>
  <c r="AG114" i="20"/>
  <c r="O162" i="31"/>
  <c r="P162" i="31"/>
  <c r="AG94" i="31"/>
  <c r="AG94" i="29"/>
  <c r="O154" i="32"/>
  <c r="P154" i="32"/>
  <c r="AG86" i="32"/>
  <c r="U131" i="27"/>
  <c r="D24" i="27" s="1"/>
  <c r="D82" i="27" s="1"/>
  <c r="O164" i="31"/>
  <c r="AG96" i="31"/>
  <c r="P164" i="31"/>
  <c r="D24" i="36"/>
  <c r="D82" i="36" s="1"/>
  <c r="AG88" i="28"/>
  <c r="O156" i="28"/>
  <c r="P156" i="28"/>
  <c r="AG92" i="25"/>
  <c r="P160" i="25"/>
  <c r="O160" i="25"/>
  <c r="AG125" i="31"/>
  <c r="O158" i="26"/>
  <c r="P158" i="26"/>
  <c r="AG90" i="26"/>
  <c r="AG114" i="26"/>
  <c r="AG131" i="26" s="1"/>
  <c r="AE131" i="26"/>
  <c r="AG84" i="28"/>
  <c r="O152" i="28"/>
  <c r="P152" i="28"/>
  <c r="AG117" i="34"/>
  <c r="X156" i="35"/>
  <c r="AJ156" i="35"/>
  <c r="Q156" i="35"/>
  <c r="P164" i="32"/>
  <c r="Q164" i="32" s="1"/>
  <c r="AG94" i="33"/>
  <c r="P162" i="33"/>
  <c r="O162" i="33"/>
  <c r="AG117" i="26"/>
  <c r="AG82" i="22"/>
  <c r="O150" i="22"/>
  <c r="P150" i="22"/>
  <c r="P152" i="25"/>
  <c r="AG84" i="25"/>
  <c r="O152" i="25"/>
  <c r="AC98" i="7"/>
  <c r="Q161" i="24"/>
  <c r="AJ161" i="24"/>
  <c r="X161" i="24"/>
  <c r="Q131" i="5"/>
  <c r="C24" i="5" s="1"/>
  <c r="C82" i="5" s="1"/>
  <c r="P164" i="22"/>
  <c r="AG96" i="22"/>
  <c r="O164" i="22"/>
  <c r="AE118" i="15"/>
  <c r="AG118" i="15" s="1"/>
  <c r="X164" i="5"/>
  <c r="Q164" i="5"/>
  <c r="AJ164" i="5"/>
  <c r="AG96" i="3"/>
  <c r="O164" i="3"/>
  <c r="P164" i="3"/>
  <c r="AG86" i="9"/>
  <c r="O154" i="9"/>
  <c r="P154" i="9"/>
  <c r="X156" i="19"/>
  <c r="AG85" i="11"/>
  <c r="P153" i="11"/>
  <c r="O153" i="11"/>
  <c r="AG86" i="12"/>
  <c r="O154" i="12"/>
  <c r="P154" i="12"/>
  <c r="E24" i="22"/>
  <c r="E82" i="22" s="1"/>
  <c r="Q98" i="18"/>
  <c r="C24" i="18" s="1"/>
  <c r="C82" i="18" s="1"/>
  <c r="AG118" i="32"/>
  <c r="AG81" i="34"/>
  <c r="AE98" i="34"/>
  <c r="O149" i="34"/>
  <c r="P149" i="34"/>
  <c r="AG85" i="36"/>
  <c r="O153" i="36"/>
  <c r="P153" i="36"/>
  <c r="AG122" i="24"/>
  <c r="O154" i="21"/>
  <c r="P154" i="21"/>
  <c r="AG86" i="21"/>
  <c r="AE123" i="13"/>
  <c r="AG123" i="13" s="1"/>
  <c r="AG89" i="20"/>
  <c r="O157" i="20"/>
  <c r="P157" i="20"/>
  <c r="AG88" i="32"/>
  <c r="AG89" i="21"/>
  <c r="AG122" i="34"/>
  <c r="AG127" i="27"/>
  <c r="AG96" i="34"/>
  <c r="O164" i="34"/>
  <c r="P164" i="34"/>
  <c r="AG83" i="33"/>
  <c r="O151" i="33"/>
  <c r="P151" i="33"/>
  <c r="AG90" i="33"/>
  <c r="P158" i="33"/>
  <c r="O158" i="33"/>
  <c r="T162" i="20"/>
  <c r="AG91" i="22"/>
  <c r="P159" i="22"/>
  <c r="O159" i="22"/>
  <c r="T157" i="35"/>
  <c r="X162" i="8"/>
  <c r="AJ162" i="8"/>
  <c r="Q162" i="8"/>
  <c r="AG94" i="4"/>
  <c r="AG81" i="4"/>
  <c r="P149" i="4"/>
  <c r="O154" i="11"/>
  <c r="P154" i="11"/>
  <c r="AG86" i="11"/>
  <c r="U131" i="4"/>
  <c r="AG93" i="13"/>
  <c r="O161" i="13"/>
  <c r="P161" i="13"/>
  <c r="AG92" i="5"/>
  <c r="O160" i="5"/>
  <c r="P160" i="5"/>
  <c r="AG96" i="28"/>
  <c r="O164" i="28"/>
  <c r="P164" i="28"/>
  <c r="T164" i="5"/>
  <c r="O150" i="19"/>
  <c r="P150" i="19"/>
  <c r="AG82" i="19"/>
  <c r="AC98" i="22"/>
  <c r="P156" i="19"/>
  <c r="Q156" i="19" s="1"/>
  <c r="AG89" i="2"/>
  <c r="P157" i="2"/>
  <c r="O157" i="2"/>
  <c r="AG83" i="2"/>
  <c r="AG118" i="14"/>
  <c r="T158" i="17"/>
  <c r="AG96" i="14"/>
  <c r="P164" i="14"/>
  <c r="O164" i="14"/>
  <c r="T157" i="26"/>
  <c r="Q163" i="12"/>
  <c r="X163" i="12"/>
  <c r="AJ163" i="12"/>
  <c r="AE131" i="8"/>
  <c r="AG114" i="8"/>
  <c r="AG126" i="19"/>
  <c r="AG86" i="22"/>
  <c r="P154" i="22"/>
  <c r="O154" i="22"/>
  <c r="AE131" i="33"/>
  <c r="AG114" i="33"/>
  <c r="P157" i="19"/>
  <c r="O154" i="3"/>
  <c r="P154" i="3"/>
  <c r="AG86" i="3"/>
  <c r="AG129" i="9"/>
  <c r="AG114" i="14"/>
  <c r="AE131" i="14"/>
  <c r="U131" i="18"/>
  <c r="D24" i="18" s="1"/>
  <c r="D82" i="18" s="1"/>
  <c r="O150" i="5"/>
  <c r="AG82" i="5"/>
  <c r="P150" i="5"/>
  <c r="AG95" i="29"/>
  <c r="O150" i="3"/>
  <c r="P150" i="3"/>
  <c r="AG82" i="3"/>
  <c r="AG83" i="7"/>
  <c r="O151" i="7"/>
  <c r="P151" i="7"/>
  <c r="AG121" i="11"/>
  <c r="AG90" i="16"/>
  <c r="P158" i="16"/>
  <c r="O158" i="16"/>
  <c r="U131" i="3"/>
  <c r="O157" i="7"/>
  <c r="P157" i="7"/>
  <c r="AG89" i="7"/>
  <c r="AE128" i="16"/>
  <c r="AG128" i="16" s="1"/>
  <c r="AE120" i="16"/>
  <c r="AG120" i="16" s="1"/>
  <c r="AE96" i="16"/>
  <c r="AE87" i="16"/>
  <c r="AE114" i="16"/>
  <c r="AE124" i="16"/>
  <c r="AG124" i="16" s="1"/>
  <c r="AE83" i="16"/>
  <c r="AE129" i="16"/>
  <c r="AG129" i="16" s="1"/>
  <c r="AE84" i="16"/>
  <c r="AE121" i="16"/>
  <c r="AG121" i="16" s="1"/>
  <c r="AE91" i="16"/>
  <c r="AJ157" i="26"/>
  <c r="Q157" i="26"/>
  <c r="X157" i="26"/>
  <c r="AG119" i="2"/>
  <c r="O155" i="10"/>
  <c r="P155" i="10"/>
  <c r="AG87" i="10"/>
  <c r="AG85" i="17"/>
  <c r="P153" i="17"/>
  <c r="O153" i="17"/>
  <c r="AG88" i="21"/>
  <c r="P156" i="21"/>
  <c r="O156" i="21"/>
  <c r="AG115" i="10"/>
  <c r="D24" i="7"/>
  <c r="D82" i="7" s="1"/>
  <c r="O158" i="12"/>
  <c r="P158" i="12"/>
  <c r="AG90" i="12"/>
  <c r="O161" i="12"/>
  <c r="P161" i="12"/>
  <c r="AG93" i="12"/>
  <c r="AE93" i="16"/>
  <c r="AG115" i="27"/>
  <c r="AE95" i="6"/>
  <c r="O164" i="19"/>
  <c r="AG96" i="19"/>
  <c r="P164" i="19"/>
  <c r="O155" i="8"/>
  <c r="P155" i="8"/>
  <c r="AG87" i="8"/>
  <c r="U98" i="3"/>
  <c r="D24" i="3" s="1"/>
  <c r="D82" i="3" s="1"/>
  <c r="O163" i="14"/>
  <c r="P163" i="14"/>
  <c r="AG95" i="14"/>
  <c r="AG124" i="21"/>
  <c r="AE91" i="4"/>
  <c r="AG91" i="11"/>
  <c r="O159" i="11"/>
  <c r="P159" i="11"/>
  <c r="O157" i="19"/>
  <c r="Q131" i="22"/>
  <c r="AE93" i="2"/>
  <c r="AE117" i="16"/>
  <c r="AG117" i="16" s="1"/>
  <c r="P153" i="21"/>
  <c r="O153" i="21"/>
  <c r="AG85" i="21"/>
  <c r="P151" i="21"/>
  <c r="O151" i="21"/>
  <c r="AG83" i="21"/>
  <c r="AE85" i="2"/>
  <c r="O150" i="26"/>
  <c r="AG84" i="21"/>
  <c r="Q131" i="20"/>
  <c r="C24" i="20" s="1"/>
  <c r="C82" i="20" s="1"/>
  <c r="AG124" i="25"/>
  <c r="AG128" i="19"/>
  <c r="AE82" i="29"/>
  <c r="P162" i="34"/>
  <c r="AG94" i="34"/>
  <c r="O162" i="34"/>
  <c r="P157" i="36"/>
  <c r="AG89" i="36"/>
  <c r="O157" i="36"/>
  <c r="AG115" i="24"/>
  <c r="O157" i="18"/>
  <c r="P157" i="18"/>
  <c r="AG89" i="18"/>
  <c r="AG121" i="22"/>
  <c r="AG120" i="34"/>
  <c r="P159" i="27"/>
  <c r="AE86" i="16"/>
  <c r="AC131" i="26"/>
  <c r="AC98" i="28"/>
  <c r="F24" i="28" s="1"/>
  <c r="F82" i="28" s="1"/>
  <c r="AG90" i="18"/>
  <c r="O158" i="18"/>
  <c r="P158" i="18"/>
  <c r="O158" i="7"/>
  <c r="AG90" i="7"/>
  <c r="P158" i="7"/>
  <c r="AG89" i="31"/>
  <c r="O157" i="31"/>
  <c r="P157" i="31"/>
  <c r="O150" i="10"/>
  <c r="P150" i="10"/>
  <c r="AG82" i="10"/>
  <c r="AC131" i="14"/>
  <c r="AG85" i="6"/>
  <c r="O153" i="6"/>
  <c r="P153" i="6"/>
  <c r="T155" i="35"/>
  <c r="AG86" i="24"/>
  <c r="O154" i="24"/>
  <c r="P154" i="24"/>
  <c r="AG95" i="8"/>
  <c r="O163" i="8"/>
  <c r="P163" i="8"/>
  <c r="AG125" i="20"/>
  <c r="F24" i="21"/>
  <c r="F82" i="21" s="1"/>
  <c r="O152" i="31"/>
  <c r="AG84" i="31"/>
  <c r="P152" i="31"/>
  <c r="F24" i="34"/>
  <c r="F82" i="34" s="1"/>
  <c r="O154" i="25"/>
  <c r="P154" i="25"/>
  <c r="AG86" i="25"/>
  <c r="Q131" i="35"/>
  <c r="AG116" i="32"/>
  <c r="AJ156" i="32"/>
  <c r="Q156" i="32"/>
  <c r="X156" i="32"/>
  <c r="O158" i="28"/>
  <c r="AG90" i="28"/>
  <c r="P158" i="28"/>
  <c r="Q151" i="23"/>
  <c r="X151" i="23"/>
  <c r="AJ151" i="23"/>
  <c r="T153" i="35"/>
  <c r="AG114" i="36"/>
  <c r="AG95" i="23"/>
  <c r="O163" i="23"/>
  <c r="P163" i="23"/>
  <c r="O159" i="27"/>
  <c r="AG117" i="30"/>
  <c r="AG131" i="30" s="1"/>
  <c r="AG81" i="32"/>
  <c r="O149" i="32"/>
  <c r="AE98" i="32"/>
  <c r="P149" i="32"/>
  <c r="AJ154" i="33"/>
  <c r="X154" i="33"/>
  <c r="Q154" i="33"/>
  <c r="AG127" i="22"/>
  <c r="T151" i="26"/>
  <c r="Q157" i="35"/>
  <c r="X157" i="35"/>
  <c r="AJ157" i="35"/>
  <c r="Q98" i="33"/>
  <c r="C24" i="33" s="1"/>
  <c r="C82" i="33" s="1"/>
  <c r="AG128" i="32"/>
  <c r="AE90" i="36"/>
  <c r="P159" i="31"/>
  <c r="AE116" i="13"/>
  <c r="AG116" i="13" s="1"/>
  <c r="AE81" i="13"/>
  <c r="AE94" i="13"/>
  <c r="AE126" i="13"/>
  <c r="AG126" i="13" s="1"/>
  <c r="AE120" i="13"/>
  <c r="AG120" i="13" s="1"/>
  <c r="AE114" i="15"/>
  <c r="AG81" i="16"/>
  <c r="P149" i="16"/>
  <c r="O149" i="16"/>
  <c r="O151" i="18"/>
  <c r="AG83" i="18"/>
  <c r="AG98" i="18" s="1"/>
  <c r="P151" i="18"/>
  <c r="AE122" i="13"/>
  <c r="AG122" i="13" s="1"/>
  <c r="O163" i="7"/>
  <c r="P163" i="7"/>
  <c r="AG95" i="7"/>
  <c r="Q155" i="35"/>
  <c r="X155" i="35"/>
  <c r="AJ155" i="35"/>
  <c r="O152" i="9"/>
  <c r="AG84" i="9"/>
  <c r="P152" i="9"/>
  <c r="P163" i="24"/>
  <c r="O163" i="24"/>
  <c r="AG95" i="24"/>
  <c r="AG93" i="8"/>
  <c r="O161" i="8"/>
  <c r="P161" i="8"/>
  <c r="AG121" i="8"/>
  <c r="AE128" i="13"/>
  <c r="AG128" i="13" s="1"/>
  <c r="AE116" i="4"/>
  <c r="AG116" i="4" s="1"/>
  <c r="AG87" i="11"/>
  <c r="O155" i="11"/>
  <c r="P155" i="11"/>
  <c r="O156" i="12"/>
  <c r="P156" i="12"/>
  <c r="AG88" i="12"/>
  <c r="AG123" i="5"/>
  <c r="AE86" i="13"/>
  <c r="AE119" i="15"/>
  <c r="AG119" i="15" s="1"/>
  <c r="AG116" i="5"/>
  <c r="P150" i="26"/>
  <c r="O149" i="35"/>
  <c r="AE98" i="35"/>
  <c r="AG81" i="35"/>
  <c r="P149" i="35"/>
  <c r="AG120" i="25"/>
  <c r="AG86" i="34"/>
  <c r="O154" i="34"/>
  <c r="P154" i="34"/>
  <c r="AE125" i="15"/>
  <c r="AG125" i="15" s="1"/>
  <c r="AG120" i="27"/>
  <c r="P164" i="27"/>
  <c r="AG116" i="34"/>
  <c r="AG131" i="34" s="1"/>
  <c r="T151" i="23"/>
  <c r="AC131" i="36"/>
  <c r="F24" i="36" s="1"/>
  <c r="F82" i="36" s="1"/>
  <c r="AJ163" i="18"/>
  <c r="Q163" i="18"/>
  <c r="X163" i="18"/>
  <c r="AE120" i="29"/>
  <c r="AG120" i="29" s="1"/>
  <c r="O152" i="32"/>
  <c r="P152" i="32"/>
  <c r="AG84" i="32"/>
  <c r="AG87" i="28"/>
  <c r="P155" i="28"/>
  <c r="O155" i="28"/>
  <c r="AG84" i="22"/>
  <c r="O152" i="22"/>
  <c r="P152" i="22"/>
  <c r="O150" i="28"/>
  <c r="AG82" i="28"/>
  <c r="P150" i="28"/>
  <c r="AG86" i="33"/>
  <c r="X151" i="26"/>
  <c r="AJ151" i="26"/>
  <c r="Q151" i="26"/>
  <c r="AE82" i="36"/>
  <c r="Q154" i="35"/>
  <c r="X154" i="35"/>
  <c r="O159" i="31"/>
  <c r="T162" i="17"/>
  <c r="Y131" i="9"/>
  <c r="T158" i="5"/>
  <c r="AG83" i="10"/>
  <c r="O151" i="10"/>
  <c r="P151" i="10"/>
  <c r="AC131" i="4"/>
  <c r="AE88" i="13"/>
  <c r="AG93" i="30"/>
  <c r="P161" i="30"/>
  <c r="O161" i="30"/>
  <c r="O150" i="14"/>
  <c r="AG82" i="14"/>
  <c r="P150" i="14"/>
  <c r="O151" i="6"/>
  <c r="P151" i="6"/>
  <c r="AG83" i="6"/>
  <c r="Q131" i="13"/>
  <c r="C24" i="13" s="1"/>
  <c r="C82" i="13" s="1"/>
  <c r="Y98" i="16"/>
  <c r="E24" i="16" s="1"/>
  <c r="E82" i="16" s="1"/>
  <c r="AG96" i="25"/>
  <c r="P164" i="25"/>
  <c r="O164" i="25"/>
  <c r="X158" i="5"/>
  <c r="Q158" i="5"/>
  <c r="AJ158" i="5"/>
  <c r="O153" i="3"/>
  <c r="P153" i="3"/>
  <c r="AG85" i="3"/>
  <c r="AG125" i="5"/>
  <c r="Y98" i="5"/>
  <c r="E24" i="5" s="1"/>
  <c r="E82" i="5" s="1"/>
  <c r="AG116" i="10"/>
  <c r="P154" i="7"/>
  <c r="AG86" i="7"/>
  <c r="O154" i="7"/>
  <c r="AE90" i="13"/>
  <c r="AG129" i="32"/>
  <c r="AG118" i="21"/>
  <c r="AG94" i="11"/>
  <c r="P162" i="11"/>
  <c r="O162" i="11"/>
  <c r="AG84" i="36"/>
  <c r="O152" i="36"/>
  <c r="AG119" i="36"/>
  <c r="AG89" i="25"/>
  <c r="O157" i="25"/>
  <c r="P157" i="25"/>
  <c r="AE95" i="36"/>
  <c r="AE84" i="15"/>
  <c r="O164" i="27"/>
  <c r="C24" i="36"/>
  <c r="C82" i="36" s="1"/>
  <c r="P161" i="28"/>
  <c r="O161" i="28"/>
  <c r="AG93" i="28"/>
  <c r="AJ152" i="26"/>
  <c r="X152" i="26"/>
  <c r="Q152" i="26"/>
  <c r="AE91" i="29"/>
  <c r="O153" i="28"/>
  <c r="P153" i="28"/>
  <c r="AG85" i="28"/>
  <c r="AG95" i="18"/>
  <c r="P162" i="35"/>
  <c r="Q98" i="35"/>
  <c r="C24" i="35" s="1"/>
  <c r="C82" i="35" s="1"/>
  <c r="AG91" i="30"/>
  <c r="P159" i="30"/>
  <c r="O159" i="30"/>
  <c r="AE89" i="16"/>
  <c r="Y98" i="32"/>
  <c r="E24" i="32" s="1"/>
  <c r="E82" i="32" s="1"/>
  <c r="Y98" i="24"/>
  <c r="O156" i="31"/>
  <c r="O153" i="23"/>
  <c r="P153" i="23"/>
  <c r="AG85" i="23"/>
  <c r="P162" i="28"/>
  <c r="AG94" i="28"/>
  <c r="O162" i="28"/>
  <c r="P154" i="35"/>
  <c r="C24" i="12"/>
  <c r="C82" i="12" s="1"/>
  <c r="O164" i="6"/>
  <c r="AG96" i="6"/>
  <c r="P164" i="6"/>
  <c r="AG89" i="6"/>
  <c r="AG87" i="9"/>
  <c r="P155" i="9"/>
  <c r="O155" i="9"/>
  <c r="AG88" i="16"/>
  <c r="O156" i="16"/>
  <c r="AG91" i="14"/>
  <c r="O159" i="14"/>
  <c r="P159" i="14"/>
  <c r="T164" i="10"/>
  <c r="AC98" i="10"/>
  <c r="AE131" i="9"/>
  <c r="P157" i="9"/>
  <c r="O157" i="9"/>
  <c r="AG89" i="9"/>
  <c r="AJ162" i="17"/>
  <c r="Q162" i="17"/>
  <c r="X162" i="17"/>
  <c r="AG91" i="20"/>
  <c r="O159" i="20"/>
  <c r="P159" i="20"/>
  <c r="AG127" i="21"/>
  <c r="AG118" i="2"/>
  <c r="AG84" i="7"/>
  <c r="O152" i="7"/>
  <c r="P152" i="7"/>
  <c r="AG88" i="10"/>
  <c r="AG98" i="10" s="1"/>
  <c r="O156" i="10"/>
  <c r="P156" i="10"/>
  <c r="AE122" i="15"/>
  <c r="AG122" i="15" s="1"/>
  <c r="AG120" i="18"/>
  <c r="AE131" i="24"/>
  <c r="AG114" i="24"/>
  <c r="AG96" i="7"/>
  <c r="O164" i="7"/>
  <c r="P164" i="7"/>
  <c r="AE82" i="13"/>
  <c r="AG88" i="23"/>
  <c r="O156" i="23"/>
  <c r="P156" i="23"/>
  <c r="Y98" i="9"/>
  <c r="E24" i="9" s="1"/>
  <c r="E82" i="9" s="1"/>
  <c r="AG84" i="5"/>
  <c r="O152" i="5"/>
  <c r="P152" i="5"/>
  <c r="AG91" i="5"/>
  <c r="O159" i="5"/>
  <c r="P159" i="5"/>
  <c r="Q151" i="8"/>
  <c r="X151" i="8"/>
  <c r="AJ151" i="8"/>
  <c r="AE94" i="16"/>
  <c r="Q164" i="10"/>
  <c r="X164" i="10"/>
  <c r="AJ164" i="10"/>
  <c r="AG82" i="12"/>
  <c r="O150" i="12"/>
  <c r="P150" i="12"/>
  <c r="P161" i="27"/>
  <c r="AE114" i="4"/>
  <c r="Y98" i="2"/>
  <c r="E24" i="2" s="1"/>
  <c r="E82" i="2" s="1"/>
  <c r="AG85" i="8"/>
  <c r="AG98" i="8" s="1"/>
  <c r="O153" i="8"/>
  <c r="P153" i="8"/>
  <c r="AG81" i="3"/>
  <c r="AE98" i="3"/>
  <c r="O149" i="3"/>
  <c r="P149" i="3"/>
  <c r="AG83" i="14"/>
  <c r="O151" i="14"/>
  <c r="P151" i="14"/>
  <c r="AG87" i="22"/>
  <c r="O155" i="22"/>
  <c r="P155" i="22"/>
  <c r="P156" i="17"/>
  <c r="AG88" i="17"/>
  <c r="O156" i="17"/>
  <c r="AE92" i="4"/>
  <c r="AG86" i="14"/>
  <c r="P154" i="14"/>
  <c r="O154" i="14"/>
  <c r="AE118" i="16"/>
  <c r="AG118" i="16" s="1"/>
  <c r="AE129" i="4"/>
  <c r="AG129" i="4" s="1"/>
  <c r="AG123" i="7"/>
  <c r="O159" i="12"/>
  <c r="AG91" i="12"/>
  <c r="P159" i="12"/>
  <c r="AG127" i="32"/>
  <c r="Q164" i="33"/>
  <c r="X164" i="33"/>
  <c r="AJ164" i="33"/>
  <c r="AG89" i="30"/>
  <c r="P157" i="30"/>
  <c r="O157" i="30"/>
  <c r="AG86" i="28"/>
  <c r="O154" i="28"/>
  <c r="P154" i="28"/>
  <c r="AG91" i="34"/>
  <c r="O159" i="34"/>
  <c r="P159" i="34"/>
  <c r="AG89" i="33"/>
  <c r="P157" i="33"/>
  <c r="O157" i="33"/>
  <c r="P156" i="26"/>
  <c r="U98" i="30"/>
  <c r="D24" i="30" s="1"/>
  <c r="D82" i="30" s="1"/>
  <c r="C24" i="22"/>
  <c r="C82" i="22" s="1"/>
  <c r="AG116" i="33"/>
  <c r="AG129" i="36"/>
  <c r="AG90" i="22"/>
  <c r="AG125" i="33"/>
  <c r="O152" i="27"/>
  <c r="AG84" i="27"/>
  <c r="P152" i="27"/>
  <c r="O162" i="35"/>
  <c r="AE96" i="21"/>
  <c r="AE122" i="21"/>
  <c r="AG122" i="21" s="1"/>
  <c r="AE94" i="21"/>
  <c r="AE95" i="21"/>
  <c r="AE93" i="21"/>
  <c r="U98" i="16"/>
  <c r="D24" i="16" s="1"/>
  <c r="D82" i="16" s="1"/>
  <c r="AG88" i="31"/>
  <c r="O161" i="35"/>
  <c r="AE81" i="36"/>
  <c r="O157" i="28"/>
  <c r="O151" i="3"/>
  <c r="P151" i="3"/>
  <c r="AG83" i="3"/>
  <c r="P153" i="9"/>
  <c r="AG85" i="9"/>
  <c r="O153" i="9"/>
  <c r="AJ161" i="27"/>
  <c r="Q161" i="27"/>
  <c r="X161" i="27"/>
  <c r="AG122" i="5"/>
  <c r="O159" i="6"/>
  <c r="P159" i="6"/>
  <c r="AG91" i="6"/>
  <c r="AC98" i="3"/>
  <c r="F24" i="3" s="1"/>
  <c r="F82" i="3" s="1"/>
  <c r="D24" i="9"/>
  <c r="D82" i="9" s="1"/>
  <c r="AE83" i="4"/>
  <c r="AG81" i="21"/>
  <c r="AE98" i="21"/>
  <c r="AE120" i="4"/>
  <c r="AG120" i="4" s="1"/>
  <c r="U98" i="12"/>
  <c r="D24" i="12" s="1"/>
  <c r="D82" i="12" s="1"/>
  <c r="AE124" i="15"/>
  <c r="AG124" i="15" s="1"/>
  <c r="O160" i="36"/>
  <c r="AG92" i="36"/>
  <c r="AG88" i="27"/>
  <c r="O156" i="27"/>
  <c r="P156" i="27"/>
  <c r="AG129" i="34"/>
  <c r="AG85" i="34"/>
  <c r="O153" i="34"/>
  <c r="P153" i="34"/>
  <c r="C24" i="34"/>
  <c r="C82" i="34" s="1"/>
  <c r="AJ156" i="26"/>
  <c r="Q156" i="26"/>
  <c r="X156" i="26"/>
  <c r="O151" i="35"/>
  <c r="P151" i="35"/>
  <c r="AG83" i="35"/>
  <c r="O150" i="32"/>
  <c r="P150" i="32"/>
  <c r="AG82" i="32"/>
  <c r="AG92" i="28"/>
  <c r="O160" i="28"/>
  <c r="P160" i="28"/>
  <c r="AJ160" i="33"/>
  <c r="Q160" i="33"/>
  <c r="X160" i="33"/>
  <c r="AG87" i="34"/>
  <c r="P155" i="34"/>
  <c r="O155" i="34"/>
  <c r="AG122" i="27"/>
  <c r="AE124" i="36"/>
  <c r="AG124" i="36" s="1"/>
  <c r="AG86" i="23"/>
  <c r="O154" i="23"/>
  <c r="P154" i="23"/>
  <c r="AG83" i="34"/>
  <c r="P151" i="34"/>
  <c r="O151" i="34"/>
  <c r="AC98" i="23"/>
  <c r="F24" i="23" s="1"/>
  <c r="F82" i="23" s="1"/>
  <c r="AE131" i="32"/>
  <c r="AG114" i="32"/>
  <c r="AE119" i="29"/>
  <c r="AG119" i="29" s="1"/>
  <c r="AE131" i="5"/>
  <c r="AG114" i="5"/>
  <c r="Y98" i="10"/>
  <c r="E24" i="10" s="1"/>
  <c r="E82" i="10" s="1"/>
  <c r="AG86" i="18"/>
  <c r="O154" i="18"/>
  <c r="P154" i="18"/>
  <c r="Y98" i="6"/>
  <c r="E24" i="6" s="1"/>
  <c r="E82" i="6" s="1"/>
  <c r="AE119" i="13"/>
  <c r="AG119" i="13" s="1"/>
  <c r="AG89" i="11"/>
  <c r="O157" i="11"/>
  <c r="P157" i="11"/>
  <c r="U98" i="11"/>
  <c r="D24" i="11" s="1"/>
  <c r="D82" i="11" s="1"/>
  <c r="AJ149" i="17"/>
  <c r="Q149" i="17"/>
  <c r="P152" i="10"/>
  <c r="T160" i="18"/>
  <c r="AG127" i="28"/>
  <c r="P150" i="30"/>
  <c r="AG82" i="30"/>
  <c r="O150" i="30"/>
  <c r="O159" i="8"/>
  <c r="P159" i="8"/>
  <c r="AG91" i="8"/>
  <c r="AG128" i="10"/>
  <c r="O149" i="12"/>
  <c r="P149" i="12"/>
  <c r="AE98" i="12"/>
  <c r="AG81" i="12"/>
  <c r="Y98" i="21"/>
  <c r="E24" i="21" s="1"/>
  <c r="E82" i="21" s="1"/>
  <c r="O158" i="21"/>
  <c r="P158" i="21"/>
  <c r="AG90" i="21"/>
  <c r="Q98" i="9"/>
  <c r="C24" i="9" s="1"/>
  <c r="C82" i="9" s="1"/>
  <c r="T164" i="33"/>
  <c r="AG127" i="17"/>
  <c r="O149" i="31"/>
  <c r="AG81" i="31"/>
  <c r="P149" i="31"/>
  <c r="AE98" i="31"/>
  <c r="AG128" i="26"/>
  <c r="P163" i="26"/>
  <c r="O163" i="26"/>
  <c r="O158" i="29"/>
  <c r="AG90" i="29"/>
  <c r="P158" i="29"/>
  <c r="AG87" i="33"/>
  <c r="O155" i="33"/>
  <c r="P155" i="33"/>
  <c r="P161" i="10"/>
  <c r="T162" i="26"/>
  <c r="Q158" i="22"/>
  <c r="X158" i="22"/>
  <c r="AJ158" i="22"/>
  <c r="AE85" i="29"/>
  <c r="AG115" i="32"/>
  <c r="AE131" i="30"/>
  <c r="AG85" i="33"/>
  <c r="O153" i="33"/>
  <c r="P153" i="33"/>
  <c r="O157" i="24"/>
  <c r="P157" i="24"/>
  <c r="AG89" i="24"/>
  <c r="AJ152" i="24"/>
  <c r="X152" i="24"/>
  <c r="Q152" i="24"/>
  <c r="Y98" i="30"/>
  <c r="E24" i="30" s="1"/>
  <c r="E82" i="30" s="1"/>
  <c r="AE87" i="29"/>
  <c r="AG92" i="24"/>
  <c r="O160" i="24"/>
  <c r="P160" i="24"/>
  <c r="AG117" i="24"/>
  <c r="AG84" i="23"/>
  <c r="O152" i="23"/>
  <c r="P152" i="23"/>
  <c r="P161" i="35"/>
  <c r="AG85" i="24"/>
  <c r="O153" i="24"/>
  <c r="P153" i="24"/>
  <c r="U98" i="29"/>
  <c r="D24" i="29" s="1"/>
  <c r="D82" i="29" s="1"/>
  <c r="AC131" i="32"/>
  <c r="F24" i="32" s="1"/>
  <c r="F82" i="32" s="1"/>
  <c r="AE131" i="34"/>
  <c r="P157" i="28"/>
  <c r="AC98" i="4"/>
  <c r="AG92" i="14"/>
  <c r="P160" i="14"/>
  <c r="O160" i="14"/>
  <c r="U98" i="4"/>
  <c r="D24" i="4" s="1"/>
  <c r="D82" i="4" s="1"/>
  <c r="D24" i="14"/>
  <c r="D82" i="14" s="1"/>
  <c r="P157" i="29"/>
  <c r="AG89" i="29"/>
  <c r="U98" i="6"/>
  <c r="D24" i="6" s="1"/>
  <c r="D82" i="6" s="1"/>
  <c r="O161" i="14"/>
  <c r="AG93" i="14"/>
  <c r="P161" i="14"/>
  <c r="AE128" i="4"/>
  <c r="AG128" i="4" s="1"/>
  <c r="AC131" i="24"/>
  <c r="AC98" i="5"/>
  <c r="F24" i="5" s="1"/>
  <c r="F82" i="5" s="1"/>
  <c r="AG94" i="24"/>
  <c r="O162" i="24"/>
  <c r="P162" i="24"/>
  <c r="AE85" i="4"/>
  <c r="T151" i="8"/>
  <c r="P150" i="17"/>
  <c r="AG82" i="17"/>
  <c r="AG98" i="17" s="1"/>
  <c r="J24" i="17" s="1"/>
  <c r="H82" i="17" s="1"/>
  <c r="O150" i="17"/>
  <c r="O166" i="17" s="1"/>
  <c r="Y131" i="24"/>
  <c r="AE96" i="15"/>
  <c r="AG115" i="7"/>
  <c r="AG92" i="11"/>
  <c r="O160" i="11"/>
  <c r="P160" i="11"/>
  <c r="O155" i="19"/>
  <c r="P155" i="19"/>
  <c r="AG87" i="19"/>
  <c r="O161" i="6"/>
  <c r="P161" i="6"/>
  <c r="AG93" i="6"/>
  <c r="Y131" i="19"/>
  <c r="AE89" i="4"/>
  <c r="P152" i="12"/>
  <c r="AG84" i="12"/>
  <c r="O152" i="12"/>
  <c r="AG94" i="3"/>
  <c r="O162" i="3"/>
  <c r="P162" i="3"/>
  <c r="AG94" i="19"/>
  <c r="O162" i="19"/>
  <c r="P162" i="19"/>
  <c r="AG118" i="18"/>
  <c r="AG129" i="21"/>
  <c r="AG88" i="7"/>
  <c r="O156" i="7"/>
  <c r="P156" i="7"/>
  <c r="AE98" i="17"/>
  <c r="Q131" i="24"/>
  <c r="AE84" i="4"/>
  <c r="O152" i="10"/>
  <c r="P152" i="17"/>
  <c r="O152" i="17"/>
  <c r="AG84" i="17"/>
  <c r="Q153" i="22"/>
  <c r="AJ153" i="22"/>
  <c r="X153" i="22"/>
  <c r="AG92" i="30"/>
  <c r="P160" i="30"/>
  <c r="O160" i="30"/>
  <c r="O159" i="3"/>
  <c r="P159" i="3"/>
  <c r="AG91" i="3"/>
  <c r="X160" i="18"/>
  <c r="AJ160" i="18"/>
  <c r="Q160" i="18"/>
  <c r="U98" i="21"/>
  <c r="D24" i="21" s="1"/>
  <c r="D82" i="21" s="1"/>
  <c r="AE122" i="6"/>
  <c r="AG122" i="6" s="1"/>
  <c r="O160" i="17"/>
  <c r="AG92" i="17"/>
  <c r="P160" i="17"/>
  <c r="AG126" i="3"/>
  <c r="AG91" i="9"/>
  <c r="O159" i="9"/>
  <c r="P159" i="9"/>
  <c r="AG124" i="12"/>
  <c r="AE121" i="13"/>
  <c r="AG121" i="13" s="1"/>
  <c r="AG85" i="19"/>
  <c r="O153" i="19"/>
  <c r="P153" i="19"/>
  <c r="Q98" i="31"/>
  <c r="C24" i="31" s="1"/>
  <c r="C82" i="31" s="1"/>
  <c r="AE131" i="23"/>
  <c r="AG114" i="23"/>
  <c r="AG131" i="23" s="1"/>
  <c r="AG91" i="28"/>
  <c r="O159" i="28"/>
  <c r="P159" i="28"/>
  <c r="P156" i="24"/>
  <c r="AG88" i="24"/>
  <c r="O156" i="24"/>
  <c r="X161" i="10"/>
  <c r="X162" i="26"/>
  <c r="Q162" i="26"/>
  <c r="AJ162" i="26"/>
  <c r="Q160" i="27"/>
  <c r="AJ160" i="27"/>
  <c r="X160" i="27"/>
  <c r="AG88" i="34"/>
  <c r="O156" i="34"/>
  <c r="P156" i="34"/>
  <c r="Y131" i="36"/>
  <c r="E24" i="36" s="1"/>
  <c r="E82" i="36" s="1"/>
  <c r="O155" i="31"/>
  <c r="AG87" i="31"/>
  <c r="P155" i="31"/>
  <c r="P154" i="31"/>
  <c r="AG121" i="34"/>
  <c r="AE98" i="25"/>
  <c r="P156" i="33"/>
  <c r="O156" i="33"/>
  <c r="AG88" i="33"/>
  <c r="P164" i="18"/>
  <c r="T163" i="12"/>
  <c r="O163" i="17"/>
  <c r="P163" i="17"/>
  <c r="AG95" i="17"/>
  <c r="AG82" i="9"/>
  <c r="AG98" i="9" s="1"/>
  <c r="O150" i="9"/>
  <c r="P150" i="9"/>
  <c r="AG86" i="10"/>
  <c r="O154" i="10"/>
  <c r="P154" i="10"/>
  <c r="AG88" i="25"/>
  <c r="O156" i="25"/>
  <c r="P156" i="25"/>
  <c r="AE131" i="17"/>
  <c r="AE131" i="19"/>
  <c r="AG114" i="19"/>
  <c r="T155" i="26"/>
  <c r="X156" i="18"/>
  <c r="AJ156" i="18"/>
  <c r="Q156" i="18"/>
  <c r="AG89" i="14"/>
  <c r="O157" i="14"/>
  <c r="P157" i="14"/>
  <c r="AE118" i="13"/>
  <c r="AG118" i="13" s="1"/>
  <c r="O149" i="8"/>
  <c r="E24" i="29"/>
  <c r="E82" i="29" s="1"/>
  <c r="O161" i="11"/>
  <c r="P161" i="11"/>
  <c r="AG93" i="11"/>
  <c r="O162" i="12"/>
  <c r="P162" i="12"/>
  <c r="AG94" i="12"/>
  <c r="AG94" i="9"/>
  <c r="P162" i="9"/>
  <c r="O162" i="9"/>
  <c r="T152" i="35"/>
  <c r="AG84" i="11"/>
  <c r="O152" i="11"/>
  <c r="P152" i="11"/>
  <c r="X155" i="26"/>
  <c r="AJ155" i="26"/>
  <c r="Q155" i="26"/>
  <c r="AG123" i="9"/>
  <c r="AG121" i="30"/>
  <c r="O156" i="3"/>
  <c r="AG88" i="3"/>
  <c r="P156" i="3"/>
  <c r="O159" i="10"/>
  <c r="P159" i="10"/>
  <c r="AG91" i="10"/>
  <c r="AG89" i="8"/>
  <c r="O157" i="8"/>
  <c r="P157" i="8"/>
  <c r="AG128" i="21"/>
  <c r="Q98" i="2"/>
  <c r="C24" i="2" s="1"/>
  <c r="C82" i="2" s="1"/>
  <c r="AG90" i="8"/>
  <c r="O158" i="8"/>
  <c r="P158" i="8"/>
  <c r="AG114" i="10"/>
  <c r="AE131" i="10"/>
  <c r="AG124" i="11"/>
  <c r="AG93" i="22"/>
  <c r="O161" i="22"/>
  <c r="P161" i="22"/>
  <c r="O149" i="29"/>
  <c r="P149" i="29"/>
  <c r="AG81" i="29"/>
  <c r="AE121" i="4"/>
  <c r="AG121" i="4" s="1"/>
  <c r="P153" i="12"/>
  <c r="AG85" i="12"/>
  <c r="O153" i="12"/>
  <c r="O152" i="8"/>
  <c r="P152" i="8"/>
  <c r="AG84" i="8"/>
  <c r="O149" i="14"/>
  <c r="AG81" i="14"/>
  <c r="P149" i="14"/>
  <c r="AE98" i="14"/>
  <c r="AC98" i="12"/>
  <c r="F24" i="12" s="1"/>
  <c r="F82" i="12" s="1"/>
  <c r="X160" i="10"/>
  <c r="AJ160" i="10"/>
  <c r="Q160" i="10"/>
  <c r="P155" i="12"/>
  <c r="AG87" i="12"/>
  <c r="O155" i="12"/>
  <c r="AE129" i="13"/>
  <c r="AG129" i="13" s="1"/>
  <c r="P159" i="26"/>
  <c r="O163" i="22"/>
  <c r="AG95" i="22"/>
  <c r="P163" i="22"/>
  <c r="P155" i="21"/>
  <c r="O155" i="21"/>
  <c r="AG87" i="21"/>
  <c r="AC131" i="23"/>
  <c r="AE94" i="36"/>
  <c r="AE117" i="36"/>
  <c r="AG117" i="36" s="1"/>
  <c r="AE125" i="36"/>
  <c r="AG125" i="36" s="1"/>
  <c r="P163" i="32"/>
  <c r="O163" i="32"/>
  <c r="AG95" i="32"/>
  <c r="AG87" i="25"/>
  <c r="O155" i="25"/>
  <c r="P155" i="25"/>
  <c r="O150" i="18"/>
  <c r="Q131" i="32"/>
  <c r="AG117" i="22"/>
  <c r="AE98" i="27"/>
  <c r="AG81" i="27"/>
  <c r="O149" i="27"/>
  <c r="P149" i="27"/>
  <c r="X154" i="31"/>
  <c r="O150" i="35"/>
  <c r="P150" i="35"/>
  <c r="AG82" i="35"/>
  <c r="AG120" i="26"/>
  <c r="P157" i="34"/>
  <c r="AG89" i="34"/>
  <c r="O157" i="34"/>
  <c r="AE83" i="36"/>
  <c r="AE126" i="36"/>
  <c r="AG126" i="36" s="1"/>
  <c r="O164" i="18"/>
  <c r="U131" i="14"/>
  <c r="P163" i="2"/>
  <c r="AG95" i="2"/>
  <c r="O163" i="2"/>
  <c r="AE131" i="2"/>
  <c r="AG114" i="2"/>
  <c r="AG131" i="2" s="1"/>
  <c r="O155" i="3"/>
  <c r="P155" i="3"/>
  <c r="AG87" i="3"/>
  <c r="AE98" i="8"/>
  <c r="X161" i="19"/>
  <c r="O159" i="7"/>
  <c r="P159" i="7"/>
  <c r="AG91" i="7"/>
  <c r="P157" i="10"/>
  <c r="AC98" i="14"/>
  <c r="F24" i="14" s="1"/>
  <c r="F82" i="14" s="1"/>
  <c r="O150" i="20"/>
  <c r="AG82" i="20"/>
  <c r="P150" i="20"/>
  <c r="O159" i="26"/>
  <c r="AE124" i="4"/>
  <c r="AG124" i="4" s="1"/>
  <c r="AE96" i="13"/>
  <c r="AE128" i="6"/>
  <c r="AG128" i="6" s="1"/>
  <c r="Q131" i="29"/>
  <c r="P155" i="32"/>
  <c r="O155" i="32"/>
  <c r="AG87" i="32"/>
  <c r="O151" i="25"/>
  <c r="P151" i="25"/>
  <c r="AG83" i="25"/>
  <c r="AG98" i="25" s="1"/>
  <c r="O159" i="35"/>
  <c r="AG92" i="31"/>
  <c r="O160" i="31"/>
  <c r="P160" i="31"/>
  <c r="T160" i="27"/>
  <c r="U131" i="25"/>
  <c r="D24" i="25" s="1"/>
  <c r="D82" i="25" s="1"/>
  <c r="P150" i="18"/>
  <c r="O153" i="27"/>
  <c r="AG85" i="27"/>
  <c r="P153" i="27"/>
  <c r="Y98" i="20"/>
  <c r="E24" i="20" s="1"/>
  <c r="E82" i="20" s="1"/>
  <c r="AG84" i="19"/>
  <c r="O152" i="19"/>
  <c r="P152" i="19"/>
  <c r="AG93" i="34"/>
  <c r="P161" i="34"/>
  <c r="O161" i="34"/>
  <c r="P149" i="25"/>
  <c r="Q149" i="25" s="1"/>
  <c r="X152" i="30"/>
  <c r="AJ152" i="30"/>
  <c r="Q152" i="30"/>
  <c r="AE88" i="36"/>
  <c r="AC131" i="22"/>
  <c r="AG87" i="23"/>
  <c r="P155" i="23"/>
  <c r="O155" i="23"/>
  <c r="P152" i="34"/>
  <c r="O152" i="34"/>
  <c r="AG84" i="34"/>
  <c r="O156" i="11"/>
  <c r="P156" i="11"/>
  <c r="AG88" i="11"/>
  <c r="AG85" i="16"/>
  <c r="P153" i="16"/>
  <c r="O153" i="16"/>
  <c r="AG96" i="9"/>
  <c r="P164" i="9"/>
  <c r="O164" i="9"/>
  <c r="Q131" i="23"/>
  <c r="C24" i="23" s="1"/>
  <c r="C82" i="23" s="1"/>
  <c r="AG89" i="23"/>
  <c r="P157" i="23"/>
  <c r="O157" i="23"/>
  <c r="O162" i="2"/>
  <c r="P162" i="2"/>
  <c r="AG94" i="2"/>
  <c r="T156" i="18"/>
  <c r="AG86" i="20"/>
  <c r="O154" i="20"/>
  <c r="P154" i="20"/>
  <c r="AE83" i="13"/>
  <c r="AG94" i="18"/>
  <c r="O162" i="18"/>
  <c r="P162" i="18"/>
  <c r="U131" i="12"/>
  <c r="AG126" i="21"/>
  <c r="AG86" i="2"/>
  <c r="O154" i="2"/>
  <c r="P154" i="2"/>
  <c r="P162" i="14"/>
  <c r="AG94" i="14"/>
  <c r="O162" i="14"/>
  <c r="AG89" i="17"/>
  <c r="O157" i="17"/>
  <c r="P157" i="17"/>
  <c r="Q98" i="21"/>
  <c r="C24" i="21" s="1"/>
  <c r="C82" i="21" s="1"/>
  <c r="AJ152" i="35"/>
  <c r="X152" i="35"/>
  <c r="Q152" i="35"/>
  <c r="AE115" i="4"/>
  <c r="AG115" i="4" s="1"/>
  <c r="Q131" i="8"/>
  <c r="C24" i="8" s="1"/>
  <c r="C82" i="8" s="1"/>
  <c r="Y98" i="3"/>
  <c r="E24" i="3" s="1"/>
  <c r="E82" i="3" s="1"/>
  <c r="AG115" i="22"/>
  <c r="AG114" i="7"/>
  <c r="AG131" i="7" s="1"/>
  <c r="AE131" i="7"/>
  <c r="P152" i="18"/>
  <c r="AG88" i="22"/>
  <c r="O156" i="22"/>
  <c r="P156" i="22"/>
  <c r="AG95" i="10"/>
  <c r="O163" i="10"/>
  <c r="P163" i="10"/>
  <c r="O159" i="21"/>
  <c r="P159" i="21"/>
  <c r="AG91" i="21"/>
  <c r="AC131" i="10"/>
  <c r="AG93" i="17"/>
  <c r="O161" i="17"/>
  <c r="P161" i="17"/>
  <c r="AG119" i="21"/>
  <c r="O161" i="5"/>
  <c r="AG93" i="5"/>
  <c r="P161" i="5"/>
  <c r="AG125" i="17"/>
  <c r="T153" i="22"/>
  <c r="O151" i="5"/>
  <c r="P151" i="5"/>
  <c r="AG83" i="5"/>
  <c r="AC98" i="29"/>
  <c r="F24" i="29" s="1"/>
  <c r="F82" i="29" s="1"/>
  <c r="AE127" i="15"/>
  <c r="AG127" i="15" s="1"/>
  <c r="P160" i="20"/>
  <c r="AG92" i="20"/>
  <c r="O160" i="20"/>
  <c r="AC98" i="8"/>
  <c r="F24" i="8" s="1"/>
  <c r="F82" i="8" s="1"/>
  <c r="AG115" i="17"/>
  <c r="AG131" i="17" s="1"/>
  <c r="AG84" i="14"/>
  <c r="O152" i="14"/>
  <c r="P152" i="14"/>
  <c r="AE84" i="6"/>
  <c r="P161" i="18"/>
  <c r="AG93" i="18"/>
  <c r="O161" i="18"/>
  <c r="O163" i="20"/>
  <c r="P163" i="20"/>
  <c r="AG95" i="20"/>
  <c r="AE119" i="4"/>
  <c r="AG119" i="4" s="1"/>
  <c r="AE86" i="15"/>
  <c r="O152" i="2"/>
  <c r="P152" i="2"/>
  <c r="AG84" i="2"/>
  <c r="O158" i="11"/>
  <c r="P158" i="11"/>
  <c r="AG90" i="11"/>
  <c r="AG121" i="19"/>
  <c r="P162" i="25"/>
  <c r="AG93" i="25"/>
  <c r="O161" i="25"/>
  <c r="P161" i="25"/>
  <c r="AC131" i="7"/>
  <c r="AE89" i="13"/>
  <c r="AJ152" i="18"/>
  <c r="Q152" i="18"/>
  <c r="X152" i="18"/>
  <c r="AG86" i="5"/>
  <c r="O154" i="5"/>
  <c r="P154" i="5"/>
  <c r="AG83" i="9"/>
  <c r="P151" i="9"/>
  <c r="O151" i="9"/>
  <c r="O157" i="5"/>
  <c r="P157" i="5"/>
  <c r="AG89" i="5"/>
  <c r="AG121" i="12"/>
  <c r="AG131" i="12" s="1"/>
  <c r="P161" i="3"/>
  <c r="O161" i="3"/>
  <c r="AG93" i="3"/>
  <c r="AG124" i="7"/>
  <c r="AE92" i="13"/>
  <c r="P150" i="21"/>
  <c r="O150" i="21"/>
  <c r="AG82" i="21"/>
  <c r="AG118" i="8"/>
  <c r="AG129" i="12"/>
  <c r="AG117" i="11"/>
  <c r="AE95" i="4"/>
  <c r="O157" i="10"/>
  <c r="U131" i="2"/>
  <c r="D24" i="2" s="1"/>
  <c r="D82" i="2" s="1"/>
  <c r="AG116" i="14"/>
  <c r="AG116" i="21"/>
  <c r="O156" i="9"/>
  <c r="AG88" i="9"/>
  <c r="P156" i="9"/>
  <c r="AE127" i="13"/>
  <c r="AG127" i="13" s="1"/>
  <c r="Y98" i="19"/>
  <c r="E24" i="19" s="1"/>
  <c r="E82" i="19" s="1"/>
  <c r="AE82" i="6"/>
  <c r="AG90" i="14"/>
  <c r="O158" i="14"/>
  <c r="P158" i="14"/>
  <c r="AE98" i="9"/>
  <c r="AE98" i="33"/>
  <c r="P149" i="33"/>
  <c r="O149" i="33"/>
  <c r="AG81" i="33"/>
  <c r="AG86" i="30"/>
  <c r="O154" i="30"/>
  <c r="P154" i="30"/>
  <c r="AE117" i="21"/>
  <c r="AG117" i="21" s="1"/>
  <c r="AE128" i="29"/>
  <c r="AG128" i="29" s="1"/>
  <c r="U131" i="34"/>
  <c r="Q98" i="32"/>
  <c r="O161" i="20"/>
  <c r="P161" i="20"/>
  <c r="AG93" i="20"/>
  <c r="Y98" i="25"/>
  <c r="E24" i="25" s="1"/>
  <c r="E82" i="25" s="1"/>
  <c r="D24" i="35"/>
  <c r="D82" i="35" s="1"/>
  <c r="AG89" i="27"/>
  <c r="O157" i="27"/>
  <c r="P157" i="27"/>
  <c r="AG86" i="19"/>
  <c r="P154" i="19"/>
  <c r="O154" i="19"/>
  <c r="P161" i="32"/>
  <c r="AG93" i="32"/>
  <c r="O161" i="32"/>
  <c r="AG117" i="33"/>
  <c r="Q98" i="27"/>
  <c r="C24" i="27" s="1"/>
  <c r="C82" i="27" s="1"/>
  <c r="AG95" i="33"/>
  <c r="P163" i="33"/>
  <c r="O163" i="33"/>
  <c r="AG83" i="30"/>
  <c r="O151" i="30"/>
  <c r="P151" i="30"/>
  <c r="AG114" i="22"/>
  <c r="AE131" i="22"/>
  <c r="AG82" i="23"/>
  <c r="O150" i="23"/>
  <c r="P150" i="23"/>
  <c r="AE131" i="27"/>
  <c r="AG93" i="4"/>
  <c r="P161" i="4"/>
  <c r="O161" i="4"/>
  <c r="X155" i="17"/>
  <c r="AJ155" i="17"/>
  <c r="Q155" i="17"/>
  <c r="Q149" i="10"/>
  <c r="AJ149" i="10"/>
  <c r="AG115" i="12"/>
  <c r="AJ158" i="17"/>
  <c r="Q158" i="17"/>
  <c r="X158" i="17"/>
  <c r="AE127" i="4"/>
  <c r="AG127" i="4" s="1"/>
  <c r="O151" i="17"/>
  <c r="P151" i="17"/>
  <c r="AG83" i="17"/>
  <c r="P150" i="16"/>
  <c r="AG82" i="16"/>
  <c r="O150" i="16"/>
  <c r="AG81" i="5"/>
  <c r="O149" i="5"/>
  <c r="AE98" i="5"/>
  <c r="P149" i="5"/>
  <c r="O164" i="8"/>
  <c r="P164" i="8"/>
  <c r="AG96" i="8"/>
  <c r="AE82" i="4"/>
  <c r="AE98" i="4" s="1"/>
  <c r="AC98" i="2"/>
  <c r="F24" i="2" s="1"/>
  <c r="F82" i="2" s="1"/>
  <c r="E24" i="11"/>
  <c r="E82" i="11" s="1"/>
  <c r="AG93" i="7"/>
  <c r="O161" i="7"/>
  <c r="P161" i="7"/>
  <c r="O158" i="10"/>
  <c r="P158" i="10"/>
  <c r="AG90" i="10"/>
  <c r="AG87" i="20"/>
  <c r="O155" i="20"/>
  <c r="P155" i="20"/>
  <c r="AJ162" i="25"/>
  <c r="X162" i="25"/>
  <c r="Q162" i="25"/>
  <c r="P161" i="19"/>
  <c r="AG124" i="17"/>
  <c r="AG129" i="5"/>
  <c r="AE125" i="13"/>
  <c r="AG125" i="13" s="1"/>
  <c r="AE119" i="16"/>
  <c r="AG119" i="16" s="1"/>
  <c r="O163" i="28"/>
  <c r="P163" i="28"/>
  <c r="AG95" i="28"/>
  <c r="AG82" i="7"/>
  <c r="O150" i="7"/>
  <c r="P150" i="7"/>
  <c r="AG127" i="12"/>
  <c r="T161" i="26"/>
  <c r="AE91" i="15"/>
  <c r="AG127" i="10"/>
  <c r="AE87" i="15"/>
  <c r="P160" i="22"/>
  <c r="O160" i="22"/>
  <c r="AG92" i="22"/>
  <c r="AG117" i="9"/>
  <c r="AG131" i="9" s="1"/>
  <c r="AJ154" i="26"/>
  <c r="X154" i="26"/>
  <c r="Q154" i="26"/>
  <c r="AG126" i="9"/>
  <c r="AC98" i="15"/>
  <c r="F24" i="15" s="1"/>
  <c r="F82" i="15" s="1"/>
  <c r="O151" i="24"/>
  <c r="P151" i="24"/>
  <c r="AG83" i="24"/>
  <c r="Q98" i="29"/>
  <c r="AC98" i="33"/>
  <c r="F24" i="33" s="1"/>
  <c r="F82" i="33" s="1"/>
  <c r="Y131" i="27"/>
  <c r="E24" i="27" s="1"/>
  <c r="E82" i="27" s="1"/>
  <c r="O158" i="32"/>
  <c r="P158" i="32"/>
  <c r="AG90" i="32"/>
  <c r="AE121" i="36"/>
  <c r="AG121" i="36" s="1"/>
  <c r="AG82" i="33"/>
  <c r="P150" i="33"/>
  <c r="O150" i="33"/>
  <c r="AE114" i="21"/>
  <c r="O149" i="21" s="1"/>
  <c r="P151" i="31"/>
  <c r="P151" i="27"/>
  <c r="O151" i="27"/>
  <c r="AG83" i="27"/>
  <c r="P159" i="35"/>
  <c r="AE125" i="16"/>
  <c r="AG125" i="16" s="1"/>
  <c r="AJ160" i="35"/>
  <c r="Q160" i="35"/>
  <c r="X160" i="35"/>
  <c r="O160" i="32"/>
  <c r="P160" i="32"/>
  <c r="AG92" i="32"/>
  <c r="P158" i="20"/>
  <c r="AG114" i="25"/>
  <c r="AE131" i="25"/>
  <c r="AG124" i="18"/>
  <c r="T153" i="25"/>
  <c r="AE127" i="29"/>
  <c r="AG127" i="29" s="1"/>
  <c r="AG84" i="33"/>
  <c r="O152" i="33"/>
  <c r="P152" i="33"/>
  <c r="O156" i="30"/>
  <c r="P156" i="30"/>
  <c r="AG88" i="30"/>
  <c r="AE84" i="29"/>
  <c r="F24" i="31"/>
  <c r="F82" i="31" s="1"/>
  <c r="AG93" i="33"/>
  <c r="P161" i="33"/>
  <c r="O161" i="33"/>
  <c r="T155" i="17"/>
  <c r="C24" i="24"/>
  <c r="C82" i="24" s="1"/>
  <c r="P155" i="13"/>
  <c r="AG87" i="13"/>
  <c r="O155" i="13"/>
  <c r="O150" i="11"/>
  <c r="P150" i="11"/>
  <c r="AG82" i="11"/>
  <c r="AG98" i="11" s="1"/>
  <c r="T160" i="12"/>
  <c r="AE85" i="15"/>
  <c r="AE123" i="15"/>
  <c r="AG123" i="15" s="1"/>
  <c r="AE95" i="15"/>
  <c r="AE88" i="15"/>
  <c r="AE90" i="15"/>
  <c r="AE129" i="15"/>
  <c r="AG129" i="15" s="1"/>
  <c r="AE89" i="15"/>
  <c r="AE92" i="15"/>
  <c r="AE126" i="15"/>
  <c r="AG126" i="15" s="1"/>
  <c r="AE128" i="15"/>
  <c r="AG128" i="15" s="1"/>
  <c r="AE81" i="15"/>
  <c r="AE117" i="15"/>
  <c r="AG117" i="15" s="1"/>
  <c r="AG87" i="7"/>
  <c r="P155" i="7"/>
  <c r="O155" i="7"/>
  <c r="AG117" i="20"/>
  <c r="AG94" i="10"/>
  <c r="P162" i="10"/>
  <c r="O162" i="10"/>
  <c r="O163" i="5"/>
  <c r="AG95" i="5"/>
  <c r="P163" i="5"/>
  <c r="T164" i="11"/>
  <c r="AG93" i="9"/>
  <c r="O161" i="9"/>
  <c r="P161" i="9"/>
  <c r="O152" i="20"/>
  <c r="P152" i="20"/>
  <c r="AG84" i="20"/>
  <c r="AJ161" i="26"/>
  <c r="Q161" i="26"/>
  <c r="X161" i="26"/>
  <c r="AE126" i="4"/>
  <c r="AG126" i="4" s="1"/>
  <c r="P164" i="12"/>
  <c r="AG96" i="12"/>
  <c r="O164" i="12"/>
  <c r="AG114" i="6"/>
  <c r="AG131" i="6" s="1"/>
  <c r="AE131" i="6"/>
  <c r="AE116" i="15"/>
  <c r="AG116" i="15" s="1"/>
  <c r="Q159" i="17"/>
  <c r="X159" i="17"/>
  <c r="AJ159" i="17"/>
  <c r="P162" i="22"/>
  <c r="O162" i="22"/>
  <c r="AG94" i="22"/>
  <c r="AG84" i="3"/>
  <c r="O152" i="3"/>
  <c r="P152" i="3"/>
  <c r="AG122" i="8"/>
  <c r="AG117" i="17"/>
  <c r="AE96" i="4"/>
  <c r="AG85" i="14"/>
  <c r="O153" i="14"/>
  <c r="P153" i="14"/>
  <c r="O164" i="17"/>
  <c r="P164" i="17"/>
  <c r="AG96" i="17"/>
  <c r="AG95" i="3"/>
  <c r="O163" i="3"/>
  <c r="P163" i="3"/>
  <c r="T154" i="26"/>
  <c r="AG128" i="14"/>
  <c r="AE82" i="15"/>
  <c r="Q149" i="9"/>
  <c r="AJ149" i="9"/>
  <c r="O166" i="9"/>
  <c r="U98" i="22"/>
  <c r="D24" i="22" s="1"/>
  <c r="D82" i="22" s="1"/>
  <c r="AG121" i="18"/>
  <c r="AG117" i="25"/>
  <c r="Q151" i="31"/>
  <c r="X151" i="31"/>
  <c r="AJ151" i="31"/>
  <c r="AE131" i="31"/>
  <c r="T160" i="35"/>
  <c r="P160" i="21"/>
  <c r="AG92" i="21"/>
  <c r="O160" i="21"/>
  <c r="AE93" i="15"/>
  <c r="AG125" i="29"/>
  <c r="O160" i="29"/>
  <c r="AG92" i="29"/>
  <c r="P160" i="29"/>
  <c r="O158" i="20"/>
  <c r="AG95" i="31"/>
  <c r="P163" i="31"/>
  <c r="O163" i="31"/>
  <c r="AG118" i="35"/>
  <c r="AJ153" i="25"/>
  <c r="Q153" i="25"/>
  <c r="X153" i="25"/>
  <c r="P154" i="27"/>
  <c r="O154" i="27"/>
  <c r="AG86" i="27"/>
  <c r="P159" i="33"/>
  <c r="AG91" i="33"/>
  <c r="O159" i="33"/>
  <c r="AE114" i="13"/>
  <c r="AG116" i="24"/>
  <c r="AE98" i="23"/>
  <c r="AG81" i="23"/>
  <c r="O149" i="23"/>
  <c r="P149" i="23"/>
  <c r="O153" i="30"/>
  <c r="AG85" i="30"/>
  <c r="P153" i="30"/>
  <c r="U98" i="34"/>
  <c r="D24" i="34" s="1"/>
  <c r="D82" i="34" s="1"/>
  <c r="AE86" i="36"/>
  <c r="P160" i="34"/>
  <c r="Q160" i="12"/>
  <c r="X160" i="12"/>
  <c r="AJ160" i="12"/>
  <c r="AG94" i="5"/>
  <c r="O162" i="5"/>
  <c r="P162" i="5"/>
  <c r="AG90" i="9"/>
  <c r="O158" i="9"/>
  <c r="P158" i="9"/>
  <c r="AC131" i="6"/>
  <c r="F24" i="6" s="1"/>
  <c r="F82" i="6" s="1"/>
  <c r="AE87" i="4"/>
  <c r="O162" i="7"/>
  <c r="P162" i="7"/>
  <c r="AG94" i="7"/>
  <c r="P160" i="19"/>
  <c r="AG92" i="19"/>
  <c r="O160" i="19"/>
  <c r="AG95" i="9"/>
  <c r="O163" i="9"/>
  <c r="P163" i="9"/>
  <c r="AG88" i="14"/>
  <c r="O156" i="14"/>
  <c r="P156" i="14"/>
  <c r="O156" i="8"/>
  <c r="P156" i="8"/>
  <c r="AG88" i="8"/>
  <c r="C24" i="16"/>
  <c r="C82" i="16" s="1"/>
  <c r="P153" i="26"/>
  <c r="AG85" i="26"/>
  <c r="O153" i="26"/>
  <c r="AG121" i="27"/>
  <c r="AG131" i="27" s="1"/>
  <c r="AC98" i="30"/>
  <c r="F24" i="30" s="1"/>
  <c r="F82" i="30" s="1"/>
  <c r="Q98" i="25"/>
  <c r="C24" i="25" s="1"/>
  <c r="C82" i="25" s="1"/>
  <c r="P159" i="32"/>
  <c r="AG91" i="32"/>
  <c r="O159" i="32"/>
  <c r="T150" i="24"/>
  <c r="AE120" i="15"/>
  <c r="AG120" i="15" s="1"/>
  <c r="P164" i="30"/>
  <c r="AE122" i="29"/>
  <c r="AG122" i="29" s="1"/>
  <c r="AG123" i="33"/>
  <c r="C24" i="28"/>
  <c r="C82" i="28" s="1"/>
  <c r="AG115" i="25"/>
  <c r="AE96" i="36"/>
  <c r="P158" i="24"/>
  <c r="AG90" i="24"/>
  <c r="O158" i="24"/>
  <c r="AG90" i="23"/>
  <c r="P158" i="23"/>
  <c r="O158" i="23"/>
  <c r="AG85" i="31"/>
  <c r="O153" i="31"/>
  <c r="P153" i="31"/>
  <c r="P157" i="32"/>
  <c r="AG89" i="32"/>
  <c r="O157" i="32"/>
  <c r="Y98" i="33"/>
  <c r="E24" i="33" s="1"/>
  <c r="E82" i="33" s="1"/>
  <c r="O160" i="34"/>
  <c r="J24" i="9" l="1"/>
  <c r="H82" i="9" s="1"/>
  <c r="Q149" i="21"/>
  <c r="AJ149" i="21"/>
  <c r="T161" i="5"/>
  <c r="T163" i="22"/>
  <c r="Q156" i="14"/>
  <c r="AJ156" i="14"/>
  <c r="X156" i="14"/>
  <c r="T150" i="32"/>
  <c r="T159" i="12"/>
  <c r="T159" i="5"/>
  <c r="Q159" i="14"/>
  <c r="X159" i="14"/>
  <c r="AJ159" i="14"/>
  <c r="M159" i="14"/>
  <c r="T153" i="23"/>
  <c r="AJ161" i="28"/>
  <c r="Q161" i="28"/>
  <c r="X161" i="28"/>
  <c r="AG131" i="36"/>
  <c r="X157" i="31"/>
  <c r="AJ157" i="31"/>
  <c r="Q157" i="31"/>
  <c r="T157" i="36"/>
  <c r="P161" i="2"/>
  <c r="AG93" i="2"/>
  <c r="O161" i="2"/>
  <c r="O161" i="16"/>
  <c r="P161" i="16"/>
  <c r="AG93" i="16"/>
  <c r="Q154" i="3"/>
  <c r="X154" i="3"/>
  <c r="AJ154" i="3"/>
  <c r="T161" i="13"/>
  <c r="T159" i="22"/>
  <c r="X157" i="20"/>
  <c r="Q157" i="20"/>
  <c r="AJ157" i="20"/>
  <c r="T164" i="22"/>
  <c r="T159" i="23"/>
  <c r="Q156" i="20"/>
  <c r="X156" i="20"/>
  <c r="AJ156" i="20"/>
  <c r="O155" i="2"/>
  <c r="P155" i="2"/>
  <c r="AG87" i="2"/>
  <c r="Q150" i="25"/>
  <c r="X150" i="25"/>
  <c r="AJ150" i="25"/>
  <c r="T155" i="5"/>
  <c r="AJ154" i="17"/>
  <c r="Q154" i="17"/>
  <c r="X154" i="17"/>
  <c r="X155" i="36"/>
  <c r="AJ164" i="31"/>
  <c r="Q164" i="31"/>
  <c r="X164" i="31"/>
  <c r="T151" i="32"/>
  <c r="T154" i="27"/>
  <c r="X153" i="14"/>
  <c r="Q153" i="14"/>
  <c r="AJ153" i="14"/>
  <c r="T164" i="12"/>
  <c r="X155" i="7"/>
  <c r="AJ155" i="7"/>
  <c r="Q155" i="7"/>
  <c r="Q155" i="13"/>
  <c r="X155" i="13"/>
  <c r="AJ155" i="13"/>
  <c r="T160" i="22"/>
  <c r="X150" i="16"/>
  <c r="AJ150" i="16"/>
  <c r="Q150" i="16"/>
  <c r="T150" i="21"/>
  <c r="T161" i="18"/>
  <c r="AJ161" i="5"/>
  <c r="Q161" i="5"/>
  <c r="X161" i="5"/>
  <c r="AG83" i="13"/>
  <c r="O151" i="13"/>
  <c r="P151" i="13"/>
  <c r="T156" i="11"/>
  <c r="AG98" i="27"/>
  <c r="J24" i="27" s="1"/>
  <c r="H82" i="27" s="1"/>
  <c r="X163" i="22"/>
  <c r="AJ163" i="22"/>
  <c r="Q163" i="22"/>
  <c r="T159" i="10"/>
  <c r="Q162" i="12"/>
  <c r="X162" i="12"/>
  <c r="AJ162" i="12"/>
  <c r="X156" i="25"/>
  <c r="Q156" i="25"/>
  <c r="AJ156" i="25"/>
  <c r="T155" i="31"/>
  <c r="X159" i="28"/>
  <c r="AJ159" i="28"/>
  <c r="M159" i="28"/>
  <c r="Q159" i="28"/>
  <c r="T160" i="11"/>
  <c r="Q161" i="14"/>
  <c r="X161" i="14"/>
  <c r="AJ161" i="14"/>
  <c r="Q152" i="23"/>
  <c r="X152" i="23"/>
  <c r="AJ152" i="23"/>
  <c r="Q150" i="32"/>
  <c r="X150" i="32"/>
  <c r="AJ150" i="32"/>
  <c r="T151" i="3"/>
  <c r="O166" i="3"/>
  <c r="Q149" i="3"/>
  <c r="AJ149" i="3"/>
  <c r="M159" i="5"/>
  <c r="AJ159" i="5"/>
  <c r="Q159" i="5"/>
  <c r="X159" i="5"/>
  <c r="T152" i="7"/>
  <c r="X153" i="23"/>
  <c r="AJ153" i="23"/>
  <c r="Q153" i="23"/>
  <c r="T161" i="28"/>
  <c r="T154" i="7"/>
  <c r="Q150" i="14"/>
  <c r="X150" i="14"/>
  <c r="AJ150" i="14"/>
  <c r="T156" i="12"/>
  <c r="AE131" i="36"/>
  <c r="Q152" i="31"/>
  <c r="AJ152" i="31"/>
  <c r="X152" i="31"/>
  <c r="X162" i="34"/>
  <c r="Q162" i="34"/>
  <c r="AJ162" i="34"/>
  <c r="T157" i="19"/>
  <c r="AJ161" i="13"/>
  <c r="Q161" i="13"/>
  <c r="X161" i="13"/>
  <c r="AJ151" i="32"/>
  <c r="Q151" i="32"/>
  <c r="X151" i="32"/>
  <c r="T156" i="20"/>
  <c r="T153" i="7"/>
  <c r="T155" i="18"/>
  <c r="Q158" i="3"/>
  <c r="X158" i="3"/>
  <c r="AJ158" i="3"/>
  <c r="X158" i="27"/>
  <c r="AJ158" i="27"/>
  <c r="Q158" i="27"/>
  <c r="X155" i="5"/>
  <c r="AJ155" i="5"/>
  <c r="Q155" i="5"/>
  <c r="T154" i="17"/>
  <c r="T155" i="32"/>
  <c r="T155" i="19"/>
  <c r="Q160" i="22"/>
  <c r="X160" i="22"/>
  <c r="AJ160" i="22"/>
  <c r="T154" i="31"/>
  <c r="T155" i="7"/>
  <c r="P155" i="15"/>
  <c r="AG87" i="15"/>
  <c r="O155" i="15"/>
  <c r="T155" i="20"/>
  <c r="T154" i="20"/>
  <c r="X156" i="11"/>
  <c r="AJ156" i="11"/>
  <c r="Q156" i="11"/>
  <c r="T153" i="27"/>
  <c r="P164" i="13"/>
  <c r="O164" i="13"/>
  <c r="AG96" i="13"/>
  <c r="Q163" i="2"/>
  <c r="X163" i="2"/>
  <c r="AJ163" i="2"/>
  <c r="T159" i="26"/>
  <c r="X159" i="10"/>
  <c r="Q159" i="10"/>
  <c r="M159" i="10"/>
  <c r="AJ159" i="10"/>
  <c r="X160" i="11"/>
  <c r="Q160" i="11"/>
  <c r="AJ160" i="11"/>
  <c r="T152" i="10"/>
  <c r="Q151" i="34"/>
  <c r="X151" i="34"/>
  <c r="AJ151" i="34"/>
  <c r="P149" i="21"/>
  <c r="AJ151" i="3"/>
  <c r="Q151" i="3"/>
  <c r="X151" i="3"/>
  <c r="M159" i="12"/>
  <c r="Q159" i="12"/>
  <c r="X159" i="12"/>
  <c r="AJ159" i="12"/>
  <c r="Q152" i="7"/>
  <c r="AJ152" i="7"/>
  <c r="X152" i="7"/>
  <c r="P156" i="16"/>
  <c r="AJ156" i="31"/>
  <c r="X156" i="31"/>
  <c r="Q156" i="31"/>
  <c r="AJ161" i="30"/>
  <c r="Q161" i="30"/>
  <c r="X161" i="30"/>
  <c r="X156" i="12"/>
  <c r="Q156" i="12"/>
  <c r="AJ156" i="12"/>
  <c r="T163" i="7"/>
  <c r="T158" i="7"/>
  <c r="X157" i="19"/>
  <c r="Q157" i="19"/>
  <c r="AJ157" i="19"/>
  <c r="T161" i="12"/>
  <c r="T151" i="7"/>
  <c r="AG131" i="33"/>
  <c r="P151" i="2"/>
  <c r="AJ153" i="11"/>
  <c r="Q153" i="11"/>
  <c r="X153" i="11"/>
  <c r="T152" i="28"/>
  <c r="T153" i="18"/>
  <c r="X162" i="20"/>
  <c r="AJ162" i="20"/>
  <c r="Q162" i="20"/>
  <c r="O166" i="26"/>
  <c r="Q149" i="26"/>
  <c r="AJ149" i="26"/>
  <c r="AG98" i="22"/>
  <c r="T162" i="27"/>
  <c r="T159" i="24"/>
  <c r="AJ155" i="18"/>
  <c r="Q155" i="18"/>
  <c r="X155" i="18"/>
  <c r="X164" i="20"/>
  <c r="AJ164" i="20"/>
  <c r="Q164" i="20"/>
  <c r="AG98" i="30"/>
  <c r="J24" i="30" s="1"/>
  <c r="H82" i="30" s="1"/>
  <c r="T151" i="28"/>
  <c r="O159" i="2"/>
  <c r="X160" i="9"/>
  <c r="AJ160" i="9"/>
  <c r="Q160" i="9"/>
  <c r="AJ164" i="32"/>
  <c r="P155" i="36"/>
  <c r="AJ155" i="36" s="1"/>
  <c r="T161" i="19"/>
  <c r="Q149" i="33"/>
  <c r="O166" i="33"/>
  <c r="AJ149" i="33"/>
  <c r="T162" i="18"/>
  <c r="AJ161" i="18"/>
  <c r="Q161" i="18"/>
  <c r="X161" i="18"/>
  <c r="T153" i="12"/>
  <c r="T156" i="25"/>
  <c r="X156" i="7"/>
  <c r="AJ156" i="7"/>
  <c r="Q156" i="7"/>
  <c r="T152" i="23"/>
  <c r="T164" i="30"/>
  <c r="T163" i="9"/>
  <c r="T157" i="27"/>
  <c r="T158" i="14"/>
  <c r="P160" i="13"/>
  <c r="O160" i="13"/>
  <c r="AG92" i="13"/>
  <c r="T161" i="25"/>
  <c r="AG84" i="6"/>
  <c r="O152" i="6"/>
  <c r="P152" i="6"/>
  <c r="X160" i="34"/>
  <c r="AJ160" i="34"/>
  <c r="Q160" i="34"/>
  <c r="X163" i="9"/>
  <c r="AJ163" i="9"/>
  <c r="Q163" i="9"/>
  <c r="AG96" i="4"/>
  <c r="P164" i="4"/>
  <c r="O164" i="4"/>
  <c r="T155" i="13"/>
  <c r="AJ155" i="20"/>
  <c r="Q155" i="20"/>
  <c r="X155" i="20"/>
  <c r="T150" i="16"/>
  <c r="T150" i="23"/>
  <c r="AJ157" i="27"/>
  <c r="X157" i="27"/>
  <c r="Q157" i="27"/>
  <c r="Q158" i="14"/>
  <c r="X158" i="14"/>
  <c r="AJ158" i="14"/>
  <c r="Q161" i="25"/>
  <c r="X161" i="25"/>
  <c r="AJ161" i="25"/>
  <c r="T152" i="14"/>
  <c r="T161" i="17"/>
  <c r="Q154" i="20"/>
  <c r="X154" i="20"/>
  <c r="AJ154" i="20"/>
  <c r="T156" i="3"/>
  <c r="T161" i="11"/>
  <c r="T154" i="10"/>
  <c r="Q155" i="31"/>
  <c r="X155" i="31"/>
  <c r="AJ155" i="31"/>
  <c r="T151" i="34"/>
  <c r="T151" i="35"/>
  <c r="AJ157" i="28"/>
  <c r="Q157" i="28"/>
  <c r="X157" i="28"/>
  <c r="T156" i="26"/>
  <c r="AG98" i="3"/>
  <c r="J24" i="3" s="1"/>
  <c r="H82" i="3" s="1"/>
  <c r="T152" i="5"/>
  <c r="Q156" i="16"/>
  <c r="X156" i="16"/>
  <c r="AJ156" i="16"/>
  <c r="E24" i="24"/>
  <c r="E82" i="24" s="1"/>
  <c r="Q164" i="27"/>
  <c r="AJ164" i="27"/>
  <c r="X164" i="27"/>
  <c r="T161" i="30"/>
  <c r="T155" i="11"/>
  <c r="Q163" i="7"/>
  <c r="X163" i="7"/>
  <c r="AJ163" i="7"/>
  <c r="T162" i="34"/>
  <c r="T159" i="11"/>
  <c r="X161" i="12"/>
  <c r="Q161" i="12"/>
  <c r="AJ161" i="12"/>
  <c r="O159" i="16"/>
  <c r="AG91" i="16"/>
  <c r="P159" i="16"/>
  <c r="X151" i="7"/>
  <c r="AJ151" i="7"/>
  <c r="Q151" i="7"/>
  <c r="O151" i="2"/>
  <c r="T153" i="11"/>
  <c r="Q152" i="28"/>
  <c r="X152" i="28"/>
  <c r="AJ152" i="28"/>
  <c r="AJ153" i="18"/>
  <c r="Q153" i="18"/>
  <c r="X153" i="18"/>
  <c r="AJ162" i="27"/>
  <c r="X162" i="27"/>
  <c r="Q162" i="27"/>
  <c r="M159" i="24"/>
  <c r="AJ159" i="24"/>
  <c r="X159" i="24"/>
  <c r="Q159" i="24"/>
  <c r="Q164" i="23"/>
  <c r="AJ164" i="23"/>
  <c r="X164" i="23"/>
  <c r="T162" i="30"/>
  <c r="AG98" i="20"/>
  <c r="T158" i="3"/>
  <c r="T158" i="27"/>
  <c r="X151" i="28"/>
  <c r="Q151" i="28"/>
  <c r="AJ151" i="28"/>
  <c r="P159" i="2"/>
  <c r="T160" i="9"/>
  <c r="Q163" i="20"/>
  <c r="X163" i="20"/>
  <c r="AJ163" i="20"/>
  <c r="T156" i="14"/>
  <c r="Q164" i="12"/>
  <c r="X164" i="12"/>
  <c r="AJ164" i="12"/>
  <c r="Q161" i="4"/>
  <c r="X161" i="4"/>
  <c r="AJ161" i="4"/>
  <c r="AJ154" i="19"/>
  <c r="Q154" i="19"/>
  <c r="X154" i="19"/>
  <c r="O153" i="29"/>
  <c r="AG85" i="29"/>
  <c r="P153" i="29"/>
  <c r="T158" i="32"/>
  <c r="AG91" i="15"/>
  <c r="P159" i="15"/>
  <c r="O159" i="15"/>
  <c r="Q150" i="23"/>
  <c r="X150" i="23"/>
  <c r="AJ150" i="23"/>
  <c r="Q152" i="14"/>
  <c r="X152" i="14"/>
  <c r="AJ152" i="14"/>
  <c r="Q161" i="17"/>
  <c r="X161" i="17"/>
  <c r="AJ161" i="17"/>
  <c r="Q152" i="34"/>
  <c r="AJ152" i="34"/>
  <c r="X152" i="34"/>
  <c r="AJ153" i="27"/>
  <c r="X153" i="27"/>
  <c r="Q153" i="27"/>
  <c r="AJ159" i="26"/>
  <c r="X159" i="26"/>
  <c r="M159" i="26"/>
  <c r="Q159" i="26"/>
  <c r="T163" i="2"/>
  <c r="AJ155" i="12"/>
  <c r="Q155" i="12"/>
  <c r="X155" i="12"/>
  <c r="AE98" i="29"/>
  <c r="Q161" i="11"/>
  <c r="X161" i="11"/>
  <c r="AJ161" i="11"/>
  <c r="AJ154" i="10"/>
  <c r="Q154" i="10"/>
  <c r="X154" i="10"/>
  <c r="T159" i="3"/>
  <c r="T162" i="19"/>
  <c r="T157" i="29"/>
  <c r="T160" i="24"/>
  <c r="Q151" i="35"/>
  <c r="X151" i="35"/>
  <c r="AJ151" i="35"/>
  <c r="AE98" i="36"/>
  <c r="AG81" i="36"/>
  <c r="O149" i="36"/>
  <c r="P149" i="36"/>
  <c r="AJ157" i="33"/>
  <c r="Q157" i="33"/>
  <c r="X157" i="33"/>
  <c r="T153" i="8"/>
  <c r="X152" i="5"/>
  <c r="AJ152" i="5"/>
  <c r="Q152" i="5"/>
  <c r="AG84" i="15"/>
  <c r="O152" i="15"/>
  <c r="P152" i="15"/>
  <c r="T150" i="28"/>
  <c r="T164" i="27"/>
  <c r="AJ155" i="11"/>
  <c r="Q155" i="11"/>
  <c r="X155" i="11"/>
  <c r="T163" i="8"/>
  <c r="Q158" i="7"/>
  <c r="X158" i="7"/>
  <c r="AJ158" i="7"/>
  <c r="O150" i="29"/>
  <c r="P150" i="29"/>
  <c r="AG82" i="29"/>
  <c r="M159" i="11"/>
  <c r="Q159" i="11"/>
  <c r="X159" i="11"/>
  <c r="AJ159" i="11"/>
  <c r="Q154" i="22"/>
  <c r="AJ154" i="22"/>
  <c r="X154" i="22"/>
  <c r="X157" i="2"/>
  <c r="Q157" i="2"/>
  <c r="AJ157" i="2"/>
  <c r="AJ158" i="33"/>
  <c r="Q158" i="33"/>
  <c r="X158" i="33"/>
  <c r="T154" i="21"/>
  <c r="T154" i="32"/>
  <c r="T160" i="8"/>
  <c r="AG98" i="26"/>
  <c r="J24" i="26" s="1"/>
  <c r="H82" i="26" s="1"/>
  <c r="O149" i="2"/>
  <c r="AG81" i="2"/>
  <c r="P149" i="2"/>
  <c r="AE98" i="2"/>
  <c r="T164" i="23"/>
  <c r="X162" i="30"/>
  <c r="Q162" i="30"/>
  <c r="AJ162" i="30"/>
  <c r="P160" i="16"/>
  <c r="T164" i="20"/>
  <c r="T153" i="20"/>
  <c r="AJ149" i="30"/>
  <c r="Q149" i="30"/>
  <c r="O166" i="30"/>
  <c r="T164" i="17"/>
  <c r="AG114" i="21"/>
  <c r="AG131" i="21" s="1"/>
  <c r="AE131" i="21"/>
  <c r="X152" i="19"/>
  <c r="AJ152" i="19"/>
  <c r="Q152" i="19"/>
  <c r="X150" i="11"/>
  <c r="AJ150" i="11"/>
  <c r="Q150" i="11"/>
  <c r="AG131" i="25"/>
  <c r="J24" i="25" s="1"/>
  <c r="H82" i="25" s="1"/>
  <c r="X157" i="32"/>
  <c r="AJ157" i="32"/>
  <c r="Q157" i="32"/>
  <c r="Q160" i="19"/>
  <c r="X160" i="19"/>
  <c r="AJ160" i="19"/>
  <c r="P154" i="36"/>
  <c r="AG86" i="36"/>
  <c r="O154" i="36"/>
  <c r="AG81" i="15"/>
  <c r="O149" i="15"/>
  <c r="P149" i="15"/>
  <c r="AE98" i="15"/>
  <c r="T158" i="20"/>
  <c r="X158" i="32"/>
  <c r="Q158" i="32"/>
  <c r="AJ158" i="32"/>
  <c r="T151" i="17"/>
  <c r="AG82" i="6"/>
  <c r="O150" i="6"/>
  <c r="P150" i="6"/>
  <c r="Q161" i="3"/>
  <c r="X161" i="3"/>
  <c r="AJ161" i="3"/>
  <c r="T162" i="25"/>
  <c r="T152" i="34"/>
  <c r="T150" i="20"/>
  <c r="Q150" i="18"/>
  <c r="AJ150" i="18"/>
  <c r="AJ149" i="29"/>
  <c r="Q149" i="29"/>
  <c r="AJ156" i="3"/>
  <c r="X156" i="3"/>
  <c r="Q156" i="3"/>
  <c r="T156" i="34"/>
  <c r="Q159" i="3"/>
  <c r="M159" i="3"/>
  <c r="AJ159" i="3"/>
  <c r="X159" i="3"/>
  <c r="AJ162" i="19"/>
  <c r="Q162" i="19"/>
  <c r="X162" i="19"/>
  <c r="O164" i="15"/>
  <c r="P164" i="15"/>
  <c r="AG96" i="15"/>
  <c r="O157" i="29"/>
  <c r="Q160" i="24"/>
  <c r="X160" i="24"/>
  <c r="AJ160" i="24"/>
  <c r="T158" i="21"/>
  <c r="T154" i="23"/>
  <c r="AJ161" i="35"/>
  <c r="Q161" i="35"/>
  <c r="X161" i="35"/>
  <c r="T157" i="33"/>
  <c r="X153" i="8"/>
  <c r="AJ153" i="8"/>
  <c r="Q153" i="8"/>
  <c r="X155" i="9"/>
  <c r="AJ155" i="9"/>
  <c r="Q155" i="9"/>
  <c r="P157" i="16"/>
  <c r="AG89" i="16"/>
  <c r="O157" i="16"/>
  <c r="AG95" i="36"/>
  <c r="P163" i="36"/>
  <c r="O163" i="36"/>
  <c r="AG88" i="13"/>
  <c r="O156" i="13"/>
  <c r="P156" i="13"/>
  <c r="T151" i="18"/>
  <c r="X163" i="8"/>
  <c r="AJ163" i="8"/>
  <c r="Q163" i="8"/>
  <c r="T158" i="18"/>
  <c r="T158" i="12"/>
  <c r="O152" i="16"/>
  <c r="P152" i="16"/>
  <c r="AG84" i="16"/>
  <c r="T154" i="22"/>
  <c r="T157" i="2"/>
  <c r="T154" i="11"/>
  <c r="T158" i="33"/>
  <c r="X154" i="21"/>
  <c r="AJ154" i="21"/>
  <c r="Q154" i="21"/>
  <c r="AJ156" i="19"/>
  <c r="X154" i="32"/>
  <c r="Q154" i="32"/>
  <c r="AJ154" i="32"/>
  <c r="X160" i="8"/>
  <c r="AJ160" i="8"/>
  <c r="Q160" i="8"/>
  <c r="AG131" i="11"/>
  <c r="J24" i="11" s="1"/>
  <c r="H82" i="11" s="1"/>
  <c r="AG92" i="2"/>
  <c r="O160" i="2"/>
  <c r="P160" i="2"/>
  <c r="T153" i="5"/>
  <c r="AG131" i="28"/>
  <c r="T155" i="30"/>
  <c r="AJ149" i="20"/>
  <c r="O166" i="20"/>
  <c r="Q149" i="20"/>
  <c r="AJ163" i="30"/>
  <c r="Q163" i="30"/>
  <c r="X163" i="30"/>
  <c r="Q153" i="20"/>
  <c r="X153" i="20"/>
  <c r="AJ153" i="20"/>
  <c r="T156" i="5"/>
  <c r="T151" i="11"/>
  <c r="T150" i="33"/>
  <c r="T162" i="12"/>
  <c r="X155" i="19"/>
  <c r="Q155" i="19"/>
  <c r="AJ155" i="19"/>
  <c r="Q158" i="18"/>
  <c r="X158" i="18"/>
  <c r="AJ158" i="18"/>
  <c r="AG91" i="4"/>
  <c r="P159" i="4"/>
  <c r="O159" i="4"/>
  <c r="Q158" i="12"/>
  <c r="X158" i="12"/>
  <c r="AJ158" i="12"/>
  <c r="T150" i="3"/>
  <c r="X154" i="11"/>
  <c r="AJ154" i="11"/>
  <c r="Q154" i="11"/>
  <c r="F24" i="7"/>
  <c r="F82" i="7" s="1"/>
  <c r="T161" i="23"/>
  <c r="T163" i="34"/>
  <c r="AJ151" i="12"/>
  <c r="Q151" i="12"/>
  <c r="X151" i="12"/>
  <c r="X153" i="5"/>
  <c r="AJ153" i="5"/>
  <c r="Q153" i="5"/>
  <c r="AJ155" i="30"/>
  <c r="X155" i="30"/>
  <c r="Q155" i="30"/>
  <c r="T151" i="22"/>
  <c r="O160" i="16"/>
  <c r="T163" i="30"/>
  <c r="AG131" i="29"/>
  <c r="X156" i="5"/>
  <c r="AJ156" i="5"/>
  <c r="Q156" i="5"/>
  <c r="AJ151" i="11"/>
  <c r="Q151" i="11"/>
  <c r="X151" i="11"/>
  <c r="Q155" i="27"/>
  <c r="T152" i="19"/>
  <c r="AJ164" i="17"/>
  <c r="Q164" i="17"/>
  <c r="X164" i="17"/>
  <c r="T158" i="10"/>
  <c r="X155" i="23"/>
  <c r="Q155" i="23"/>
  <c r="AJ155" i="23"/>
  <c r="X158" i="21"/>
  <c r="Q158" i="21"/>
  <c r="AJ158" i="21"/>
  <c r="Q154" i="23"/>
  <c r="X154" i="23"/>
  <c r="AJ154" i="23"/>
  <c r="T157" i="32"/>
  <c r="T153" i="30"/>
  <c r="T152" i="20"/>
  <c r="T160" i="32"/>
  <c r="X158" i="10"/>
  <c r="AJ158" i="10"/>
  <c r="Q158" i="10"/>
  <c r="T157" i="17"/>
  <c r="X155" i="25"/>
  <c r="AJ155" i="25"/>
  <c r="Q155" i="25"/>
  <c r="X153" i="19"/>
  <c r="Q153" i="19"/>
  <c r="AJ153" i="19"/>
  <c r="AJ150" i="17"/>
  <c r="AJ166" i="17" s="1"/>
  <c r="AJ168" i="17" s="1"/>
  <c r="X150" i="17"/>
  <c r="Q150" i="17"/>
  <c r="Q166" i="17" s="1"/>
  <c r="O168" i="17" s="1"/>
  <c r="T157" i="11"/>
  <c r="Q152" i="25"/>
  <c r="AJ152" i="25"/>
  <c r="X152" i="25"/>
  <c r="P162" i="29"/>
  <c r="T163" i="19"/>
  <c r="X161" i="23"/>
  <c r="AJ161" i="23"/>
  <c r="Q161" i="23"/>
  <c r="X163" i="34"/>
  <c r="Q163" i="34"/>
  <c r="AJ163" i="34"/>
  <c r="AG96" i="2"/>
  <c r="O164" i="2"/>
  <c r="P164" i="2"/>
  <c r="T151" i="12"/>
  <c r="AG98" i="19"/>
  <c r="X151" i="22"/>
  <c r="AJ151" i="22"/>
  <c r="Q151" i="22"/>
  <c r="T150" i="34"/>
  <c r="AE131" i="29"/>
  <c r="O160" i="6"/>
  <c r="X150" i="33"/>
  <c r="Q150" i="33"/>
  <c r="AJ150" i="33"/>
  <c r="T153" i="14"/>
  <c r="AG83" i="4"/>
  <c r="AG98" i="4" s="1"/>
  <c r="J24" i="4" s="1"/>
  <c r="H82" i="4" s="1"/>
  <c r="O151" i="4"/>
  <c r="P151" i="4"/>
  <c r="Q154" i="14"/>
  <c r="X154" i="14"/>
  <c r="AJ154" i="14"/>
  <c r="T155" i="9"/>
  <c r="T153" i="3"/>
  <c r="T160" i="19"/>
  <c r="T163" i="31"/>
  <c r="T155" i="23"/>
  <c r="X161" i="22"/>
  <c r="AJ161" i="22"/>
  <c r="Q161" i="22"/>
  <c r="Q150" i="9"/>
  <c r="AJ150" i="9"/>
  <c r="AJ166" i="9" s="1"/>
  <c r="AJ168" i="9" s="1"/>
  <c r="X150" i="9"/>
  <c r="T160" i="30"/>
  <c r="T154" i="14"/>
  <c r="T156" i="23"/>
  <c r="Q157" i="25"/>
  <c r="X157" i="25"/>
  <c r="AJ157" i="25"/>
  <c r="T151" i="10"/>
  <c r="X151" i="18"/>
  <c r="Q151" i="18"/>
  <c r="AJ151" i="18"/>
  <c r="T158" i="28"/>
  <c r="AG83" i="16"/>
  <c r="AG98" i="16" s="1"/>
  <c r="J24" i="16" s="1"/>
  <c r="H82" i="16" s="1"/>
  <c r="O151" i="16"/>
  <c r="P151" i="16"/>
  <c r="T153" i="36"/>
  <c r="Q152" i="20"/>
  <c r="AJ152" i="20"/>
  <c r="X152" i="20"/>
  <c r="AJ160" i="32"/>
  <c r="X160" i="32"/>
  <c r="Q160" i="32"/>
  <c r="C24" i="29"/>
  <c r="C82" i="29" s="1"/>
  <c r="T150" i="7"/>
  <c r="T161" i="7"/>
  <c r="T161" i="20"/>
  <c r="Q160" i="20"/>
  <c r="X160" i="20"/>
  <c r="AJ160" i="20"/>
  <c r="Q157" i="17"/>
  <c r="X157" i="17"/>
  <c r="AJ157" i="17"/>
  <c r="X160" i="14"/>
  <c r="Q160" i="14"/>
  <c r="AJ160" i="14"/>
  <c r="AG98" i="12"/>
  <c r="J24" i="12" s="1"/>
  <c r="H82" i="12" s="1"/>
  <c r="AE131" i="4"/>
  <c r="AG114" i="4"/>
  <c r="AG131" i="4" s="1"/>
  <c r="O157" i="6"/>
  <c r="Q149" i="16"/>
  <c r="AJ149" i="16"/>
  <c r="AJ154" i="24"/>
  <c r="Q154" i="24"/>
  <c r="X154" i="24"/>
  <c r="P152" i="21"/>
  <c r="O163" i="29"/>
  <c r="AG131" i="8"/>
  <c r="J24" i="8" s="1"/>
  <c r="H82" i="8" s="1"/>
  <c r="F24" i="22"/>
  <c r="F82" i="22" s="1"/>
  <c r="AJ151" i="33"/>
  <c r="Q151" i="33"/>
  <c r="X151" i="33"/>
  <c r="Q153" i="36"/>
  <c r="AJ153" i="36"/>
  <c r="X153" i="36"/>
  <c r="T154" i="9"/>
  <c r="T158" i="26"/>
  <c r="O162" i="29"/>
  <c r="X163" i="19"/>
  <c r="Q163" i="19"/>
  <c r="AJ163" i="19"/>
  <c r="AJ157" i="22"/>
  <c r="Q157" i="22"/>
  <c r="X157" i="22"/>
  <c r="O156" i="2"/>
  <c r="AG88" i="2"/>
  <c r="P156" i="2"/>
  <c r="T162" i="32"/>
  <c r="AG90" i="4"/>
  <c r="O158" i="4"/>
  <c r="P158" i="4"/>
  <c r="O166" i="11"/>
  <c r="X156" i="8"/>
  <c r="Q156" i="8"/>
  <c r="AJ156" i="8"/>
  <c r="T161" i="32"/>
  <c r="Q162" i="18"/>
  <c r="X162" i="18"/>
  <c r="AJ162" i="18"/>
  <c r="T156" i="24"/>
  <c r="AJ154" i="27"/>
  <c r="Q154" i="27"/>
  <c r="X154" i="27"/>
  <c r="T154" i="19"/>
  <c r="T159" i="28"/>
  <c r="T154" i="34"/>
  <c r="T154" i="24"/>
  <c r="AJ150" i="3"/>
  <c r="Q150" i="3"/>
  <c r="X150" i="3"/>
  <c r="T156" i="19"/>
  <c r="T151" i="33"/>
  <c r="T159" i="32"/>
  <c r="T162" i="2"/>
  <c r="P151" i="36"/>
  <c r="O151" i="36"/>
  <c r="AG83" i="36"/>
  <c r="T157" i="14"/>
  <c r="X162" i="3"/>
  <c r="Q162" i="3"/>
  <c r="AJ162" i="3"/>
  <c r="AJ157" i="11"/>
  <c r="Q157" i="11"/>
  <c r="X157" i="11"/>
  <c r="O161" i="21"/>
  <c r="P161" i="21"/>
  <c r="AG93" i="21"/>
  <c r="AG98" i="21" s="1"/>
  <c r="J24" i="21" s="1"/>
  <c r="H82" i="21" s="1"/>
  <c r="X159" i="34"/>
  <c r="AJ159" i="34"/>
  <c r="M159" i="34"/>
  <c r="Q159" i="34"/>
  <c r="Q156" i="23"/>
  <c r="AJ156" i="23"/>
  <c r="X156" i="23"/>
  <c r="X151" i="10"/>
  <c r="Q151" i="10"/>
  <c r="AJ151" i="10"/>
  <c r="Q152" i="22"/>
  <c r="X152" i="22"/>
  <c r="AJ152" i="22"/>
  <c r="Q154" i="34"/>
  <c r="X154" i="34"/>
  <c r="AJ154" i="34"/>
  <c r="X153" i="31"/>
  <c r="AJ153" i="31"/>
  <c r="Q153" i="31"/>
  <c r="T162" i="7"/>
  <c r="AJ153" i="30"/>
  <c r="Q153" i="30"/>
  <c r="X153" i="30"/>
  <c r="Q158" i="20"/>
  <c r="X158" i="20"/>
  <c r="AJ158" i="20"/>
  <c r="T161" i="9"/>
  <c r="AG89" i="15"/>
  <c r="O157" i="15"/>
  <c r="P157" i="15"/>
  <c r="T161" i="33"/>
  <c r="Q150" i="7"/>
  <c r="AJ150" i="7"/>
  <c r="X150" i="7"/>
  <c r="Q161" i="7"/>
  <c r="X161" i="7"/>
  <c r="AJ161" i="7"/>
  <c r="AJ151" i="30"/>
  <c r="X151" i="30"/>
  <c r="Q151" i="30"/>
  <c r="AJ161" i="20"/>
  <c r="Q161" i="20"/>
  <c r="X161" i="20"/>
  <c r="T157" i="5"/>
  <c r="X158" i="11"/>
  <c r="AJ158" i="11"/>
  <c r="Q158" i="11"/>
  <c r="Q159" i="21"/>
  <c r="X159" i="21"/>
  <c r="AJ159" i="21"/>
  <c r="Q162" i="2"/>
  <c r="X162" i="2"/>
  <c r="AJ162" i="2"/>
  <c r="T157" i="10"/>
  <c r="X157" i="34"/>
  <c r="AJ157" i="34"/>
  <c r="Q157" i="34"/>
  <c r="X157" i="14"/>
  <c r="Q157" i="14"/>
  <c r="AJ157" i="14"/>
  <c r="T150" i="17"/>
  <c r="T160" i="14"/>
  <c r="T153" i="34"/>
  <c r="O163" i="21"/>
  <c r="P163" i="21"/>
  <c r="AG95" i="21"/>
  <c r="AG92" i="4"/>
  <c r="P160" i="4"/>
  <c r="O160" i="4"/>
  <c r="T161" i="27"/>
  <c r="T161" i="8"/>
  <c r="Q158" i="28"/>
  <c r="X158" i="28"/>
  <c r="AJ158" i="28"/>
  <c r="T163" i="14"/>
  <c r="AE131" i="16"/>
  <c r="AG114" i="16"/>
  <c r="AG131" i="16" s="1"/>
  <c r="P163" i="29"/>
  <c r="Q154" i="9"/>
  <c r="AJ154" i="9"/>
  <c r="X154" i="9"/>
  <c r="T152" i="25"/>
  <c r="AJ158" i="26"/>
  <c r="Q158" i="26"/>
  <c r="X158" i="26"/>
  <c r="T157" i="22"/>
  <c r="F24" i="26"/>
  <c r="F82" i="26" s="1"/>
  <c r="O166" i="24"/>
  <c r="Q149" i="24"/>
  <c r="AJ149" i="24"/>
  <c r="O166" i="19"/>
  <c r="Q149" i="19"/>
  <c r="AJ149" i="19"/>
  <c r="T154" i="8"/>
  <c r="X150" i="34"/>
  <c r="AJ150" i="34"/>
  <c r="Q150" i="34"/>
  <c r="O153" i="13"/>
  <c r="P153" i="13"/>
  <c r="AG85" i="13"/>
  <c r="AG86" i="4"/>
  <c r="O154" i="4"/>
  <c r="P154" i="4"/>
  <c r="P160" i="6"/>
  <c r="T159" i="20"/>
  <c r="X150" i="28"/>
  <c r="AJ150" i="28"/>
  <c r="Q150" i="28"/>
  <c r="T159" i="34"/>
  <c r="T159" i="30"/>
  <c r="Q153" i="3"/>
  <c r="X153" i="3"/>
  <c r="AJ153" i="3"/>
  <c r="T152" i="22"/>
  <c r="T153" i="31"/>
  <c r="AG92" i="15"/>
  <c r="O160" i="15"/>
  <c r="P160" i="15"/>
  <c r="AJ161" i="33"/>
  <c r="X161" i="33"/>
  <c r="Q161" i="33"/>
  <c r="T151" i="30"/>
  <c r="T156" i="9"/>
  <c r="T158" i="11"/>
  <c r="T159" i="21"/>
  <c r="X155" i="33"/>
  <c r="AJ155" i="33"/>
  <c r="Q155" i="33"/>
  <c r="X162" i="7"/>
  <c r="Q162" i="7"/>
  <c r="AJ162" i="7"/>
  <c r="T160" i="29"/>
  <c r="O150" i="15"/>
  <c r="P150" i="15"/>
  <c r="AG82" i="15"/>
  <c r="Q162" i="22"/>
  <c r="AJ162" i="22"/>
  <c r="X162" i="22"/>
  <c r="X161" i="9"/>
  <c r="AJ161" i="9"/>
  <c r="Q161" i="9"/>
  <c r="T151" i="24"/>
  <c r="C24" i="32"/>
  <c r="C82" i="32" s="1"/>
  <c r="Q156" i="9"/>
  <c r="AJ156" i="9"/>
  <c r="X156" i="9"/>
  <c r="X157" i="5"/>
  <c r="AJ157" i="5"/>
  <c r="Q157" i="5"/>
  <c r="T160" i="20"/>
  <c r="T163" i="10"/>
  <c r="X162" i="14"/>
  <c r="Q162" i="14"/>
  <c r="AJ162" i="14"/>
  <c r="AJ157" i="23"/>
  <c r="Q157" i="23"/>
  <c r="X157" i="23"/>
  <c r="P156" i="36"/>
  <c r="O156" i="36"/>
  <c r="AG88" i="36"/>
  <c r="T160" i="31"/>
  <c r="Q163" i="32"/>
  <c r="AJ163" i="32"/>
  <c r="X163" i="32"/>
  <c r="T163" i="17"/>
  <c r="Q152" i="12"/>
  <c r="X152" i="12"/>
  <c r="AJ152" i="12"/>
  <c r="T158" i="29"/>
  <c r="AJ155" i="34"/>
  <c r="Q155" i="34"/>
  <c r="X155" i="34"/>
  <c r="X153" i="34"/>
  <c r="Q153" i="34"/>
  <c r="AJ153" i="34"/>
  <c r="AG94" i="21"/>
  <c r="O162" i="21"/>
  <c r="P162" i="21"/>
  <c r="T154" i="28"/>
  <c r="AJ156" i="17"/>
  <c r="Q156" i="17"/>
  <c r="X156" i="17"/>
  <c r="T150" i="12"/>
  <c r="AG82" i="13"/>
  <c r="O150" i="13"/>
  <c r="P150" i="13"/>
  <c r="P157" i="6"/>
  <c r="T162" i="35"/>
  <c r="X152" i="36"/>
  <c r="AJ152" i="36"/>
  <c r="Q152" i="36"/>
  <c r="AJ155" i="28"/>
  <c r="X155" i="28"/>
  <c r="Q155" i="28"/>
  <c r="Q161" i="8"/>
  <c r="X161" i="8"/>
  <c r="AJ161" i="8"/>
  <c r="O154" i="16"/>
  <c r="AG86" i="16"/>
  <c r="P154" i="16"/>
  <c r="O152" i="21"/>
  <c r="Q163" i="14"/>
  <c r="X163" i="14"/>
  <c r="AJ163" i="14"/>
  <c r="X156" i="21"/>
  <c r="Q156" i="21"/>
  <c r="AJ156" i="21"/>
  <c r="P155" i="16"/>
  <c r="O155" i="16"/>
  <c r="AG87" i="16"/>
  <c r="T150" i="19"/>
  <c r="O149" i="4"/>
  <c r="T164" i="34"/>
  <c r="T150" i="22"/>
  <c r="T162" i="31"/>
  <c r="T155" i="14"/>
  <c r="X153" i="32"/>
  <c r="Q153" i="32"/>
  <c r="AJ153" i="32"/>
  <c r="AJ150" i="31"/>
  <c r="Q150" i="31"/>
  <c r="X150" i="31"/>
  <c r="T158" i="30"/>
  <c r="AG98" i="24"/>
  <c r="AJ159" i="18"/>
  <c r="Q159" i="18"/>
  <c r="X159" i="18"/>
  <c r="M159" i="18"/>
  <c r="Q159" i="25"/>
  <c r="M159" i="25"/>
  <c r="AJ159" i="25"/>
  <c r="X159" i="25"/>
  <c r="Q162" i="32"/>
  <c r="X162" i="32"/>
  <c r="AJ162" i="32"/>
  <c r="X154" i="8"/>
  <c r="Q154" i="8"/>
  <c r="AJ154" i="8"/>
  <c r="O155" i="6"/>
  <c r="P155" i="6"/>
  <c r="AG87" i="6"/>
  <c r="T158" i="25"/>
  <c r="T157" i="3"/>
  <c r="T163" i="11"/>
  <c r="Q160" i="26"/>
  <c r="X160" i="26"/>
  <c r="AJ160" i="26"/>
  <c r="X160" i="3"/>
  <c r="Q160" i="3"/>
  <c r="AJ160" i="3"/>
  <c r="T158" i="24"/>
  <c r="T159" i="33"/>
  <c r="T153" i="16"/>
  <c r="O166" i="5"/>
  <c r="Q149" i="5"/>
  <c r="AJ149" i="5"/>
  <c r="T161" i="4"/>
  <c r="X150" i="21"/>
  <c r="AJ150" i="21"/>
  <c r="Q150" i="21"/>
  <c r="AJ149" i="27"/>
  <c r="Q149" i="27"/>
  <c r="O166" i="27"/>
  <c r="T160" i="34"/>
  <c r="T161" i="3"/>
  <c r="AJ164" i="18"/>
  <c r="Q164" i="18"/>
  <c r="X164" i="18"/>
  <c r="Q156" i="34"/>
  <c r="X156" i="34"/>
  <c r="AJ156" i="34"/>
  <c r="T155" i="33"/>
  <c r="Q159" i="20"/>
  <c r="X159" i="20"/>
  <c r="AJ159" i="20"/>
  <c r="M159" i="20"/>
  <c r="AJ151" i="24"/>
  <c r="Q151" i="24"/>
  <c r="X151" i="24"/>
  <c r="AJ163" i="33"/>
  <c r="Q163" i="33"/>
  <c r="X163" i="33"/>
  <c r="X151" i="9"/>
  <c r="AJ151" i="9"/>
  <c r="Q151" i="9"/>
  <c r="T152" i="2"/>
  <c r="X163" i="10"/>
  <c r="AJ163" i="10"/>
  <c r="Q163" i="10"/>
  <c r="T157" i="23"/>
  <c r="T159" i="7"/>
  <c r="T157" i="34"/>
  <c r="T163" i="32"/>
  <c r="AG131" i="10"/>
  <c r="J24" i="10" s="1"/>
  <c r="H82" i="10" s="1"/>
  <c r="T152" i="11"/>
  <c r="Q163" i="17"/>
  <c r="X163" i="17"/>
  <c r="AJ163" i="17"/>
  <c r="T159" i="9"/>
  <c r="F24" i="4"/>
  <c r="F82" i="4" s="1"/>
  <c r="Q149" i="12"/>
  <c r="O166" i="12"/>
  <c r="AJ149" i="12"/>
  <c r="T155" i="34"/>
  <c r="T159" i="6"/>
  <c r="Q154" i="28"/>
  <c r="X154" i="28"/>
  <c r="AJ154" i="28"/>
  <c r="X150" i="12"/>
  <c r="AJ150" i="12"/>
  <c r="Q150" i="12"/>
  <c r="T164" i="7"/>
  <c r="T164" i="6"/>
  <c r="X164" i="25"/>
  <c r="Q164" i="25"/>
  <c r="AJ164" i="25"/>
  <c r="T155" i="28"/>
  <c r="AE98" i="16"/>
  <c r="T159" i="27"/>
  <c r="AJ150" i="26"/>
  <c r="X150" i="26"/>
  <c r="Q150" i="26"/>
  <c r="T156" i="21"/>
  <c r="O164" i="16"/>
  <c r="AG96" i="16"/>
  <c r="P164" i="16"/>
  <c r="T150" i="5"/>
  <c r="X150" i="19"/>
  <c r="AJ150" i="19"/>
  <c r="Q150" i="19"/>
  <c r="O162" i="4"/>
  <c r="X164" i="34"/>
  <c r="AJ164" i="34"/>
  <c r="Q164" i="34"/>
  <c r="AJ149" i="34"/>
  <c r="Q149" i="34"/>
  <c r="O166" i="34"/>
  <c r="T164" i="3"/>
  <c r="Q150" i="22"/>
  <c r="AJ150" i="22"/>
  <c r="X150" i="22"/>
  <c r="X160" i="25"/>
  <c r="AJ160" i="25"/>
  <c r="Q160" i="25"/>
  <c r="AJ162" i="31"/>
  <c r="Q162" i="31"/>
  <c r="X162" i="31"/>
  <c r="X155" i="14"/>
  <c r="Q155" i="14"/>
  <c r="AJ155" i="14"/>
  <c r="T153" i="32"/>
  <c r="T163" i="35"/>
  <c r="Q158" i="30"/>
  <c r="X158" i="30"/>
  <c r="AJ158" i="30"/>
  <c r="T159" i="18"/>
  <c r="T159" i="25"/>
  <c r="Q157" i="3"/>
  <c r="X157" i="3"/>
  <c r="AJ157" i="3"/>
  <c r="Q163" i="11"/>
  <c r="X163" i="11"/>
  <c r="AJ163" i="11"/>
  <c r="T160" i="3"/>
  <c r="AJ149" i="25"/>
  <c r="T152" i="13"/>
  <c r="AJ160" i="31"/>
  <c r="X160" i="31"/>
  <c r="Q160" i="31"/>
  <c r="T158" i="23"/>
  <c r="X153" i="26"/>
  <c r="Q153" i="26"/>
  <c r="AJ153" i="26"/>
  <c r="AG98" i="23"/>
  <c r="J24" i="23" s="1"/>
  <c r="H82" i="23" s="1"/>
  <c r="AJ160" i="29"/>
  <c r="Q160" i="29"/>
  <c r="X160" i="29"/>
  <c r="M159" i="17"/>
  <c r="AG88" i="15"/>
  <c r="O156" i="15"/>
  <c r="P156" i="15"/>
  <c r="O152" i="29"/>
  <c r="AG84" i="29"/>
  <c r="P152" i="29"/>
  <c r="T163" i="28"/>
  <c r="T163" i="33"/>
  <c r="T151" i="9"/>
  <c r="Q152" i="2"/>
  <c r="X152" i="2"/>
  <c r="AJ152" i="2"/>
  <c r="T162" i="14"/>
  <c r="Q159" i="7"/>
  <c r="M159" i="7"/>
  <c r="X159" i="7"/>
  <c r="AJ159" i="7"/>
  <c r="T158" i="8"/>
  <c r="X152" i="11"/>
  <c r="AJ152" i="11"/>
  <c r="AJ166" i="11" s="1"/>
  <c r="AJ168" i="11" s="1"/>
  <c r="Q152" i="11"/>
  <c r="Q166" i="11" s="1"/>
  <c r="O168" i="11" s="1"/>
  <c r="X159" i="9"/>
  <c r="AJ159" i="9"/>
  <c r="M159" i="9"/>
  <c r="Q159" i="9"/>
  <c r="T152" i="12"/>
  <c r="O153" i="4"/>
  <c r="AG85" i="4"/>
  <c r="P153" i="4"/>
  <c r="T157" i="28"/>
  <c r="Q158" i="29"/>
  <c r="AJ158" i="29"/>
  <c r="X158" i="29"/>
  <c r="T154" i="18"/>
  <c r="X159" i="6"/>
  <c r="AJ159" i="6"/>
  <c r="Q159" i="6"/>
  <c r="AG96" i="21"/>
  <c r="P164" i="21"/>
  <c r="O164" i="21"/>
  <c r="T156" i="17"/>
  <c r="X164" i="7"/>
  <c r="Q164" i="7"/>
  <c r="AJ164" i="7"/>
  <c r="P152" i="36"/>
  <c r="T164" i="25"/>
  <c r="AG98" i="35"/>
  <c r="AE131" i="15"/>
  <c r="AG114" i="15"/>
  <c r="AG131" i="15" s="1"/>
  <c r="T153" i="6"/>
  <c r="AG85" i="2"/>
  <c r="O153" i="2"/>
  <c r="P153" i="2"/>
  <c r="X164" i="3"/>
  <c r="Q164" i="3"/>
  <c r="AJ164" i="3"/>
  <c r="T160" i="25"/>
  <c r="AG131" i="20"/>
  <c r="Q162" i="23"/>
  <c r="X162" i="23"/>
  <c r="AJ162" i="23"/>
  <c r="P158" i="2"/>
  <c r="AG90" i="2"/>
  <c r="O158" i="2"/>
  <c r="AG88" i="4"/>
  <c r="O156" i="4"/>
  <c r="P156" i="4"/>
  <c r="O156" i="6"/>
  <c r="P156" i="6"/>
  <c r="AG88" i="6"/>
  <c r="T151" i="20"/>
  <c r="X158" i="25"/>
  <c r="AJ158" i="25"/>
  <c r="Q158" i="25"/>
  <c r="T160" i="26"/>
  <c r="Q152" i="13"/>
  <c r="X152" i="13"/>
  <c r="AJ152" i="13"/>
  <c r="M159" i="32"/>
  <c r="Q159" i="32"/>
  <c r="X159" i="32"/>
  <c r="AJ159" i="32"/>
  <c r="T152" i="3"/>
  <c r="T155" i="25"/>
  <c r="T153" i="19"/>
  <c r="T161" i="10"/>
  <c r="T157" i="25"/>
  <c r="Q150" i="20"/>
  <c r="AJ150" i="20"/>
  <c r="X150" i="20"/>
  <c r="T162" i="3"/>
  <c r="AG87" i="29"/>
  <c r="O155" i="29"/>
  <c r="P155" i="29"/>
  <c r="Q158" i="23"/>
  <c r="AJ158" i="23"/>
  <c r="X158" i="23"/>
  <c r="AG87" i="4"/>
  <c r="O155" i="4"/>
  <c r="P155" i="4"/>
  <c r="Q149" i="23"/>
  <c r="AJ149" i="23"/>
  <c r="O166" i="23"/>
  <c r="T162" i="22"/>
  <c r="P158" i="15"/>
  <c r="O158" i="15"/>
  <c r="AG90" i="15"/>
  <c r="T158" i="9"/>
  <c r="AG95" i="15"/>
  <c r="P163" i="15"/>
  <c r="O163" i="15"/>
  <c r="T159" i="35"/>
  <c r="AJ163" i="28"/>
  <c r="X163" i="28"/>
  <c r="Q163" i="28"/>
  <c r="AG82" i="4"/>
  <c r="O150" i="4"/>
  <c r="P150" i="4"/>
  <c r="AG86" i="15"/>
  <c r="O154" i="15"/>
  <c r="P154" i="15"/>
  <c r="T156" i="22"/>
  <c r="T154" i="2"/>
  <c r="M159" i="35"/>
  <c r="AJ159" i="35"/>
  <c r="X159" i="35"/>
  <c r="Q159" i="35"/>
  <c r="AJ161" i="19"/>
  <c r="AG98" i="14"/>
  <c r="X158" i="8"/>
  <c r="AJ158" i="8"/>
  <c r="Q158" i="8"/>
  <c r="AJ152" i="17"/>
  <c r="Q152" i="17"/>
  <c r="X152" i="17"/>
  <c r="O157" i="4"/>
  <c r="AG89" i="4"/>
  <c r="P157" i="4"/>
  <c r="T162" i="24"/>
  <c r="T157" i="24"/>
  <c r="Q163" i="26"/>
  <c r="X163" i="26"/>
  <c r="AJ163" i="26"/>
  <c r="Q154" i="18"/>
  <c r="X154" i="18"/>
  <c r="AJ154" i="18"/>
  <c r="T156" i="27"/>
  <c r="Q162" i="35"/>
  <c r="AJ162" i="35"/>
  <c r="X162" i="35"/>
  <c r="AJ157" i="30"/>
  <c r="Q157" i="30"/>
  <c r="X157" i="30"/>
  <c r="T155" i="22"/>
  <c r="X157" i="9"/>
  <c r="AJ157" i="9"/>
  <c r="Q157" i="9"/>
  <c r="AJ164" i="6"/>
  <c r="Q164" i="6"/>
  <c r="X164" i="6"/>
  <c r="T153" i="28"/>
  <c r="X162" i="11"/>
  <c r="AJ162" i="11"/>
  <c r="Q162" i="11"/>
  <c r="Q163" i="24"/>
  <c r="X163" i="24"/>
  <c r="AJ163" i="24"/>
  <c r="Q149" i="32"/>
  <c r="AJ149" i="32"/>
  <c r="O166" i="32"/>
  <c r="AJ153" i="6"/>
  <c r="Q153" i="6"/>
  <c r="X153" i="6"/>
  <c r="T155" i="8"/>
  <c r="Q153" i="17"/>
  <c r="X153" i="17"/>
  <c r="AJ153" i="17"/>
  <c r="X150" i="5"/>
  <c r="Q150" i="5"/>
  <c r="AJ150" i="5"/>
  <c r="P162" i="4"/>
  <c r="AG98" i="34"/>
  <c r="J24" i="34" s="1"/>
  <c r="H82" i="34" s="1"/>
  <c r="O159" i="36"/>
  <c r="O150" i="2"/>
  <c r="P150" i="2"/>
  <c r="AG82" i="2"/>
  <c r="AG131" i="3"/>
  <c r="T150" i="31"/>
  <c r="O166" i="18"/>
  <c r="AJ149" i="18"/>
  <c r="Q149" i="18"/>
  <c r="Q164" i="24"/>
  <c r="AJ164" i="24"/>
  <c r="X164" i="24"/>
  <c r="Q151" i="20"/>
  <c r="X151" i="20"/>
  <c r="AJ151" i="20"/>
  <c r="T155" i="24"/>
  <c r="AG131" i="18"/>
  <c r="J24" i="18" s="1"/>
  <c r="H82" i="18" s="1"/>
  <c r="T158" i="31"/>
  <c r="O166" i="25"/>
  <c r="T156" i="7"/>
  <c r="AG98" i="5"/>
  <c r="AG89" i="13"/>
  <c r="O157" i="13"/>
  <c r="P157" i="13"/>
  <c r="T150" i="9"/>
  <c r="AJ159" i="30"/>
  <c r="X159" i="30"/>
  <c r="M159" i="30"/>
  <c r="Q159" i="30"/>
  <c r="AJ152" i="3"/>
  <c r="Q152" i="3"/>
  <c r="X152" i="3"/>
  <c r="AG131" i="22"/>
  <c r="Q158" i="24"/>
  <c r="X158" i="24"/>
  <c r="AJ158" i="24"/>
  <c r="T153" i="26"/>
  <c r="Q158" i="9"/>
  <c r="AJ158" i="9"/>
  <c r="X158" i="9"/>
  <c r="AG93" i="15"/>
  <c r="P161" i="15"/>
  <c r="O161" i="15"/>
  <c r="T163" i="3"/>
  <c r="T163" i="5"/>
  <c r="T154" i="30"/>
  <c r="T154" i="5"/>
  <c r="Q162" i="24"/>
  <c r="X162" i="24"/>
  <c r="AJ162" i="24"/>
  <c r="X157" i="24"/>
  <c r="AJ157" i="24"/>
  <c r="Q157" i="24"/>
  <c r="T163" i="26"/>
  <c r="T159" i="8"/>
  <c r="X156" i="27"/>
  <c r="AJ156" i="27"/>
  <c r="Q156" i="27"/>
  <c r="T152" i="27"/>
  <c r="T157" i="30"/>
  <c r="X155" i="22"/>
  <c r="AJ155" i="22"/>
  <c r="Q155" i="22"/>
  <c r="AG131" i="24"/>
  <c r="T157" i="9"/>
  <c r="AJ153" i="28"/>
  <c r="Q153" i="28"/>
  <c r="X153" i="28"/>
  <c r="T162" i="11"/>
  <c r="T152" i="32"/>
  <c r="AJ149" i="35"/>
  <c r="O166" i="35"/>
  <c r="Q149" i="35"/>
  <c r="T163" i="24"/>
  <c r="AG98" i="32"/>
  <c r="J24" i="32" s="1"/>
  <c r="H82" i="32" s="1"/>
  <c r="Q151" i="21"/>
  <c r="X151" i="21"/>
  <c r="AJ151" i="21"/>
  <c r="Q155" i="8"/>
  <c r="X155" i="8"/>
  <c r="AJ155" i="8"/>
  <c r="T153" i="17"/>
  <c r="T164" i="28"/>
  <c r="AJ162" i="33"/>
  <c r="X162" i="33"/>
  <c r="Q162" i="33"/>
  <c r="T156" i="28"/>
  <c r="T158" i="35"/>
  <c r="T162" i="23"/>
  <c r="P159" i="36"/>
  <c r="AJ164" i="30"/>
  <c r="X164" i="30"/>
  <c r="Q164" i="30"/>
  <c r="AG131" i="35"/>
  <c r="Q157" i="12"/>
  <c r="X157" i="12"/>
  <c r="AJ157" i="12"/>
  <c r="AE98" i="6"/>
  <c r="AG81" i="6"/>
  <c r="O149" i="6"/>
  <c r="P149" i="6"/>
  <c r="AJ155" i="24"/>
  <c r="Q155" i="24"/>
  <c r="X155" i="24"/>
  <c r="T159" i="19"/>
  <c r="T162" i="10"/>
  <c r="X155" i="32"/>
  <c r="AJ155" i="32"/>
  <c r="Q155" i="32"/>
  <c r="T150" i="11"/>
  <c r="AJ163" i="31"/>
  <c r="X163" i="31"/>
  <c r="Q163" i="31"/>
  <c r="AJ151" i="17"/>
  <c r="Q151" i="17"/>
  <c r="X151" i="17"/>
  <c r="T155" i="12"/>
  <c r="T161" i="22"/>
  <c r="Q149" i="8"/>
  <c r="AJ149" i="8"/>
  <c r="O166" i="8"/>
  <c r="X160" i="30"/>
  <c r="AJ160" i="30"/>
  <c r="Q160" i="30"/>
  <c r="T156" i="30"/>
  <c r="X157" i="10"/>
  <c r="Q157" i="10"/>
  <c r="AJ157" i="10"/>
  <c r="T151" i="5"/>
  <c r="Q156" i="22"/>
  <c r="X156" i="22"/>
  <c r="AJ156" i="22"/>
  <c r="AJ154" i="2"/>
  <c r="Q154" i="2"/>
  <c r="X154" i="2"/>
  <c r="Q164" i="9"/>
  <c r="X164" i="9"/>
  <c r="AJ164" i="9"/>
  <c r="Q161" i="19"/>
  <c r="T150" i="35"/>
  <c r="O162" i="36"/>
  <c r="P162" i="36"/>
  <c r="AG94" i="36"/>
  <c r="O166" i="14"/>
  <c r="Q149" i="14"/>
  <c r="Q166" i="14" s="1"/>
  <c r="O168" i="14" s="1"/>
  <c r="AJ149" i="14"/>
  <c r="AJ166" i="14" s="1"/>
  <c r="AJ168" i="14" s="1"/>
  <c r="AL150" i="14" s="1"/>
  <c r="T164" i="18"/>
  <c r="AJ161" i="10"/>
  <c r="T152" i="17"/>
  <c r="AG114" i="13"/>
  <c r="AG131" i="13" s="1"/>
  <c r="AE131" i="13"/>
  <c r="Q160" i="21"/>
  <c r="AJ160" i="21"/>
  <c r="X160" i="21"/>
  <c r="Q163" i="3"/>
  <c r="X163" i="3"/>
  <c r="AJ163" i="3"/>
  <c r="O153" i="15"/>
  <c r="P153" i="15"/>
  <c r="AG85" i="15"/>
  <c r="AJ156" i="30"/>
  <c r="Q156" i="30"/>
  <c r="X156" i="30"/>
  <c r="AJ151" i="27"/>
  <c r="X151" i="27"/>
  <c r="Q151" i="27"/>
  <c r="T164" i="8"/>
  <c r="O166" i="10"/>
  <c r="AJ154" i="30"/>
  <c r="Q154" i="30"/>
  <c r="X154" i="30"/>
  <c r="AG95" i="4"/>
  <c r="P163" i="4"/>
  <c r="O163" i="4"/>
  <c r="X154" i="5"/>
  <c r="Q154" i="5"/>
  <c r="AJ154" i="5"/>
  <c r="X151" i="5"/>
  <c r="AJ151" i="5"/>
  <c r="Q151" i="5"/>
  <c r="T164" i="9"/>
  <c r="Q161" i="34"/>
  <c r="AJ161" i="34"/>
  <c r="X161" i="34"/>
  <c r="T151" i="25"/>
  <c r="X150" i="35"/>
  <c r="AJ150" i="35"/>
  <c r="Q150" i="35"/>
  <c r="Q161" i="10"/>
  <c r="T160" i="17"/>
  <c r="X152" i="10"/>
  <c r="AJ152" i="10"/>
  <c r="Q152" i="10"/>
  <c r="T153" i="33"/>
  <c r="M159" i="8"/>
  <c r="Q159" i="8"/>
  <c r="X159" i="8"/>
  <c r="AJ159" i="8"/>
  <c r="T154" i="35"/>
  <c r="AG91" i="29"/>
  <c r="P159" i="29"/>
  <c r="O159" i="29"/>
  <c r="M159" i="31"/>
  <c r="Q159" i="31"/>
  <c r="X159" i="31"/>
  <c r="AJ159" i="31"/>
  <c r="Q152" i="32"/>
  <c r="AJ152" i="32"/>
  <c r="X152" i="32"/>
  <c r="T150" i="26"/>
  <c r="T152" i="9"/>
  <c r="P162" i="13"/>
  <c r="AG94" i="13"/>
  <c r="O162" i="13"/>
  <c r="T157" i="18"/>
  <c r="T151" i="21"/>
  <c r="T164" i="19"/>
  <c r="T157" i="7"/>
  <c r="X164" i="14"/>
  <c r="AJ164" i="14"/>
  <c r="Q164" i="14"/>
  <c r="AJ164" i="28"/>
  <c r="Q164" i="28"/>
  <c r="X164" i="28"/>
  <c r="O157" i="21"/>
  <c r="T162" i="33"/>
  <c r="X156" i="28"/>
  <c r="AJ156" i="28"/>
  <c r="Q156" i="28"/>
  <c r="X158" i="35"/>
  <c r="Q158" i="35"/>
  <c r="AJ158" i="35"/>
  <c r="Q160" i="23"/>
  <c r="X160" i="23"/>
  <c r="AJ160" i="23"/>
  <c r="AJ163" i="35"/>
  <c r="T155" i="27"/>
  <c r="AG94" i="6"/>
  <c r="O162" i="6"/>
  <c r="P162" i="6"/>
  <c r="T164" i="24"/>
  <c r="T163" i="27"/>
  <c r="X159" i="19"/>
  <c r="Q159" i="19"/>
  <c r="AJ159" i="19"/>
  <c r="M159" i="19"/>
  <c r="T158" i="19"/>
  <c r="AJ158" i="31"/>
  <c r="Q158" i="31"/>
  <c r="X158" i="31"/>
  <c r="T162" i="5"/>
  <c r="AJ159" i="33"/>
  <c r="Q159" i="33"/>
  <c r="X159" i="33"/>
  <c r="M159" i="33"/>
  <c r="AJ163" i="5"/>
  <c r="Q163" i="5"/>
  <c r="X163" i="5"/>
  <c r="T152" i="33"/>
  <c r="T151" i="27"/>
  <c r="X164" i="8"/>
  <c r="AJ164" i="8"/>
  <c r="Q164" i="8"/>
  <c r="X161" i="32"/>
  <c r="AJ161" i="32"/>
  <c r="Q161" i="32"/>
  <c r="T152" i="18"/>
  <c r="T161" i="34"/>
  <c r="Q151" i="25"/>
  <c r="Q166" i="25" s="1"/>
  <c r="O168" i="25" s="1"/>
  <c r="AJ151" i="25"/>
  <c r="X151" i="25"/>
  <c r="Q154" i="31"/>
  <c r="T152" i="8"/>
  <c r="Q162" i="9"/>
  <c r="X162" i="9"/>
  <c r="AJ162" i="9"/>
  <c r="AJ156" i="33"/>
  <c r="Q156" i="33"/>
  <c r="X156" i="33"/>
  <c r="AG84" i="4"/>
  <c r="O152" i="4"/>
  <c r="P152" i="4"/>
  <c r="T153" i="24"/>
  <c r="X153" i="33"/>
  <c r="AJ153" i="33"/>
  <c r="Q153" i="33"/>
  <c r="Q150" i="30"/>
  <c r="X150" i="30"/>
  <c r="AJ150" i="30"/>
  <c r="AG131" i="5"/>
  <c r="T160" i="28"/>
  <c r="P160" i="36"/>
  <c r="Q160" i="36" s="1"/>
  <c r="X152" i="27"/>
  <c r="AJ152" i="27"/>
  <c r="Q152" i="27"/>
  <c r="AG94" i="16"/>
  <c r="O162" i="16"/>
  <c r="P162" i="16"/>
  <c r="F24" i="10"/>
  <c r="F82" i="10" s="1"/>
  <c r="AJ162" i="28"/>
  <c r="Q162" i="28"/>
  <c r="X162" i="28"/>
  <c r="AE98" i="13"/>
  <c r="AG81" i="13"/>
  <c r="P149" i="13"/>
  <c r="O149" i="13"/>
  <c r="AJ159" i="27"/>
  <c r="M159" i="27"/>
  <c r="Q159" i="27"/>
  <c r="X159" i="27"/>
  <c r="X166" i="27" s="1"/>
  <c r="X168" i="27" s="1"/>
  <c r="T154" i="25"/>
  <c r="AJ157" i="18"/>
  <c r="Q157" i="18"/>
  <c r="X157" i="18"/>
  <c r="X157" i="7"/>
  <c r="AJ157" i="7"/>
  <c r="Q157" i="7"/>
  <c r="AG131" i="14"/>
  <c r="T164" i="14"/>
  <c r="AG98" i="7"/>
  <c r="J24" i="7" s="1"/>
  <c r="H82" i="7" s="1"/>
  <c r="T163" i="25"/>
  <c r="Q163" i="35"/>
  <c r="O161" i="36"/>
  <c r="AG93" i="36"/>
  <c r="P161" i="36"/>
  <c r="AG83" i="29"/>
  <c r="AG98" i="29" s="1"/>
  <c r="J24" i="29" s="1"/>
  <c r="H82" i="29" s="1"/>
  <c r="O151" i="29"/>
  <c r="P151" i="29"/>
  <c r="T157" i="12"/>
  <c r="O151" i="15"/>
  <c r="P151" i="15"/>
  <c r="AG83" i="15"/>
  <c r="Q158" i="19"/>
  <c r="X158" i="19"/>
  <c r="AJ158" i="19"/>
  <c r="T151" i="19"/>
  <c r="P162" i="15"/>
  <c r="O164" i="36"/>
  <c r="AG96" i="36"/>
  <c r="P164" i="36"/>
  <c r="T156" i="8"/>
  <c r="X162" i="5"/>
  <c r="Q162" i="5"/>
  <c r="AJ162" i="5"/>
  <c r="T160" i="21"/>
  <c r="Q162" i="10"/>
  <c r="AJ162" i="10"/>
  <c r="X162" i="10"/>
  <c r="X152" i="33"/>
  <c r="AJ152" i="33"/>
  <c r="Q152" i="33"/>
  <c r="T151" i="31"/>
  <c r="AG98" i="33"/>
  <c r="J24" i="33" s="1"/>
  <c r="H82" i="33" s="1"/>
  <c r="T163" i="20"/>
  <c r="AJ153" i="16"/>
  <c r="X153" i="16"/>
  <c r="Q153" i="16"/>
  <c r="AJ154" i="31"/>
  <c r="AJ155" i="21"/>
  <c r="Q155" i="21"/>
  <c r="X155" i="21"/>
  <c r="X152" i="8"/>
  <c r="X166" i="8" s="1"/>
  <c r="X168" i="8" s="1"/>
  <c r="Q152" i="8"/>
  <c r="AJ152" i="8"/>
  <c r="T157" i="8"/>
  <c r="T162" i="9"/>
  <c r="AG131" i="19"/>
  <c r="T156" i="33"/>
  <c r="X156" i="24"/>
  <c r="AJ156" i="24"/>
  <c r="Q156" i="24"/>
  <c r="AJ160" i="17"/>
  <c r="X160" i="17"/>
  <c r="Q160" i="17"/>
  <c r="AJ161" i="6"/>
  <c r="Q161" i="6"/>
  <c r="X153" i="24"/>
  <c r="X166" i="24" s="1"/>
  <c r="X168" i="24" s="1"/>
  <c r="AJ153" i="24"/>
  <c r="Q153" i="24"/>
  <c r="X160" i="28"/>
  <c r="AJ160" i="28"/>
  <c r="Q160" i="28"/>
  <c r="X153" i="9"/>
  <c r="AJ153" i="9"/>
  <c r="Q153" i="9"/>
  <c r="T151" i="14"/>
  <c r="T151" i="6"/>
  <c r="AJ154" i="35"/>
  <c r="Q152" i="9"/>
  <c r="Q166" i="9" s="1"/>
  <c r="O168" i="9" s="1"/>
  <c r="AJ152" i="9"/>
  <c r="X152" i="9"/>
  <c r="T163" i="23"/>
  <c r="Q154" i="25"/>
  <c r="X154" i="25"/>
  <c r="AJ154" i="25"/>
  <c r="T150" i="10"/>
  <c r="Q153" i="21"/>
  <c r="X153" i="21"/>
  <c r="AJ153" i="21"/>
  <c r="AJ164" i="19"/>
  <c r="Q164" i="19"/>
  <c r="X164" i="19"/>
  <c r="T155" i="10"/>
  <c r="T160" i="5"/>
  <c r="P157" i="21"/>
  <c r="T164" i="32"/>
  <c r="T160" i="23"/>
  <c r="Q163" i="25"/>
  <c r="X163" i="25"/>
  <c r="AJ163" i="25"/>
  <c r="AG91" i="13"/>
  <c r="O159" i="13"/>
  <c r="P159" i="13"/>
  <c r="T164" i="26"/>
  <c r="X160" i="7"/>
  <c r="Q160" i="7"/>
  <c r="AJ160" i="7"/>
  <c r="AG86" i="6"/>
  <c r="P154" i="6"/>
  <c r="O154" i="6"/>
  <c r="X161" i="31"/>
  <c r="Q161" i="31"/>
  <c r="AJ161" i="31"/>
  <c r="AJ163" i="27"/>
  <c r="X163" i="27"/>
  <c r="Q163" i="27"/>
  <c r="F24" i="24"/>
  <c r="F82" i="24" s="1"/>
  <c r="O162" i="15"/>
  <c r="P163" i="16"/>
  <c r="T155" i="3"/>
  <c r="T155" i="21"/>
  <c r="AJ153" i="12"/>
  <c r="Q153" i="12"/>
  <c r="X153" i="12"/>
  <c r="Q157" i="8"/>
  <c r="X157" i="8"/>
  <c r="AJ157" i="8"/>
  <c r="AG98" i="31"/>
  <c r="J24" i="31" s="1"/>
  <c r="H82" i="31" s="1"/>
  <c r="T150" i="30"/>
  <c r="X160" i="36"/>
  <c r="X151" i="14"/>
  <c r="AJ151" i="14"/>
  <c r="Q151" i="14"/>
  <c r="T156" i="10"/>
  <c r="T162" i="28"/>
  <c r="AG90" i="13"/>
  <c r="O158" i="13"/>
  <c r="P158" i="13"/>
  <c r="X151" i="6"/>
  <c r="AJ151" i="6"/>
  <c r="Q151" i="6"/>
  <c r="AG86" i="13"/>
  <c r="O154" i="13"/>
  <c r="P154" i="13"/>
  <c r="T159" i="31"/>
  <c r="AJ163" i="23"/>
  <c r="Q163" i="23"/>
  <c r="X163" i="23"/>
  <c r="Q150" i="10"/>
  <c r="Q166" i="10" s="1"/>
  <c r="O168" i="10" s="1"/>
  <c r="X150" i="10"/>
  <c r="AJ150" i="10"/>
  <c r="AJ166" i="10" s="1"/>
  <c r="AJ168" i="10" s="1"/>
  <c r="Q157" i="36"/>
  <c r="AJ157" i="36"/>
  <c r="X157" i="36"/>
  <c r="T153" i="21"/>
  <c r="P163" i="6"/>
  <c r="AG95" i="6"/>
  <c r="O163" i="6"/>
  <c r="X155" i="10"/>
  <c r="Q155" i="10"/>
  <c r="AJ155" i="10"/>
  <c r="Q158" i="16"/>
  <c r="X158" i="16"/>
  <c r="AJ158" i="16"/>
  <c r="X160" i="5"/>
  <c r="Q160" i="5"/>
  <c r="AJ160" i="5"/>
  <c r="T154" i="12"/>
  <c r="Q164" i="22"/>
  <c r="X164" i="22"/>
  <c r="AJ164" i="22"/>
  <c r="T164" i="31"/>
  <c r="O166" i="28"/>
  <c r="Q149" i="28"/>
  <c r="AJ149" i="28"/>
  <c r="O156" i="29"/>
  <c r="AG88" i="29"/>
  <c r="P156" i="29"/>
  <c r="O154" i="29"/>
  <c r="AG86" i="29"/>
  <c r="P154" i="29"/>
  <c r="O166" i="7"/>
  <c r="AJ149" i="7"/>
  <c r="Q149" i="7"/>
  <c r="Q166" i="7" s="1"/>
  <c r="O168" i="7" s="1"/>
  <c r="P163" i="13"/>
  <c r="AG95" i="13"/>
  <c r="O163" i="13"/>
  <c r="O161" i="29"/>
  <c r="AG93" i="29"/>
  <c r="P161" i="29"/>
  <c r="T160" i="7"/>
  <c r="AG90" i="6"/>
  <c r="P158" i="6"/>
  <c r="O158" i="6"/>
  <c r="T161" i="31"/>
  <c r="T158" i="34"/>
  <c r="X151" i="19"/>
  <c r="Q151" i="19"/>
  <c r="AJ151" i="19"/>
  <c r="O163" i="16"/>
  <c r="Q155" i="3"/>
  <c r="X155" i="3"/>
  <c r="AJ155" i="3"/>
  <c r="T161" i="14"/>
  <c r="T161" i="35"/>
  <c r="O166" i="31"/>
  <c r="Q149" i="31"/>
  <c r="Q166" i="31" s="1"/>
  <c r="O168" i="31" s="1"/>
  <c r="AJ149" i="31"/>
  <c r="AG131" i="32"/>
  <c r="T153" i="9"/>
  <c r="Q156" i="10"/>
  <c r="X156" i="10"/>
  <c r="AJ156" i="10"/>
  <c r="T159" i="14"/>
  <c r="Q154" i="7"/>
  <c r="X154" i="7"/>
  <c r="AJ154" i="7"/>
  <c r="T150" i="14"/>
  <c r="P150" i="36"/>
  <c r="O150" i="36"/>
  <c r="AG82" i="36"/>
  <c r="P158" i="36"/>
  <c r="AG90" i="36"/>
  <c r="O158" i="36"/>
  <c r="T152" i="31"/>
  <c r="T157" i="31"/>
  <c r="T158" i="16"/>
  <c r="T154" i="3"/>
  <c r="X159" i="22"/>
  <c r="M159" i="22"/>
  <c r="Q159" i="22"/>
  <c r="AJ159" i="22"/>
  <c r="T157" i="20"/>
  <c r="Q154" i="12"/>
  <c r="AJ154" i="12"/>
  <c r="X154" i="12"/>
  <c r="AG98" i="28"/>
  <c r="J24" i="28" s="1"/>
  <c r="H82" i="28" s="1"/>
  <c r="AJ159" i="23"/>
  <c r="Q159" i="23"/>
  <c r="X159" i="23"/>
  <c r="M159" i="23"/>
  <c r="O166" i="22"/>
  <c r="Q149" i="22"/>
  <c r="Q166" i="22" s="1"/>
  <c r="O168" i="22" s="1"/>
  <c r="AJ149" i="22"/>
  <c r="X153" i="7"/>
  <c r="AJ153" i="7"/>
  <c r="Q153" i="7"/>
  <c r="AG96" i="29"/>
  <c r="P164" i="29"/>
  <c r="O164" i="29"/>
  <c r="X158" i="34"/>
  <c r="AJ158" i="34"/>
  <c r="Q158" i="34"/>
  <c r="T150" i="25"/>
  <c r="AL164" i="10" l="1"/>
  <c r="AL160" i="10"/>
  <c r="AL149" i="10"/>
  <c r="AL153" i="10"/>
  <c r="AL161" i="10"/>
  <c r="AL154" i="10"/>
  <c r="AL162" i="10"/>
  <c r="AL150" i="10"/>
  <c r="AL156" i="10"/>
  <c r="AL151" i="10"/>
  <c r="AL157" i="10"/>
  <c r="AL158" i="10"/>
  <c r="AL155" i="10"/>
  <c r="AL159" i="10"/>
  <c r="AL152" i="10"/>
  <c r="AL163" i="10"/>
  <c r="AL149" i="11"/>
  <c r="AL164" i="11"/>
  <c r="AL151" i="11"/>
  <c r="AL161" i="11"/>
  <c r="AL158" i="11"/>
  <c r="AL154" i="11"/>
  <c r="AL157" i="11"/>
  <c r="AL163" i="11"/>
  <c r="AL155" i="11"/>
  <c r="AL153" i="11"/>
  <c r="AL150" i="11"/>
  <c r="AL160" i="11"/>
  <c r="AL156" i="11"/>
  <c r="AL152" i="11"/>
  <c r="AL159" i="11"/>
  <c r="AL162" i="11"/>
  <c r="AF152" i="24"/>
  <c r="AF150" i="24"/>
  <c r="AF155" i="24"/>
  <c r="AF160" i="24"/>
  <c r="AF153" i="24"/>
  <c r="AA158" i="24"/>
  <c r="AA163" i="24"/>
  <c r="AF156" i="24"/>
  <c r="AF161" i="24"/>
  <c r="AF164" i="24"/>
  <c r="AA152" i="24"/>
  <c r="AF157" i="24"/>
  <c r="AF158" i="24"/>
  <c r="AA154" i="24"/>
  <c r="AA162" i="24"/>
  <c r="AF154" i="24"/>
  <c r="AF162" i="24"/>
  <c r="AA164" i="24"/>
  <c r="AA151" i="24"/>
  <c r="AF159" i="24"/>
  <c r="AA153" i="24"/>
  <c r="AA159" i="24"/>
  <c r="AF163" i="24"/>
  <c r="AF151" i="24"/>
  <c r="AA150" i="24"/>
  <c r="AA161" i="24"/>
  <c r="AA160" i="24"/>
  <c r="AA155" i="24"/>
  <c r="AA157" i="24"/>
  <c r="AA156" i="24"/>
  <c r="AL149" i="9"/>
  <c r="AL161" i="9"/>
  <c r="AL156" i="9"/>
  <c r="AL150" i="9"/>
  <c r="AL155" i="9"/>
  <c r="AL154" i="9"/>
  <c r="AL151" i="9"/>
  <c r="AL152" i="9"/>
  <c r="AL158" i="9"/>
  <c r="AL163" i="9"/>
  <c r="AL164" i="9"/>
  <c r="AL162" i="9"/>
  <c r="AL157" i="9"/>
  <c r="AL153" i="9"/>
  <c r="AL160" i="9"/>
  <c r="AL159" i="9"/>
  <c r="AL165" i="9" s="1"/>
  <c r="AF159" i="27"/>
  <c r="AF165" i="27" s="1"/>
  <c r="AF161" i="27"/>
  <c r="AF163" i="27"/>
  <c r="AF154" i="27"/>
  <c r="AF155" i="27"/>
  <c r="AF151" i="27"/>
  <c r="AF158" i="27"/>
  <c r="AF157" i="27"/>
  <c r="AF160" i="27"/>
  <c r="AA163" i="27"/>
  <c r="AA157" i="27"/>
  <c r="AF162" i="27"/>
  <c r="AF150" i="27"/>
  <c r="AF156" i="27"/>
  <c r="AF164" i="27"/>
  <c r="AA162" i="27"/>
  <c r="AA156" i="27"/>
  <c r="AA150" i="27"/>
  <c r="AF152" i="27"/>
  <c r="AF153" i="27"/>
  <c r="AA151" i="27"/>
  <c r="AA161" i="27"/>
  <c r="AA154" i="27"/>
  <c r="AA158" i="27"/>
  <c r="AA160" i="27"/>
  <c r="AA155" i="27"/>
  <c r="AA153" i="27"/>
  <c r="AA159" i="27"/>
  <c r="AA164" i="27"/>
  <c r="AA152" i="27"/>
  <c r="AL158" i="17"/>
  <c r="AL159" i="17"/>
  <c r="AL162" i="17"/>
  <c r="AL149" i="17"/>
  <c r="AL155" i="17"/>
  <c r="AL150" i="17"/>
  <c r="AL160" i="17"/>
  <c r="AL151" i="17"/>
  <c r="AL156" i="17"/>
  <c r="AL161" i="17"/>
  <c r="AL164" i="17"/>
  <c r="AL163" i="17"/>
  <c r="AL153" i="17"/>
  <c r="AL154" i="17"/>
  <c r="AL157" i="17"/>
  <c r="AL152" i="17"/>
  <c r="AF151" i="8"/>
  <c r="AF153" i="8"/>
  <c r="AF155" i="8"/>
  <c r="AF157" i="8"/>
  <c r="AF158" i="8"/>
  <c r="AF163" i="8"/>
  <c r="AA151" i="8"/>
  <c r="AF156" i="8"/>
  <c r="AF161" i="8"/>
  <c r="AF154" i="8"/>
  <c r="AA164" i="8"/>
  <c r="AF159" i="8"/>
  <c r="AF164" i="8"/>
  <c r="AF152" i="8"/>
  <c r="AA162" i="8"/>
  <c r="AF162" i="8"/>
  <c r="AF150" i="8"/>
  <c r="AA155" i="8"/>
  <c r="AA160" i="8"/>
  <c r="AF160" i="8"/>
  <c r="AA159" i="8"/>
  <c r="AA154" i="8"/>
  <c r="AA161" i="8"/>
  <c r="AA156" i="8"/>
  <c r="AA152" i="8"/>
  <c r="AA150" i="8"/>
  <c r="AA157" i="8"/>
  <c r="AA163" i="8"/>
  <c r="AA153" i="8"/>
  <c r="AA158" i="8"/>
  <c r="AJ151" i="15"/>
  <c r="Q151" i="15"/>
  <c r="X151" i="15"/>
  <c r="AL159" i="14"/>
  <c r="Q166" i="23"/>
  <c r="O168" i="23" s="1"/>
  <c r="T156" i="6"/>
  <c r="T156" i="15"/>
  <c r="Q154" i="29"/>
  <c r="X154" i="29"/>
  <c r="AJ154" i="29"/>
  <c r="Q154" i="13"/>
  <c r="X154" i="13"/>
  <c r="AJ154" i="13"/>
  <c r="Q154" i="6"/>
  <c r="X154" i="6"/>
  <c r="AJ154" i="6"/>
  <c r="AG98" i="13"/>
  <c r="J24" i="13" s="1"/>
  <c r="H82" i="13" s="1"/>
  <c r="J24" i="5"/>
  <c r="H82" i="5" s="1"/>
  <c r="AJ166" i="32"/>
  <c r="AJ168" i="32" s="1"/>
  <c r="Q156" i="6"/>
  <c r="AJ156" i="6"/>
  <c r="X156" i="6"/>
  <c r="AL149" i="14"/>
  <c r="T150" i="13"/>
  <c r="X166" i="28"/>
  <c r="X168" i="28" s="1"/>
  <c r="Q166" i="24"/>
  <c r="O168" i="24" s="1"/>
  <c r="T151" i="16"/>
  <c r="T157" i="16"/>
  <c r="T152" i="15"/>
  <c r="T161" i="2"/>
  <c r="Q158" i="13"/>
  <c r="AJ158" i="13"/>
  <c r="X158" i="13"/>
  <c r="T159" i="36"/>
  <c r="T162" i="6"/>
  <c r="T163" i="4"/>
  <c r="T157" i="4"/>
  <c r="T153" i="2"/>
  <c r="T154" i="13"/>
  <c r="T157" i="21"/>
  <c r="T164" i="36"/>
  <c r="T150" i="4"/>
  <c r="X150" i="4"/>
  <c r="AJ150" i="4"/>
  <c r="Q150" i="4"/>
  <c r="T155" i="4"/>
  <c r="X156" i="15"/>
  <c r="AJ156" i="15"/>
  <c r="Q156" i="15"/>
  <c r="AJ166" i="22"/>
  <c r="AJ168" i="22" s="1"/>
  <c r="T156" i="29"/>
  <c r="T154" i="6"/>
  <c r="Q164" i="36"/>
  <c r="AJ164" i="36"/>
  <c r="X164" i="36"/>
  <c r="X166" i="35"/>
  <c r="X168" i="35" s="1"/>
  <c r="Q166" i="32"/>
  <c r="O168" i="32" s="1"/>
  <c r="AJ155" i="4"/>
  <c r="Q155" i="4"/>
  <c r="X155" i="4"/>
  <c r="T156" i="4"/>
  <c r="X166" i="19"/>
  <c r="X168" i="19" s="1"/>
  <c r="Q150" i="13"/>
  <c r="AJ150" i="13"/>
  <c r="X150" i="13"/>
  <c r="T156" i="2"/>
  <c r="AJ151" i="16"/>
  <c r="Q151" i="16"/>
  <c r="Q166" i="16" s="1"/>
  <c r="O168" i="16" s="1"/>
  <c r="X151" i="16"/>
  <c r="X166" i="16" s="1"/>
  <c r="X168" i="16" s="1"/>
  <c r="AL153" i="14"/>
  <c r="Q160" i="16"/>
  <c r="X160" i="16"/>
  <c r="AJ160" i="16"/>
  <c r="T152" i="16"/>
  <c r="AJ157" i="29"/>
  <c r="Q157" i="29"/>
  <c r="X157" i="29"/>
  <c r="X152" i="15"/>
  <c r="Q152" i="15"/>
  <c r="AJ152" i="15"/>
  <c r="X150" i="36"/>
  <c r="AJ150" i="36"/>
  <c r="Q150" i="36"/>
  <c r="AL161" i="14"/>
  <c r="T162" i="15"/>
  <c r="AJ159" i="29"/>
  <c r="Q159" i="29"/>
  <c r="X159" i="29"/>
  <c r="M159" i="29"/>
  <c r="Q149" i="6"/>
  <c r="AJ149" i="6"/>
  <c r="O166" i="6"/>
  <c r="Q156" i="4"/>
  <c r="AJ156" i="4"/>
  <c r="X156" i="4"/>
  <c r="AL155" i="14"/>
  <c r="Q150" i="15"/>
  <c r="AJ150" i="15"/>
  <c r="X152" i="16"/>
  <c r="Q152" i="16"/>
  <c r="AJ152" i="16"/>
  <c r="T159" i="2"/>
  <c r="Q160" i="13"/>
  <c r="X160" i="13"/>
  <c r="AJ160" i="13"/>
  <c r="Q155" i="36"/>
  <c r="Q158" i="36"/>
  <c r="X158" i="36"/>
  <c r="AJ158" i="36"/>
  <c r="T159" i="29"/>
  <c r="AG98" i="6"/>
  <c r="J24" i="6" s="1"/>
  <c r="H82" i="6" s="1"/>
  <c r="X152" i="21"/>
  <c r="Q152" i="21"/>
  <c r="AJ152" i="21"/>
  <c r="AJ166" i="21" s="1"/>
  <c r="AJ168" i="21" s="1"/>
  <c r="T160" i="15"/>
  <c r="X156" i="2"/>
  <c r="AJ156" i="2"/>
  <c r="Q156" i="2"/>
  <c r="AJ163" i="29"/>
  <c r="Q163" i="29"/>
  <c r="X163" i="29"/>
  <c r="T164" i="15"/>
  <c r="AG98" i="2"/>
  <c r="J24" i="2" s="1"/>
  <c r="H82" i="2" s="1"/>
  <c r="T153" i="29"/>
  <c r="T160" i="13"/>
  <c r="AJ150" i="2"/>
  <c r="X150" i="2"/>
  <c r="Q150" i="2"/>
  <c r="Q158" i="2"/>
  <c r="X158" i="2"/>
  <c r="AJ158" i="2"/>
  <c r="T164" i="16"/>
  <c r="T154" i="16"/>
  <c r="AJ160" i="15"/>
  <c r="Q160" i="15"/>
  <c r="X160" i="15"/>
  <c r="T160" i="6"/>
  <c r="T152" i="21"/>
  <c r="AJ164" i="15"/>
  <c r="X164" i="15"/>
  <c r="Q164" i="15"/>
  <c r="AJ149" i="15"/>
  <c r="Q149" i="15"/>
  <c r="O166" i="15"/>
  <c r="O166" i="2"/>
  <c r="Q149" i="2"/>
  <c r="AJ149" i="2"/>
  <c r="AL158" i="14"/>
  <c r="T151" i="2"/>
  <c r="Q152" i="4"/>
  <c r="AJ152" i="4"/>
  <c r="X152" i="4"/>
  <c r="X156" i="29"/>
  <c r="Q156" i="29"/>
  <c r="AJ156" i="29"/>
  <c r="AJ163" i="6"/>
  <c r="Q163" i="6"/>
  <c r="X163" i="6"/>
  <c r="AL151" i="14"/>
  <c r="T150" i="2"/>
  <c r="J24" i="35"/>
  <c r="H82" i="35" s="1"/>
  <c r="Q158" i="6"/>
  <c r="X158" i="6"/>
  <c r="AJ158" i="6"/>
  <c r="AJ166" i="28"/>
  <c r="AJ168" i="28" s="1"/>
  <c r="AL164" i="14"/>
  <c r="AJ166" i="31"/>
  <c r="AJ168" i="31" s="1"/>
  <c r="T158" i="6"/>
  <c r="Q166" i="28"/>
  <c r="O168" i="28" s="1"/>
  <c r="T163" i="6"/>
  <c r="T158" i="13"/>
  <c r="T152" i="4"/>
  <c r="Q159" i="36"/>
  <c r="AJ159" i="36"/>
  <c r="M159" i="36"/>
  <c r="X159" i="36"/>
  <c r="J24" i="14"/>
  <c r="H82" i="14" s="1"/>
  <c r="AL162" i="14"/>
  <c r="T154" i="4"/>
  <c r="X166" i="33"/>
  <c r="X168" i="33" s="1"/>
  <c r="AG98" i="15"/>
  <c r="J24" i="15" s="1"/>
  <c r="H82" i="15" s="1"/>
  <c r="X153" i="29"/>
  <c r="AJ153" i="29"/>
  <c r="Q153" i="29"/>
  <c r="T155" i="29"/>
  <c r="T158" i="2"/>
  <c r="T152" i="36"/>
  <c r="T153" i="4"/>
  <c r="Q164" i="16"/>
  <c r="X164" i="16"/>
  <c r="AJ164" i="16"/>
  <c r="X154" i="16"/>
  <c r="Q154" i="16"/>
  <c r="AJ154" i="16"/>
  <c r="AJ166" i="16" s="1"/>
  <c r="AJ168" i="16" s="1"/>
  <c r="Q154" i="4"/>
  <c r="X154" i="4"/>
  <c r="AJ154" i="4"/>
  <c r="Q160" i="6"/>
  <c r="AJ160" i="6"/>
  <c r="X160" i="6"/>
  <c r="M159" i="4"/>
  <c r="Q159" i="4"/>
  <c r="AJ159" i="4"/>
  <c r="X159" i="4"/>
  <c r="X154" i="36"/>
  <c r="Q154" i="36"/>
  <c r="AJ154" i="36"/>
  <c r="T150" i="29"/>
  <c r="AJ166" i="33"/>
  <c r="AJ168" i="33" s="1"/>
  <c r="T156" i="16"/>
  <c r="X166" i="22"/>
  <c r="X168" i="22" s="1"/>
  <c r="Q166" i="27"/>
  <c r="O168" i="27" s="1"/>
  <c r="AJ160" i="4"/>
  <c r="X160" i="4"/>
  <c r="Q160" i="4"/>
  <c r="T161" i="21"/>
  <c r="X166" i="18"/>
  <c r="X168" i="18" s="1"/>
  <c r="T162" i="29"/>
  <c r="T159" i="4"/>
  <c r="AJ150" i="29"/>
  <c r="Q150" i="29"/>
  <c r="Q166" i="29" s="1"/>
  <c r="O168" i="29" s="1"/>
  <c r="X150" i="29"/>
  <c r="AL152" i="14"/>
  <c r="AJ164" i="4"/>
  <c r="Q164" i="4"/>
  <c r="X164" i="4"/>
  <c r="Q162" i="16"/>
  <c r="X162" i="16"/>
  <c r="AJ162" i="16"/>
  <c r="AJ155" i="29"/>
  <c r="Q155" i="29"/>
  <c r="X155" i="29"/>
  <c r="T158" i="36"/>
  <c r="T159" i="13"/>
  <c r="Q162" i="13"/>
  <c r="X162" i="13"/>
  <c r="AJ162" i="13"/>
  <c r="T163" i="15"/>
  <c r="AJ153" i="4"/>
  <c r="Q153" i="4"/>
  <c r="X153" i="4"/>
  <c r="X166" i="12"/>
  <c r="X168" i="12" s="1"/>
  <c r="AJ166" i="27"/>
  <c r="AJ168" i="27" s="1"/>
  <c r="T160" i="4"/>
  <c r="X166" i="7"/>
  <c r="X168" i="7" s="1"/>
  <c r="Q161" i="21"/>
  <c r="X161" i="21"/>
  <c r="AJ161" i="21"/>
  <c r="X166" i="3"/>
  <c r="X168" i="3" s="1"/>
  <c r="O166" i="16"/>
  <c r="T154" i="36"/>
  <c r="Q166" i="30"/>
  <c r="O168" i="30" s="1"/>
  <c r="T164" i="4"/>
  <c r="Q166" i="33"/>
  <c r="O168" i="33" s="1"/>
  <c r="AJ155" i="15"/>
  <c r="Q155" i="15"/>
  <c r="X155" i="15"/>
  <c r="T162" i="4"/>
  <c r="Q163" i="15"/>
  <c r="X163" i="15"/>
  <c r="AJ163" i="15"/>
  <c r="T161" i="29"/>
  <c r="X159" i="13"/>
  <c r="AJ159" i="13"/>
  <c r="M159" i="13"/>
  <c r="Q159" i="13"/>
  <c r="T151" i="15"/>
  <c r="T153" i="13"/>
  <c r="Q166" i="20"/>
  <c r="O168" i="20" s="1"/>
  <c r="AJ166" i="30"/>
  <c r="AJ168" i="30" s="1"/>
  <c r="T151" i="13"/>
  <c r="X166" i="5"/>
  <c r="X168" i="5" s="1"/>
  <c r="X166" i="26"/>
  <c r="X168" i="26" s="1"/>
  <c r="T162" i="21"/>
  <c r="Q153" i="13"/>
  <c r="X153" i="13"/>
  <c r="AJ153" i="13"/>
  <c r="X162" i="29"/>
  <c r="AJ162" i="29"/>
  <c r="Q162" i="29"/>
  <c r="J24" i="22"/>
  <c r="H82" i="22" s="1"/>
  <c r="T155" i="15"/>
  <c r="Q151" i="13"/>
  <c r="X151" i="13"/>
  <c r="AJ151" i="13"/>
  <c r="T162" i="13"/>
  <c r="T162" i="36"/>
  <c r="T150" i="36"/>
  <c r="X161" i="29"/>
  <c r="Q161" i="29"/>
  <c r="AJ161" i="29"/>
  <c r="T163" i="16"/>
  <c r="T153" i="15"/>
  <c r="Q162" i="36"/>
  <c r="AJ162" i="36"/>
  <c r="X162" i="36"/>
  <c r="X166" i="20"/>
  <c r="X168" i="20" s="1"/>
  <c r="Q149" i="4"/>
  <c r="O166" i="4"/>
  <c r="AJ149" i="4"/>
  <c r="X162" i="21"/>
  <c r="X166" i="21" s="1"/>
  <c r="X168" i="21" s="1"/>
  <c r="Q162" i="21"/>
  <c r="AJ162" i="21"/>
  <c r="T163" i="21"/>
  <c r="Q157" i="6"/>
  <c r="X157" i="6"/>
  <c r="AJ157" i="6"/>
  <c r="AJ166" i="20"/>
  <c r="AJ168" i="20" s="1"/>
  <c r="J24" i="20"/>
  <c r="H82" i="20" s="1"/>
  <c r="T155" i="36"/>
  <c r="AJ166" i="26"/>
  <c r="AJ168" i="26" s="1"/>
  <c r="X166" i="25"/>
  <c r="X168" i="25" s="1"/>
  <c r="X164" i="21"/>
  <c r="AJ164" i="21"/>
  <c r="Q164" i="21"/>
  <c r="Q163" i="21"/>
  <c r="X163" i="21"/>
  <c r="AJ163" i="21"/>
  <c r="M159" i="21"/>
  <c r="T156" i="13"/>
  <c r="T150" i="6"/>
  <c r="AJ149" i="36"/>
  <c r="O166" i="36"/>
  <c r="Q149" i="36"/>
  <c r="Q166" i="36" s="1"/>
  <c r="O168" i="36" s="1"/>
  <c r="X151" i="2"/>
  <c r="AJ151" i="2"/>
  <c r="Q151" i="2"/>
  <c r="Q166" i="26"/>
  <c r="O168" i="26" s="1"/>
  <c r="AJ162" i="15"/>
  <c r="Q162" i="15"/>
  <c r="X162" i="15"/>
  <c r="Q157" i="21"/>
  <c r="X157" i="21"/>
  <c r="AJ157" i="21"/>
  <c r="X158" i="15"/>
  <c r="Q158" i="15"/>
  <c r="AJ158" i="15"/>
  <c r="T164" i="21"/>
  <c r="Q166" i="34"/>
  <c r="O168" i="34" s="1"/>
  <c r="J24" i="24"/>
  <c r="H82" i="24" s="1"/>
  <c r="Q156" i="36"/>
  <c r="X156" i="36"/>
  <c r="AJ156" i="36"/>
  <c r="X166" i="34"/>
  <c r="X168" i="34" s="1"/>
  <c r="T157" i="15"/>
  <c r="J24" i="19"/>
  <c r="H82" i="19" s="1"/>
  <c r="Q156" i="13"/>
  <c r="AJ156" i="13"/>
  <c r="X156" i="13"/>
  <c r="Q150" i="6"/>
  <c r="X150" i="6"/>
  <c r="AJ150" i="6"/>
  <c r="AG98" i="36"/>
  <c r="J24" i="36" s="1"/>
  <c r="H82" i="36" s="1"/>
  <c r="AJ166" i="3"/>
  <c r="AJ168" i="3" s="1"/>
  <c r="T160" i="36"/>
  <c r="AJ153" i="15"/>
  <c r="Q153" i="15"/>
  <c r="X153" i="15"/>
  <c r="T151" i="29"/>
  <c r="T163" i="13"/>
  <c r="X151" i="29"/>
  <c r="AJ151" i="29"/>
  <c r="Q151" i="29"/>
  <c r="T158" i="15"/>
  <c r="AJ166" i="34"/>
  <c r="AJ168" i="34" s="1"/>
  <c r="AJ166" i="5"/>
  <c r="AJ168" i="5" s="1"/>
  <c r="T156" i="36"/>
  <c r="T163" i="29"/>
  <c r="AJ157" i="15"/>
  <c r="X157" i="15"/>
  <c r="Q157" i="15"/>
  <c r="T158" i="4"/>
  <c r="X166" i="17"/>
  <c r="X168" i="17" s="1"/>
  <c r="T160" i="16"/>
  <c r="Q166" i="3"/>
  <c r="O168" i="3" s="1"/>
  <c r="X163" i="13"/>
  <c r="Q163" i="13"/>
  <c r="AJ163" i="13"/>
  <c r="Q164" i="29"/>
  <c r="AJ164" i="29"/>
  <c r="X164" i="29"/>
  <c r="Q163" i="16"/>
  <c r="AJ163" i="16"/>
  <c r="X163" i="16"/>
  <c r="Q163" i="4"/>
  <c r="X163" i="4"/>
  <c r="AJ163" i="4"/>
  <c r="Q166" i="35"/>
  <c r="O168" i="35" s="1"/>
  <c r="T154" i="15"/>
  <c r="Q166" i="5"/>
  <c r="O168" i="5" s="1"/>
  <c r="AJ155" i="16"/>
  <c r="X155" i="16"/>
  <c r="Q155" i="16"/>
  <c r="AL160" i="14"/>
  <c r="AL157" i="14"/>
  <c r="Q158" i="4"/>
  <c r="AJ158" i="4"/>
  <c r="X158" i="4"/>
  <c r="AL154" i="14"/>
  <c r="X163" i="36"/>
  <c r="AJ163" i="36"/>
  <c r="Q163" i="36"/>
  <c r="T155" i="2"/>
  <c r="O166" i="21"/>
  <c r="T152" i="29"/>
  <c r="AJ166" i="12"/>
  <c r="AJ168" i="12" s="1"/>
  <c r="X166" i="31"/>
  <c r="X168" i="31" s="1"/>
  <c r="T155" i="16"/>
  <c r="AJ166" i="19"/>
  <c r="AJ168" i="19" s="1"/>
  <c r="T164" i="2"/>
  <c r="T163" i="36"/>
  <c r="X166" i="23"/>
  <c r="X168" i="23" s="1"/>
  <c r="AL156" i="14"/>
  <c r="T159" i="16"/>
  <c r="T152" i="6"/>
  <c r="M159" i="2"/>
  <c r="Q159" i="2"/>
  <c r="X159" i="2"/>
  <c r="AJ159" i="2"/>
  <c r="X155" i="2"/>
  <c r="Q155" i="2"/>
  <c r="AJ155" i="2"/>
  <c r="T161" i="16"/>
  <c r="Q166" i="21"/>
  <c r="O168" i="21" s="1"/>
  <c r="Q166" i="18"/>
  <c r="O168" i="18" s="1"/>
  <c r="X154" i="15"/>
  <c r="Q154" i="15"/>
  <c r="AJ154" i="15"/>
  <c r="X166" i="30"/>
  <c r="X168" i="30" s="1"/>
  <c r="AJ162" i="6"/>
  <c r="Q162" i="6"/>
  <c r="X162" i="6"/>
  <c r="AJ166" i="8"/>
  <c r="AJ168" i="8" s="1"/>
  <c r="AJ166" i="35"/>
  <c r="AJ168" i="35" s="1"/>
  <c r="T161" i="15"/>
  <c r="X153" i="2"/>
  <c r="AJ153" i="2"/>
  <c r="Q153" i="2"/>
  <c r="T155" i="6"/>
  <c r="Q166" i="19"/>
  <c r="O168" i="19" s="1"/>
  <c r="AL163" i="14"/>
  <c r="X164" i="2"/>
  <c r="AJ164" i="2"/>
  <c r="Q164" i="2"/>
  <c r="T160" i="2"/>
  <c r="Q152" i="6"/>
  <c r="X152" i="6"/>
  <c r="AJ152" i="6"/>
  <c r="Q164" i="13"/>
  <c r="X164" i="13"/>
  <c r="AJ164" i="13"/>
  <c r="Q161" i="16"/>
  <c r="AJ161" i="16"/>
  <c r="X161" i="16"/>
  <c r="AJ160" i="36"/>
  <c r="AL164" i="29"/>
  <c r="T164" i="29"/>
  <c r="AJ166" i="7"/>
  <c r="AJ168" i="7" s="1"/>
  <c r="T157" i="13"/>
  <c r="AJ166" i="18"/>
  <c r="AJ168" i="18" s="1"/>
  <c r="T154" i="29"/>
  <c r="X161" i="36"/>
  <c r="Q161" i="36"/>
  <c r="AJ161" i="36"/>
  <c r="AJ149" i="13"/>
  <c r="Q149" i="13"/>
  <c r="O166" i="13"/>
  <c r="Q166" i="8"/>
  <c r="O168" i="8" s="1"/>
  <c r="X157" i="13"/>
  <c r="AJ157" i="13"/>
  <c r="Q157" i="13"/>
  <c r="AJ157" i="4"/>
  <c r="Q157" i="4"/>
  <c r="X157" i="4"/>
  <c r="AJ166" i="23"/>
  <c r="AJ168" i="23" s="1"/>
  <c r="M159" i="6"/>
  <c r="X152" i="29"/>
  <c r="AJ152" i="29"/>
  <c r="Q152" i="29"/>
  <c r="AJ166" i="25"/>
  <c r="AJ168" i="25" s="1"/>
  <c r="AJ162" i="4"/>
  <c r="Q162" i="4"/>
  <c r="X162" i="4"/>
  <c r="Q166" i="12"/>
  <c r="O168" i="12" s="1"/>
  <c r="Q155" i="6"/>
  <c r="X155" i="6"/>
  <c r="AJ155" i="6"/>
  <c r="X151" i="36"/>
  <c r="Q151" i="36"/>
  <c r="AJ151" i="36"/>
  <c r="T151" i="4"/>
  <c r="Q160" i="2"/>
  <c r="X160" i="2"/>
  <c r="AJ160" i="2"/>
  <c r="AJ157" i="16"/>
  <c r="Q157" i="16"/>
  <c r="X157" i="16"/>
  <c r="O166" i="29"/>
  <c r="X166" i="11"/>
  <c r="X168" i="11" s="1"/>
  <c r="Q159" i="15"/>
  <c r="M159" i="15"/>
  <c r="X159" i="15"/>
  <c r="AJ159" i="15"/>
  <c r="Q159" i="16"/>
  <c r="M159" i="16"/>
  <c r="X159" i="16"/>
  <c r="AJ159" i="16"/>
  <c r="T164" i="13"/>
  <c r="X166" i="14"/>
  <c r="X168" i="14" s="1"/>
  <c r="Q161" i="2"/>
  <c r="AJ161" i="2"/>
  <c r="X161" i="2"/>
  <c r="T162" i="16"/>
  <c r="X166" i="10"/>
  <c r="X168" i="10" s="1"/>
  <c r="T161" i="36"/>
  <c r="X161" i="15"/>
  <c r="AJ161" i="15"/>
  <c r="Q161" i="15"/>
  <c r="T157" i="6"/>
  <c r="AJ166" i="24"/>
  <c r="AJ168" i="24" s="1"/>
  <c r="T151" i="36"/>
  <c r="X166" i="9"/>
  <c r="X168" i="9" s="1"/>
  <c r="AJ151" i="4"/>
  <c r="Q151" i="4"/>
  <c r="X151" i="4"/>
  <c r="AJ166" i="29"/>
  <c r="AJ168" i="29" s="1"/>
  <c r="AL155" i="29" s="1"/>
  <c r="T159" i="15"/>
  <c r="X166" i="32"/>
  <c r="X168" i="32" s="1"/>
  <c r="AF155" i="21" l="1"/>
  <c r="AA164" i="21"/>
  <c r="AF164" i="21"/>
  <c r="AA153" i="21"/>
  <c r="AA162" i="21"/>
  <c r="AF151" i="21"/>
  <c r="AF158" i="21"/>
  <c r="AF156" i="21"/>
  <c r="AF161" i="21"/>
  <c r="AA152" i="21"/>
  <c r="AF152" i="21"/>
  <c r="AF159" i="21"/>
  <c r="AA150" i="21"/>
  <c r="AA158" i="21"/>
  <c r="AF150" i="21"/>
  <c r="AA154" i="21"/>
  <c r="AF154" i="21"/>
  <c r="AF162" i="21"/>
  <c r="AA160" i="21"/>
  <c r="AF160" i="21"/>
  <c r="AF153" i="21"/>
  <c r="AA163" i="21"/>
  <c r="AF163" i="21"/>
  <c r="AA156" i="21"/>
  <c r="AA157" i="21"/>
  <c r="AF157" i="21"/>
  <c r="AA159" i="21"/>
  <c r="AA151" i="21"/>
  <c r="AA155" i="21"/>
  <c r="AA161" i="21"/>
  <c r="AL153" i="16"/>
  <c r="AL149" i="16"/>
  <c r="AL158" i="16"/>
  <c r="AL150" i="16"/>
  <c r="AL164" i="16"/>
  <c r="AL160" i="16"/>
  <c r="AL154" i="16"/>
  <c r="AL151" i="16"/>
  <c r="AL159" i="16"/>
  <c r="AL165" i="16" s="1"/>
  <c r="AL157" i="16"/>
  <c r="AL152" i="16"/>
  <c r="AL156" i="16"/>
  <c r="AL155" i="16"/>
  <c r="AL162" i="16"/>
  <c r="AL161" i="16"/>
  <c r="AL163" i="16"/>
  <c r="AL150" i="21"/>
  <c r="AL158" i="21"/>
  <c r="AL159" i="21"/>
  <c r="AL154" i="21"/>
  <c r="AL155" i="21"/>
  <c r="AL156" i="21"/>
  <c r="AL151" i="21"/>
  <c r="AL153" i="21"/>
  <c r="AL160" i="21"/>
  <c r="AL161" i="21"/>
  <c r="AL157" i="21"/>
  <c r="AL149" i="21"/>
  <c r="AL152" i="21"/>
  <c r="AL163" i="21"/>
  <c r="AL164" i="21"/>
  <c r="AL162" i="21"/>
  <c r="AF151" i="16"/>
  <c r="AF153" i="16"/>
  <c r="AF155" i="16"/>
  <c r="AF157" i="16"/>
  <c r="AF159" i="16"/>
  <c r="AF161" i="16"/>
  <c r="AF163" i="16"/>
  <c r="AF156" i="16"/>
  <c r="AF154" i="16"/>
  <c r="AF152" i="16"/>
  <c r="AF150" i="16"/>
  <c r="AF164" i="16"/>
  <c r="AA151" i="16"/>
  <c r="AF158" i="16"/>
  <c r="AA164" i="16"/>
  <c r="AA150" i="16"/>
  <c r="AA157" i="16"/>
  <c r="AA160" i="16"/>
  <c r="AA154" i="16"/>
  <c r="AF162" i="16"/>
  <c r="AA156" i="16"/>
  <c r="AF160" i="16"/>
  <c r="AA162" i="16"/>
  <c r="AA152" i="16"/>
  <c r="AA153" i="16"/>
  <c r="AA158" i="16"/>
  <c r="AA163" i="16"/>
  <c r="AA155" i="16"/>
  <c r="AA161" i="16"/>
  <c r="AA159" i="16"/>
  <c r="AF164" i="34"/>
  <c r="AA160" i="34"/>
  <c r="AF162" i="34"/>
  <c r="AF155" i="34"/>
  <c r="AF154" i="34"/>
  <c r="AF161" i="34"/>
  <c r="AF150" i="34"/>
  <c r="AA159" i="34"/>
  <c r="AA165" i="34" s="1"/>
  <c r="AA153" i="34"/>
  <c r="AF156" i="34"/>
  <c r="AF157" i="34"/>
  <c r="AF160" i="34"/>
  <c r="AF163" i="34"/>
  <c r="AA157" i="34"/>
  <c r="AF158" i="34"/>
  <c r="AF153" i="34"/>
  <c r="AF159" i="34"/>
  <c r="AF151" i="34"/>
  <c r="AF152" i="34"/>
  <c r="AA155" i="34"/>
  <c r="AA151" i="34"/>
  <c r="AA156" i="34"/>
  <c r="AA162" i="34"/>
  <c r="AA150" i="34"/>
  <c r="AA161" i="34"/>
  <c r="AA158" i="34"/>
  <c r="AA154" i="34"/>
  <c r="AA152" i="34"/>
  <c r="AA163" i="34"/>
  <c r="AA164" i="34"/>
  <c r="AA150" i="33"/>
  <c r="AF152" i="33"/>
  <c r="AF154" i="33"/>
  <c r="AF156" i="33"/>
  <c r="AF158" i="33"/>
  <c r="AF160" i="33"/>
  <c r="AF150" i="33"/>
  <c r="AF159" i="33"/>
  <c r="AA158" i="33"/>
  <c r="AA154" i="33"/>
  <c r="AA162" i="33"/>
  <c r="AA152" i="33"/>
  <c r="AF151" i="33"/>
  <c r="AA155" i="33"/>
  <c r="AF155" i="33"/>
  <c r="AF162" i="33"/>
  <c r="AF153" i="33"/>
  <c r="AF157" i="33"/>
  <c r="AA161" i="33"/>
  <c r="AF161" i="33"/>
  <c r="AA157" i="33"/>
  <c r="AA153" i="33"/>
  <c r="AF164" i="33"/>
  <c r="AA159" i="33"/>
  <c r="AA163" i="33"/>
  <c r="AF163" i="33"/>
  <c r="AA156" i="33"/>
  <c r="AA151" i="33"/>
  <c r="AA164" i="33"/>
  <c r="AA160" i="33"/>
  <c r="AL151" i="28"/>
  <c r="AL150" i="28"/>
  <c r="AL156" i="28"/>
  <c r="AL155" i="28"/>
  <c r="AL159" i="28"/>
  <c r="AL163" i="28"/>
  <c r="AL160" i="28"/>
  <c r="AL154" i="28"/>
  <c r="AL153" i="28"/>
  <c r="AL162" i="28"/>
  <c r="AL157" i="28"/>
  <c r="AL158" i="28"/>
  <c r="AL164" i="28"/>
  <c r="AL149" i="28"/>
  <c r="AL161" i="28"/>
  <c r="AL152" i="28"/>
  <c r="AJ166" i="2"/>
  <c r="AJ168" i="2" s="1"/>
  <c r="Q166" i="2"/>
  <c r="O168" i="2" s="1"/>
  <c r="AL161" i="29"/>
  <c r="AF159" i="7"/>
  <c r="AF161" i="7"/>
  <c r="AF163" i="7"/>
  <c r="AA151" i="7"/>
  <c r="AF151" i="7"/>
  <c r="AF156" i="7"/>
  <c r="AA161" i="7"/>
  <c r="AF154" i="7"/>
  <c r="AA159" i="7"/>
  <c r="AF164" i="7"/>
  <c r="AF152" i="7"/>
  <c r="AF157" i="7"/>
  <c r="AF162" i="7"/>
  <c r="AF150" i="7"/>
  <c r="AF155" i="7"/>
  <c r="AF160" i="7"/>
  <c r="AA153" i="7"/>
  <c r="AF153" i="7"/>
  <c r="AF158" i="7"/>
  <c r="AA163" i="7"/>
  <c r="AA155" i="7"/>
  <c r="AA157" i="7"/>
  <c r="AA150" i="7"/>
  <c r="AA156" i="7"/>
  <c r="AA154" i="7"/>
  <c r="AA158" i="7"/>
  <c r="AA164" i="7"/>
  <c r="AA152" i="7"/>
  <c r="AA160" i="7"/>
  <c r="AA162" i="7"/>
  <c r="AF154" i="19"/>
  <c r="AF152" i="19"/>
  <c r="AA150" i="19"/>
  <c r="AA163" i="19"/>
  <c r="AF150" i="19"/>
  <c r="AA161" i="19"/>
  <c r="AF163" i="19"/>
  <c r="AA159" i="19"/>
  <c r="AF161" i="19"/>
  <c r="AF157" i="19"/>
  <c r="AF159" i="19"/>
  <c r="AF165" i="19" s="1"/>
  <c r="AF164" i="19"/>
  <c r="AF162" i="19"/>
  <c r="AF158" i="19"/>
  <c r="AF160" i="19"/>
  <c r="AA154" i="19"/>
  <c r="AA164" i="19"/>
  <c r="AF151" i="19"/>
  <c r="AA156" i="19"/>
  <c r="AF156" i="19"/>
  <c r="AF153" i="19"/>
  <c r="AF155" i="19"/>
  <c r="AA160" i="19"/>
  <c r="AA158" i="19"/>
  <c r="AA153" i="19"/>
  <c r="AA152" i="19"/>
  <c r="AA157" i="19"/>
  <c r="AA155" i="19"/>
  <c r="AA162" i="19"/>
  <c r="AA151" i="19"/>
  <c r="AL165" i="14"/>
  <c r="AL153" i="7"/>
  <c r="AL163" i="7"/>
  <c r="AL149" i="7"/>
  <c r="AL158" i="7"/>
  <c r="AL159" i="7"/>
  <c r="AL165" i="7" s="1"/>
  <c r="AL155" i="7"/>
  <c r="AL150" i="7"/>
  <c r="AL160" i="7"/>
  <c r="AL152" i="7"/>
  <c r="AL151" i="7"/>
  <c r="AL161" i="7"/>
  <c r="AL162" i="7"/>
  <c r="AL164" i="7"/>
  <c r="AL156" i="7"/>
  <c r="AL154" i="7"/>
  <c r="AL157" i="7"/>
  <c r="AF152" i="32"/>
  <c r="AF156" i="32"/>
  <c r="AA161" i="32"/>
  <c r="AF162" i="32"/>
  <c r="AF160" i="32"/>
  <c r="AA158" i="32"/>
  <c r="AF155" i="32"/>
  <c r="AA150" i="32"/>
  <c r="AA160" i="32"/>
  <c r="AA152" i="32"/>
  <c r="AF158" i="32"/>
  <c r="AF163" i="32"/>
  <c r="AF153" i="32"/>
  <c r="AF159" i="32"/>
  <c r="AF165" i="32" s="1"/>
  <c r="AA164" i="32"/>
  <c r="AF164" i="32"/>
  <c r="AF154" i="32"/>
  <c r="AF151" i="32"/>
  <c r="AF161" i="32"/>
  <c r="AA155" i="32"/>
  <c r="AA162" i="32"/>
  <c r="AF150" i="32"/>
  <c r="AA157" i="32"/>
  <c r="AF157" i="32"/>
  <c r="AA151" i="32"/>
  <c r="AA163" i="32"/>
  <c r="AA156" i="32"/>
  <c r="AA153" i="32"/>
  <c r="AA159" i="32"/>
  <c r="AA154" i="32"/>
  <c r="AL151" i="23"/>
  <c r="AL164" i="23"/>
  <c r="AL163" i="23"/>
  <c r="AL150" i="23"/>
  <c r="AL160" i="23"/>
  <c r="AL161" i="23"/>
  <c r="AL157" i="23"/>
  <c r="AL154" i="23"/>
  <c r="AL156" i="23"/>
  <c r="AL162" i="23"/>
  <c r="AL152" i="23"/>
  <c r="AL158" i="23"/>
  <c r="AL153" i="23"/>
  <c r="AL155" i="23"/>
  <c r="AL149" i="23"/>
  <c r="AL159" i="23"/>
  <c r="AF150" i="17"/>
  <c r="AF152" i="17"/>
  <c r="AF154" i="17"/>
  <c r="AF156" i="17"/>
  <c r="AF158" i="17"/>
  <c r="AF160" i="17"/>
  <c r="AF162" i="17"/>
  <c r="AF164" i="17"/>
  <c r="AA150" i="17"/>
  <c r="AF155" i="17"/>
  <c r="AF153" i="17"/>
  <c r="AA158" i="17"/>
  <c r="AA163" i="17"/>
  <c r="AF151" i="17"/>
  <c r="AF161" i="17"/>
  <c r="AF159" i="17"/>
  <c r="AA157" i="17"/>
  <c r="AF157" i="17"/>
  <c r="AF163" i="17"/>
  <c r="AA159" i="17"/>
  <c r="AA154" i="17"/>
  <c r="AA153" i="17"/>
  <c r="AA161" i="17"/>
  <c r="AA155" i="17"/>
  <c r="AA156" i="17"/>
  <c r="AA162" i="17"/>
  <c r="AA152" i="17"/>
  <c r="AA160" i="17"/>
  <c r="AA151" i="17"/>
  <c r="AA164" i="17"/>
  <c r="AL151" i="29"/>
  <c r="AJ166" i="36"/>
  <c r="AJ168" i="36" s="1"/>
  <c r="AF162" i="22"/>
  <c r="AF155" i="22"/>
  <c r="AA160" i="22"/>
  <c r="AF158" i="22"/>
  <c r="AF156" i="22"/>
  <c r="AA152" i="22"/>
  <c r="AF152" i="22"/>
  <c r="AF164" i="22"/>
  <c r="AF151" i="22"/>
  <c r="AA163" i="22"/>
  <c r="AF159" i="22"/>
  <c r="AF163" i="22"/>
  <c r="AA156" i="22"/>
  <c r="AF160" i="22"/>
  <c r="AF153" i="22"/>
  <c r="AF161" i="22"/>
  <c r="AA150" i="22"/>
  <c r="AF150" i="22"/>
  <c r="AA154" i="22"/>
  <c r="AA158" i="22"/>
  <c r="AA162" i="22"/>
  <c r="AF154" i="22"/>
  <c r="AF157" i="22"/>
  <c r="AA161" i="22"/>
  <c r="AA153" i="22"/>
  <c r="AA157" i="22"/>
  <c r="AA159" i="22"/>
  <c r="AA151" i="22"/>
  <c r="AA155" i="22"/>
  <c r="AA164" i="22"/>
  <c r="X166" i="15"/>
  <c r="X168" i="15" s="1"/>
  <c r="AA154" i="31"/>
  <c r="AF155" i="31"/>
  <c r="AF153" i="31"/>
  <c r="AF164" i="31"/>
  <c r="AA158" i="31"/>
  <c r="AA163" i="31"/>
  <c r="AF163" i="31"/>
  <c r="AA152" i="31"/>
  <c r="AF159" i="31"/>
  <c r="AF152" i="31"/>
  <c r="AF162" i="31"/>
  <c r="AF156" i="31"/>
  <c r="AA150" i="31"/>
  <c r="AF150" i="31"/>
  <c r="AF151" i="31"/>
  <c r="AF160" i="31"/>
  <c r="AF158" i="31"/>
  <c r="AF154" i="31"/>
  <c r="AF157" i="31"/>
  <c r="AA159" i="31"/>
  <c r="AF161" i="31"/>
  <c r="AA160" i="31"/>
  <c r="AA151" i="31"/>
  <c r="AA162" i="31"/>
  <c r="AA164" i="31"/>
  <c r="AA161" i="31"/>
  <c r="AA157" i="31"/>
  <c r="AA156" i="31"/>
  <c r="AA155" i="31"/>
  <c r="AA153" i="31"/>
  <c r="Q166" i="15"/>
  <c r="O168" i="15" s="1"/>
  <c r="X166" i="2"/>
  <c r="X168" i="2" s="1"/>
  <c r="AF165" i="8"/>
  <c r="AL149" i="19"/>
  <c r="AL155" i="19"/>
  <c r="AL154" i="19"/>
  <c r="AL159" i="19"/>
  <c r="AL150" i="19"/>
  <c r="AL152" i="19"/>
  <c r="AL161" i="19"/>
  <c r="AL160" i="19"/>
  <c r="AL156" i="19"/>
  <c r="AL158" i="19"/>
  <c r="AL157" i="19"/>
  <c r="AL163" i="19"/>
  <c r="AL151" i="19"/>
  <c r="AL164" i="19"/>
  <c r="AL162" i="19"/>
  <c r="AL153" i="19"/>
  <c r="AL160" i="12"/>
  <c r="AL163" i="12"/>
  <c r="AL149" i="12"/>
  <c r="AL156" i="12"/>
  <c r="AL162" i="12"/>
  <c r="AL151" i="12"/>
  <c r="AL154" i="12"/>
  <c r="AL164" i="12"/>
  <c r="AL152" i="12"/>
  <c r="AL161" i="12"/>
  <c r="AL158" i="12"/>
  <c r="AL150" i="12"/>
  <c r="AL155" i="12"/>
  <c r="AL159" i="12"/>
  <c r="AL153" i="12"/>
  <c r="AL157" i="12"/>
  <c r="AL150" i="27"/>
  <c r="AL160" i="27"/>
  <c r="AL164" i="27"/>
  <c r="AL154" i="27"/>
  <c r="AL152" i="27"/>
  <c r="AL159" i="27"/>
  <c r="AL151" i="27"/>
  <c r="AL162" i="27"/>
  <c r="AL157" i="27"/>
  <c r="AL158" i="27"/>
  <c r="AL161" i="27"/>
  <c r="AL156" i="27"/>
  <c r="AL149" i="27"/>
  <c r="AL163" i="27"/>
  <c r="AL153" i="27"/>
  <c r="AL155" i="27"/>
  <c r="AJ166" i="15"/>
  <c r="AJ168" i="15" s="1"/>
  <c r="AL156" i="32"/>
  <c r="AL151" i="32"/>
  <c r="AL162" i="32"/>
  <c r="AL164" i="32"/>
  <c r="AL153" i="32"/>
  <c r="AL157" i="32"/>
  <c r="AL149" i="32"/>
  <c r="AL154" i="32"/>
  <c r="AL161" i="32"/>
  <c r="AL163" i="32"/>
  <c r="AL160" i="32"/>
  <c r="AL159" i="32"/>
  <c r="AL158" i="32"/>
  <c r="AL150" i="32"/>
  <c r="AL155" i="32"/>
  <c r="AL152" i="32"/>
  <c r="AL152" i="29"/>
  <c r="AF160" i="26"/>
  <c r="AF162" i="26"/>
  <c r="AF164" i="26"/>
  <c r="AF157" i="26"/>
  <c r="AF159" i="26"/>
  <c r="AF155" i="26"/>
  <c r="AF156" i="26"/>
  <c r="AF161" i="26"/>
  <c r="AF152" i="26"/>
  <c r="AF150" i="26"/>
  <c r="AF151" i="26"/>
  <c r="AA154" i="26"/>
  <c r="AF154" i="26"/>
  <c r="AA164" i="26"/>
  <c r="AA150" i="26"/>
  <c r="AA160" i="26"/>
  <c r="AA151" i="26"/>
  <c r="AF153" i="26"/>
  <c r="AA158" i="26"/>
  <c r="AF158" i="26"/>
  <c r="AA159" i="26"/>
  <c r="AA161" i="26"/>
  <c r="AF163" i="26"/>
  <c r="AA157" i="26"/>
  <c r="AA155" i="26"/>
  <c r="AA153" i="26"/>
  <c r="AA152" i="26"/>
  <c r="AA163" i="26"/>
  <c r="AA162" i="26"/>
  <c r="AA156" i="26"/>
  <c r="AF153" i="12"/>
  <c r="AF151" i="12"/>
  <c r="AA164" i="12"/>
  <c r="AF164" i="12"/>
  <c r="AA158" i="12"/>
  <c r="AA160" i="12"/>
  <c r="AF162" i="12"/>
  <c r="AF152" i="12"/>
  <c r="AF150" i="12"/>
  <c r="AA163" i="12"/>
  <c r="AF163" i="12"/>
  <c r="AA150" i="12"/>
  <c r="AA155" i="12"/>
  <c r="AF155" i="12"/>
  <c r="AA159" i="12"/>
  <c r="AF159" i="12"/>
  <c r="AA156" i="12"/>
  <c r="AA152" i="12"/>
  <c r="AF156" i="12"/>
  <c r="AA157" i="12"/>
  <c r="AF157" i="12"/>
  <c r="AF161" i="12"/>
  <c r="AA154" i="12"/>
  <c r="AF154" i="12"/>
  <c r="AF158" i="12"/>
  <c r="AF160" i="12"/>
  <c r="AA162" i="12"/>
  <c r="AA153" i="12"/>
  <c r="AA161" i="12"/>
  <c r="AA151" i="12"/>
  <c r="AL160" i="33"/>
  <c r="AL154" i="33"/>
  <c r="AL164" i="33"/>
  <c r="AL150" i="33"/>
  <c r="AL155" i="33"/>
  <c r="AL152" i="33"/>
  <c r="AL163" i="33"/>
  <c r="AL158" i="33"/>
  <c r="AL161" i="33"/>
  <c r="AL153" i="33"/>
  <c r="AL162" i="33"/>
  <c r="AL157" i="33"/>
  <c r="AL151" i="33"/>
  <c r="AL156" i="33"/>
  <c r="AL149" i="33"/>
  <c r="AL159" i="33"/>
  <c r="X166" i="4"/>
  <c r="X168" i="4" s="1"/>
  <c r="AA165" i="24"/>
  <c r="AL165" i="10"/>
  <c r="AF150" i="5"/>
  <c r="AF152" i="5"/>
  <c r="AF154" i="5"/>
  <c r="AF156" i="5"/>
  <c r="AF158" i="5"/>
  <c r="AA160" i="5"/>
  <c r="AA162" i="5"/>
  <c r="AA164" i="5"/>
  <c r="AF151" i="5"/>
  <c r="AF153" i="5"/>
  <c r="AF155" i="5"/>
  <c r="AF157" i="5"/>
  <c r="AA159" i="5"/>
  <c r="AA161" i="5"/>
  <c r="AA163" i="5"/>
  <c r="AF159" i="5"/>
  <c r="AF161" i="5"/>
  <c r="AF163" i="5"/>
  <c r="AF160" i="5"/>
  <c r="AF164" i="5"/>
  <c r="AA153" i="5"/>
  <c r="AA157" i="5"/>
  <c r="AA151" i="5"/>
  <c r="AF162" i="5"/>
  <c r="AA155" i="5"/>
  <c r="AA158" i="5"/>
  <c r="AA154" i="5"/>
  <c r="AA150" i="5"/>
  <c r="AA156" i="5"/>
  <c r="AA152" i="5"/>
  <c r="AL150" i="29"/>
  <c r="AL159" i="29"/>
  <c r="AL153" i="29"/>
  <c r="AJ166" i="6"/>
  <c r="AJ168" i="6" s="1"/>
  <c r="AF165" i="24"/>
  <c r="Q166" i="6"/>
  <c r="O168" i="6" s="1"/>
  <c r="AL165" i="11"/>
  <c r="AF160" i="35"/>
  <c r="AF159" i="35"/>
  <c r="AA164" i="35"/>
  <c r="AF157" i="35"/>
  <c r="AF162" i="35"/>
  <c r="AF152" i="35"/>
  <c r="AF163" i="35"/>
  <c r="AF150" i="35"/>
  <c r="AF164" i="35"/>
  <c r="AF161" i="35"/>
  <c r="AF151" i="35"/>
  <c r="AF158" i="35"/>
  <c r="AF153" i="35"/>
  <c r="AF155" i="35"/>
  <c r="AA156" i="35"/>
  <c r="AF156" i="35"/>
  <c r="AA155" i="35"/>
  <c r="AA161" i="35"/>
  <c r="AF154" i="35"/>
  <c r="AA160" i="35"/>
  <c r="AA152" i="35"/>
  <c r="AA151" i="35"/>
  <c r="AA154" i="35"/>
  <c r="AA159" i="35"/>
  <c r="AA150" i="35"/>
  <c r="AA163" i="35"/>
  <c r="AA158" i="35"/>
  <c r="AA157" i="35"/>
  <c r="AA153" i="35"/>
  <c r="AA162" i="35"/>
  <c r="AL165" i="17"/>
  <c r="AL163" i="29"/>
  <c r="AL152" i="30"/>
  <c r="AL163" i="30"/>
  <c r="AL151" i="30"/>
  <c r="AL160" i="30"/>
  <c r="AL159" i="30"/>
  <c r="AL165" i="30" s="1"/>
  <c r="AL158" i="30"/>
  <c r="AL155" i="30"/>
  <c r="AL162" i="30"/>
  <c r="AL153" i="30"/>
  <c r="AL161" i="30"/>
  <c r="AL154" i="30"/>
  <c r="AL156" i="30"/>
  <c r="AL164" i="30"/>
  <c r="AL149" i="30"/>
  <c r="AL150" i="30"/>
  <c r="AL157" i="30"/>
  <c r="AJ166" i="4"/>
  <c r="AJ168" i="4" s="1"/>
  <c r="AL157" i="35"/>
  <c r="AL164" i="35"/>
  <c r="AL156" i="35"/>
  <c r="AL152" i="35"/>
  <c r="AL155" i="35"/>
  <c r="AL160" i="35"/>
  <c r="AL153" i="35"/>
  <c r="AL162" i="35"/>
  <c r="AL149" i="35"/>
  <c r="AL158" i="35"/>
  <c r="AL163" i="35"/>
  <c r="AL150" i="35"/>
  <c r="AL151" i="35"/>
  <c r="AL161" i="35"/>
  <c r="AL159" i="35"/>
  <c r="AL154" i="35"/>
  <c r="Q166" i="13"/>
  <c r="O168" i="13" s="1"/>
  <c r="AL149" i="8"/>
  <c r="AL151" i="8"/>
  <c r="AL150" i="8"/>
  <c r="AL162" i="8"/>
  <c r="AL159" i="8"/>
  <c r="AL156" i="8"/>
  <c r="AL152" i="8"/>
  <c r="AL154" i="8"/>
  <c r="AL155" i="8"/>
  <c r="AL163" i="8"/>
  <c r="AL157" i="8"/>
  <c r="AL153" i="8"/>
  <c r="AL160" i="8"/>
  <c r="AL161" i="8"/>
  <c r="AL164" i="8"/>
  <c r="AL158" i="8"/>
  <c r="X166" i="6"/>
  <c r="X168" i="6" s="1"/>
  <c r="Q166" i="4"/>
  <c r="O168" i="4" s="1"/>
  <c r="AL164" i="5"/>
  <c r="AL158" i="5"/>
  <c r="AL157" i="5"/>
  <c r="AL159" i="5"/>
  <c r="AL153" i="5"/>
  <c r="AL155" i="5"/>
  <c r="AL161" i="5"/>
  <c r="AL154" i="5"/>
  <c r="AL151" i="5"/>
  <c r="AL149" i="5"/>
  <c r="AL150" i="5"/>
  <c r="AL156" i="5"/>
  <c r="AL162" i="5"/>
  <c r="AL152" i="5"/>
  <c r="AL160" i="5"/>
  <c r="AL163" i="5"/>
  <c r="AA151" i="10"/>
  <c r="AA153" i="10"/>
  <c r="AA155" i="10"/>
  <c r="AA157" i="10"/>
  <c r="AF150" i="10"/>
  <c r="AF152" i="10"/>
  <c r="AF154" i="10"/>
  <c r="AA163" i="10"/>
  <c r="AF163" i="10"/>
  <c r="AA161" i="10"/>
  <c r="AA152" i="10"/>
  <c r="AF161" i="10"/>
  <c r="AA159" i="10"/>
  <c r="AF159" i="10"/>
  <c r="AF155" i="10"/>
  <c r="AF162" i="10"/>
  <c r="AF151" i="10"/>
  <c r="AF158" i="10"/>
  <c r="AF157" i="10"/>
  <c r="AA162" i="10"/>
  <c r="AF153" i="10"/>
  <c r="AA158" i="10"/>
  <c r="AA164" i="10"/>
  <c r="AF164" i="10"/>
  <c r="AA150" i="10"/>
  <c r="AF160" i="10"/>
  <c r="AF156" i="10"/>
  <c r="AA156" i="10"/>
  <c r="AA154" i="10"/>
  <c r="AA160" i="10"/>
  <c r="AF151" i="9"/>
  <c r="AF153" i="9"/>
  <c r="AF155" i="9"/>
  <c r="AF157" i="9"/>
  <c r="AA159" i="9"/>
  <c r="AA165" i="9" s="1"/>
  <c r="AA161" i="9"/>
  <c r="AA163" i="9"/>
  <c r="AF159" i="9"/>
  <c r="AF165" i="9" s="1"/>
  <c r="AF161" i="9"/>
  <c r="AF163" i="9"/>
  <c r="AF160" i="9"/>
  <c r="AF162" i="9"/>
  <c r="AF164" i="9"/>
  <c r="AA160" i="9"/>
  <c r="AA150" i="9"/>
  <c r="AF150" i="9"/>
  <c r="AF154" i="9"/>
  <c r="AA158" i="9"/>
  <c r="AF158" i="9"/>
  <c r="AA152" i="9"/>
  <c r="AF152" i="9"/>
  <c r="AA156" i="9"/>
  <c r="AF156" i="9"/>
  <c r="AA153" i="9"/>
  <c r="AA155" i="9"/>
  <c r="AA151" i="9"/>
  <c r="AA164" i="9"/>
  <c r="AA157" i="9"/>
  <c r="AA154" i="9"/>
  <c r="AA162" i="9"/>
  <c r="AL152" i="24"/>
  <c r="AL161" i="24"/>
  <c r="AL150" i="24"/>
  <c r="AL162" i="24"/>
  <c r="AL164" i="24"/>
  <c r="AL157" i="24"/>
  <c r="AL163" i="24"/>
  <c r="AL151" i="24"/>
  <c r="AL154" i="24"/>
  <c r="AL155" i="24"/>
  <c r="AL159" i="24"/>
  <c r="AL156" i="24"/>
  <c r="AL153" i="24"/>
  <c r="AL158" i="24"/>
  <c r="AL160" i="24"/>
  <c r="AL149" i="24"/>
  <c r="AJ166" i="13"/>
  <c r="AJ168" i="13" s="1"/>
  <c r="AL159" i="34"/>
  <c r="AL163" i="34"/>
  <c r="AL153" i="34"/>
  <c r="AL155" i="34"/>
  <c r="AL154" i="34"/>
  <c r="AL156" i="34"/>
  <c r="AL151" i="34"/>
  <c r="AL157" i="34"/>
  <c r="AL164" i="34"/>
  <c r="AL150" i="34"/>
  <c r="AL149" i="34"/>
  <c r="AL152" i="34"/>
  <c r="AL160" i="34"/>
  <c r="AL162" i="34"/>
  <c r="AL161" i="34"/>
  <c r="AL158" i="34"/>
  <c r="AF155" i="20"/>
  <c r="AA162" i="20"/>
  <c r="AF162" i="20"/>
  <c r="AA160" i="20"/>
  <c r="AA153" i="20"/>
  <c r="AA158" i="20"/>
  <c r="AF160" i="20"/>
  <c r="AF153" i="20"/>
  <c r="AF158" i="20"/>
  <c r="AA156" i="20"/>
  <c r="AF154" i="20"/>
  <c r="AF161" i="20"/>
  <c r="AF152" i="20"/>
  <c r="AF159" i="20"/>
  <c r="AF165" i="20" s="1"/>
  <c r="AF163" i="20"/>
  <c r="AA154" i="20"/>
  <c r="AF164" i="20"/>
  <c r="AA150" i="20"/>
  <c r="AF150" i="20"/>
  <c r="AF156" i="20"/>
  <c r="AA151" i="20"/>
  <c r="AF151" i="20"/>
  <c r="AA161" i="20"/>
  <c r="AA157" i="20"/>
  <c r="AF157" i="20"/>
  <c r="AA164" i="20"/>
  <c r="AA155" i="20"/>
  <c r="AA152" i="20"/>
  <c r="AA163" i="20"/>
  <c r="AA159" i="20"/>
  <c r="AL162" i="29"/>
  <c r="AA165" i="27"/>
  <c r="AL160" i="29"/>
  <c r="AL157" i="29"/>
  <c r="AL149" i="29"/>
  <c r="AL158" i="29"/>
  <c r="AF162" i="25"/>
  <c r="AF160" i="25"/>
  <c r="AA151" i="25"/>
  <c r="AF153" i="25"/>
  <c r="AF151" i="25"/>
  <c r="AA153" i="25"/>
  <c r="AA156" i="25"/>
  <c r="AF161" i="25"/>
  <c r="AA155" i="25"/>
  <c r="AF155" i="25"/>
  <c r="AF163" i="25"/>
  <c r="AA157" i="25"/>
  <c r="AF157" i="25"/>
  <c r="AA150" i="25"/>
  <c r="AA154" i="25"/>
  <c r="AF158" i="25"/>
  <c r="AF159" i="25"/>
  <c r="AA152" i="25"/>
  <c r="AF152" i="25"/>
  <c r="AF154" i="25"/>
  <c r="AF156" i="25"/>
  <c r="AF150" i="25"/>
  <c r="AF164" i="25"/>
  <c r="AA159" i="25"/>
  <c r="AA163" i="25"/>
  <c r="AA161" i="25"/>
  <c r="AA160" i="25"/>
  <c r="AA162" i="25"/>
  <c r="AA158" i="25"/>
  <c r="AA164" i="25"/>
  <c r="AA165" i="8"/>
  <c r="X166" i="29"/>
  <c r="X168" i="29" s="1"/>
  <c r="AL162" i="20"/>
  <c r="AL157" i="20"/>
  <c r="AL156" i="20"/>
  <c r="AL151" i="20"/>
  <c r="AL149" i="20"/>
  <c r="AL164" i="20"/>
  <c r="AL153" i="20"/>
  <c r="AL152" i="20"/>
  <c r="AL155" i="20"/>
  <c r="AL161" i="20"/>
  <c r="AL154" i="20"/>
  <c r="AL150" i="20"/>
  <c r="AL160" i="20"/>
  <c r="AL159" i="20"/>
  <c r="AL163" i="20"/>
  <c r="AL158" i="20"/>
  <c r="AF151" i="14"/>
  <c r="AF153" i="14"/>
  <c r="AF155" i="14"/>
  <c r="AF157" i="14"/>
  <c r="AA159" i="14"/>
  <c r="AA161" i="14"/>
  <c r="AA163" i="14"/>
  <c r="AF164" i="14"/>
  <c r="AA151" i="14"/>
  <c r="AF159" i="14"/>
  <c r="AF165" i="14" s="1"/>
  <c r="AF154" i="14"/>
  <c r="AA162" i="14"/>
  <c r="AF162" i="14"/>
  <c r="AA157" i="14"/>
  <c r="AF152" i="14"/>
  <c r="AA160" i="14"/>
  <c r="AA155" i="14"/>
  <c r="AF150" i="14"/>
  <c r="AF158" i="14"/>
  <c r="AA153" i="14"/>
  <c r="AF160" i="14"/>
  <c r="AF161" i="14"/>
  <c r="AF163" i="14"/>
  <c r="AF156" i="14"/>
  <c r="AA164" i="14"/>
  <c r="AA158" i="14"/>
  <c r="AA156" i="14"/>
  <c r="AA152" i="14"/>
  <c r="AA150" i="14"/>
  <c r="AA154" i="14"/>
  <c r="AF157" i="23"/>
  <c r="AF164" i="23"/>
  <c r="AF155" i="23"/>
  <c r="AF152" i="23"/>
  <c r="AF150" i="23"/>
  <c r="AF161" i="23"/>
  <c r="AF156" i="23"/>
  <c r="AF162" i="23"/>
  <c r="AA159" i="23"/>
  <c r="AF159" i="23"/>
  <c r="AA151" i="23"/>
  <c r="AF154" i="23"/>
  <c r="AF160" i="23"/>
  <c r="AF163" i="23"/>
  <c r="AA161" i="23"/>
  <c r="AA154" i="23"/>
  <c r="AA160" i="23"/>
  <c r="AA150" i="23"/>
  <c r="AA156" i="23"/>
  <c r="AA152" i="23"/>
  <c r="AA158" i="23"/>
  <c r="AF151" i="23"/>
  <c r="AA153" i="23"/>
  <c r="AF153" i="23"/>
  <c r="AA163" i="23"/>
  <c r="AF158" i="23"/>
  <c r="AA155" i="23"/>
  <c r="AA164" i="23"/>
  <c r="AA157" i="23"/>
  <c r="AA162" i="23"/>
  <c r="AL156" i="29"/>
  <c r="AL155" i="26"/>
  <c r="AL157" i="26"/>
  <c r="AL154" i="26"/>
  <c r="AL161" i="26"/>
  <c r="AL151" i="26"/>
  <c r="AL162" i="26"/>
  <c r="AL152" i="26"/>
  <c r="AL150" i="26"/>
  <c r="AL158" i="26"/>
  <c r="AL159" i="26"/>
  <c r="AL165" i="26" s="1"/>
  <c r="AL160" i="26"/>
  <c r="AL164" i="26"/>
  <c r="AL156" i="26"/>
  <c r="AL153" i="26"/>
  <c r="AL149" i="26"/>
  <c r="AL163" i="26"/>
  <c r="AF150" i="11"/>
  <c r="AF152" i="11"/>
  <c r="AF154" i="11"/>
  <c r="AF156" i="11"/>
  <c r="AF158" i="11"/>
  <c r="AA160" i="11"/>
  <c r="AA162" i="11"/>
  <c r="AA164" i="11"/>
  <c r="AF159" i="11"/>
  <c r="AF161" i="11"/>
  <c r="AF163" i="11"/>
  <c r="AF155" i="11"/>
  <c r="AA163" i="11"/>
  <c r="AF153" i="11"/>
  <c r="AA161" i="11"/>
  <c r="AA151" i="11"/>
  <c r="AF157" i="11"/>
  <c r="AF162" i="11"/>
  <c r="AF160" i="11"/>
  <c r="AA155" i="11"/>
  <c r="AF164" i="11"/>
  <c r="AA159" i="11"/>
  <c r="AF151" i="11"/>
  <c r="AA153" i="11"/>
  <c r="AA157" i="11"/>
  <c r="AA154" i="11"/>
  <c r="AA156" i="11"/>
  <c r="AA158" i="11"/>
  <c r="AA152" i="11"/>
  <c r="AA150" i="11"/>
  <c r="AL153" i="25"/>
  <c r="AL161" i="25"/>
  <c r="AL154" i="25"/>
  <c r="AL156" i="25"/>
  <c r="AL158" i="25"/>
  <c r="AL149" i="25"/>
  <c r="AL157" i="25"/>
  <c r="AL160" i="25"/>
  <c r="AL150" i="25"/>
  <c r="AL162" i="25"/>
  <c r="AL152" i="25"/>
  <c r="AL159" i="25"/>
  <c r="AL164" i="25"/>
  <c r="AL151" i="25"/>
  <c r="AL155" i="25"/>
  <c r="AL163" i="25"/>
  <c r="AL154" i="29"/>
  <c r="AF150" i="3"/>
  <c r="AA163" i="3"/>
  <c r="AF157" i="3"/>
  <c r="AF159" i="3"/>
  <c r="AF156" i="3"/>
  <c r="AA160" i="3"/>
  <c r="AF163" i="3"/>
  <c r="AF153" i="3"/>
  <c r="AA157" i="3"/>
  <c r="AF160" i="3"/>
  <c r="AF154" i="3"/>
  <c r="AA151" i="3"/>
  <c r="AA161" i="3"/>
  <c r="AF151" i="3"/>
  <c r="AF161" i="3"/>
  <c r="AF164" i="3"/>
  <c r="AF158" i="3"/>
  <c r="AF155" i="3"/>
  <c r="AA162" i="3"/>
  <c r="AF152" i="3"/>
  <c r="AA159" i="3"/>
  <c r="AF162" i="3"/>
  <c r="AA158" i="3"/>
  <c r="AA155" i="3"/>
  <c r="AA164" i="3"/>
  <c r="AA150" i="3"/>
  <c r="AA156" i="3"/>
  <c r="AA152" i="3"/>
  <c r="AA154" i="3"/>
  <c r="AA153" i="3"/>
  <c r="AL156" i="31"/>
  <c r="AL155" i="31"/>
  <c r="AL154" i="31"/>
  <c r="AL160" i="31"/>
  <c r="AL149" i="31"/>
  <c r="AL164" i="31"/>
  <c r="AL163" i="31"/>
  <c r="AL153" i="31"/>
  <c r="AL162" i="31"/>
  <c r="AL158" i="31"/>
  <c r="AL152" i="31"/>
  <c r="AL151" i="31"/>
  <c r="AL161" i="31"/>
  <c r="AL157" i="31"/>
  <c r="AL150" i="31"/>
  <c r="AL159" i="31"/>
  <c r="AL165" i="31" s="1"/>
  <c r="AL153" i="22"/>
  <c r="AL158" i="22"/>
  <c r="AL149" i="22"/>
  <c r="AL154" i="22"/>
  <c r="AL162" i="22"/>
  <c r="AL156" i="22"/>
  <c r="AL152" i="22"/>
  <c r="AL159" i="22"/>
  <c r="AL163" i="22"/>
  <c r="AL150" i="22"/>
  <c r="AL157" i="22"/>
  <c r="AL164" i="22"/>
  <c r="AL151" i="22"/>
  <c r="AL160" i="22"/>
  <c r="AL161" i="22"/>
  <c r="AL155" i="22"/>
  <c r="AF162" i="28"/>
  <c r="AF150" i="28"/>
  <c r="AF152" i="28"/>
  <c r="AF154" i="28"/>
  <c r="AF156" i="28"/>
  <c r="AF158" i="28"/>
  <c r="AF160" i="28"/>
  <c r="AA151" i="28"/>
  <c r="AA153" i="28"/>
  <c r="AA155" i="28"/>
  <c r="AA157" i="28"/>
  <c r="AF161" i="28"/>
  <c r="AF151" i="28"/>
  <c r="AF164" i="28"/>
  <c r="AF159" i="28"/>
  <c r="AF165" i="28" s="1"/>
  <c r="AF157" i="28"/>
  <c r="AA162" i="28"/>
  <c r="AF163" i="28"/>
  <c r="AF153" i="28"/>
  <c r="AF155" i="28"/>
  <c r="AA164" i="28"/>
  <c r="AA159" i="28"/>
  <c r="AA158" i="28"/>
  <c r="AA152" i="28"/>
  <c r="AA161" i="28"/>
  <c r="AA154" i="28"/>
  <c r="AA150" i="28"/>
  <c r="AA156" i="28"/>
  <c r="AA160" i="28"/>
  <c r="AA163" i="28"/>
  <c r="AL149" i="3"/>
  <c r="AL151" i="3"/>
  <c r="AL163" i="3"/>
  <c r="AL153" i="3"/>
  <c r="AL157" i="3"/>
  <c r="AL164" i="3"/>
  <c r="AL162" i="3"/>
  <c r="AL158" i="3"/>
  <c r="AL155" i="3"/>
  <c r="AL159" i="3"/>
  <c r="AL152" i="3"/>
  <c r="AL150" i="3"/>
  <c r="AL161" i="3"/>
  <c r="AL154" i="3"/>
  <c r="AL156" i="3"/>
  <c r="AL160" i="3"/>
  <c r="AF159" i="30"/>
  <c r="AF161" i="30"/>
  <c r="AF163" i="30"/>
  <c r="AF164" i="30"/>
  <c r="AF153" i="30"/>
  <c r="AA151" i="30"/>
  <c r="AF150" i="30"/>
  <c r="AF154" i="30"/>
  <c r="AF157" i="30"/>
  <c r="AF160" i="30"/>
  <c r="AA152" i="30"/>
  <c r="AF152" i="30"/>
  <c r="AF158" i="30"/>
  <c r="AF162" i="30"/>
  <c r="AA161" i="30"/>
  <c r="AA157" i="30"/>
  <c r="AA164" i="30"/>
  <c r="AA155" i="30"/>
  <c r="AF155" i="30"/>
  <c r="AA160" i="30"/>
  <c r="AA154" i="30"/>
  <c r="AF156" i="30"/>
  <c r="AF151" i="30"/>
  <c r="AA156" i="30"/>
  <c r="AA153" i="30"/>
  <c r="AA162" i="30"/>
  <c r="AA158" i="30"/>
  <c r="AA159" i="30"/>
  <c r="AA150" i="30"/>
  <c r="AA163" i="30"/>
  <c r="AF155" i="18"/>
  <c r="AF159" i="18"/>
  <c r="AF161" i="18"/>
  <c r="AF163" i="18"/>
  <c r="AF153" i="18"/>
  <c r="AF156" i="18"/>
  <c r="AA159" i="18"/>
  <c r="AA162" i="18"/>
  <c r="AF162" i="18"/>
  <c r="AF151" i="18"/>
  <c r="AF154" i="18"/>
  <c r="AF157" i="18"/>
  <c r="AF160" i="18"/>
  <c r="AA152" i="18"/>
  <c r="AF158" i="18"/>
  <c r="AF152" i="18"/>
  <c r="AA158" i="18"/>
  <c r="AA154" i="18"/>
  <c r="AA164" i="18"/>
  <c r="AA157" i="18"/>
  <c r="AF164" i="18"/>
  <c r="AA160" i="18"/>
  <c r="AA151" i="18"/>
  <c r="AA156" i="18"/>
  <c r="AA155" i="18"/>
  <c r="AA163" i="18"/>
  <c r="AA153" i="18"/>
  <c r="AA161" i="18"/>
  <c r="AL160" i="18"/>
  <c r="AL156" i="18"/>
  <c r="AL163" i="18"/>
  <c r="AL153" i="18"/>
  <c r="AL161" i="18"/>
  <c r="AL155" i="18"/>
  <c r="AL151" i="18"/>
  <c r="AL159" i="18"/>
  <c r="AL157" i="18"/>
  <c r="AL158" i="18"/>
  <c r="AL164" i="18"/>
  <c r="AL152" i="18"/>
  <c r="AL162" i="18"/>
  <c r="AL150" i="18"/>
  <c r="AL154" i="18"/>
  <c r="AL149" i="18"/>
  <c r="X166" i="36"/>
  <c r="X168" i="36" s="1"/>
  <c r="X166" i="13"/>
  <c r="X168" i="13" s="1"/>
  <c r="AL165" i="5" l="1"/>
  <c r="AL165" i="12"/>
  <c r="AA165" i="7"/>
  <c r="AL158" i="15"/>
  <c r="AL156" i="15"/>
  <c r="AL150" i="15"/>
  <c r="AL153" i="15"/>
  <c r="AL157" i="15"/>
  <c r="AL161" i="15"/>
  <c r="AL151" i="15"/>
  <c r="AL155" i="15"/>
  <c r="AL162" i="15"/>
  <c r="AL152" i="15"/>
  <c r="AL164" i="15"/>
  <c r="AL149" i="15"/>
  <c r="AL163" i="15"/>
  <c r="AL154" i="15"/>
  <c r="AL159" i="15"/>
  <c r="AL160" i="15"/>
  <c r="AA165" i="18"/>
  <c r="AF165" i="25"/>
  <c r="AA165" i="26"/>
  <c r="AA165" i="31"/>
  <c r="AF152" i="15"/>
  <c r="AF154" i="15"/>
  <c r="AF156" i="15"/>
  <c r="AF158" i="15"/>
  <c r="AF159" i="15"/>
  <c r="AF165" i="15" s="1"/>
  <c r="AF161" i="15"/>
  <c r="AF163" i="15"/>
  <c r="AF151" i="15"/>
  <c r="AA159" i="15"/>
  <c r="AA165" i="15" s="1"/>
  <c r="AF164" i="15"/>
  <c r="AA155" i="15"/>
  <c r="AF160" i="15"/>
  <c r="AF153" i="15"/>
  <c r="AF157" i="15"/>
  <c r="AA153" i="15"/>
  <c r="AA158" i="15"/>
  <c r="AF162" i="15"/>
  <c r="AF155" i="15"/>
  <c r="AA151" i="15"/>
  <c r="AA154" i="15"/>
  <c r="AA152" i="15"/>
  <c r="AA163" i="15"/>
  <c r="AA161" i="15"/>
  <c r="AA160" i="15"/>
  <c r="AA156" i="15"/>
  <c r="AA164" i="15"/>
  <c r="AA162" i="15"/>
  <c r="AA157" i="15"/>
  <c r="AF165" i="22"/>
  <c r="AA165" i="32"/>
  <c r="AL165" i="28"/>
  <c r="AF153" i="36"/>
  <c r="AF152" i="36"/>
  <c r="AF157" i="36"/>
  <c r="AF150" i="36"/>
  <c r="AF158" i="36"/>
  <c r="AA164" i="36"/>
  <c r="AF162" i="36"/>
  <c r="AF154" i="36"/>
  <c r="AA161" i="36"/>
  <c r="AA153" i="36"/>
  <c r="AF160" i="36"/>
  <c r="AA160" i="36"/>
  <c r="AA151" i="36"/>
  <c r="AF161" i="36"/>
  <c r="AF159" i="36"/>
  <c r="AF156" i="36"/>
  <c r="AF151" i="36"/>
  <c r="AA150" i="36"/>
  <c r="AA155" i="36"/>
  <c r="AF163" i="36"/>
  <c r="AF164" i="36"/>
  <c r="AF155" i="36"/>
  <c r="AA159" i="36"/>
  <c r="AA163" i="36"/>
  <c r="AA158" i="36"/>
  <c r="AA156" i="36"/>
  <c r="AA157" i="36"/>
  <c r="AA152" i="36"/>
  <c r="AA154" i="36"/>
  <c r="AA162" i="36"/>
  <c r="AL165" i="35"/>
  <c r="AA165" i="35"/>
  <c r="AF150" i="13"/>
  <c r="AF161" i="13"/>
  <c r="AA159" i="13"/>
  <c r="AA157" i="13"/>
  <c r="AF159" i="13"/>
  <c r="AA164" i="13"/>
  <c r="AF157" i="13"/>
  <c r="AF164" i="13"/>
  <c r="AA155" i="13"/>
  <c r="AF155" i="13"/>
  <c r="AA153" i="13"/>
  <c r="AF162" i="13"/>
  <c r="AF153" i="13"/>
  <c r="AA151" i="13"/>
  <c r="AA160" i="13"/>
  <c r="AA158" i="13"/>
  <c r="AA156" i="13"/>
  <c r="AF156" i="13"/>
  <c r="AA154" i="13"/>
  <c r="AF154" i="13"/>
  <c r="AA152" i="13"/>
  <c r="AF158" i="13"/>
  <c r="AF152" i="13"/>
  <c r="AF160" i="13"/>
  <c r="AA161" i="13"/>
  <c r="AA150" i="13"/>
  <c r="AF163" i="13"/>
  <c r="AF151" i="13"/>
  <c r="AA163" i="13"/>
  <c r="AA162" i="13"/>
  <c r="AA165" i="28"/>
  <c r="AF165" i="3"/>
  <c r="AL165" i="3"/>
  <c r="AF165" i="11"/>
  <c r="AA165" i="20"/>
  <c r="AF162" i="6"/>
  <c r="AF164" i="6"/>
  <c r="AF150" i="6"/>
  <c r="AF152" i="6"/>
  <c r="AF154" i="6"/>
  <c r="AF156" i="6"/>
  <c r="AF158" i="6"/>
  <c r="AF163" i="6"/>
  <c r="AF153" i="6"/>
  <c r="AA158" i="6"/>
  <c r="AA151" i="6"/>
  <c r="AA156" i="6"/>
  <c r="AA152" i="6"/>
  <c r="AF159" i="6"/>
  <c r="AA150" i="6"/>
  <c r="AF157" i="6"/>
  <c r="AA159" i="6"/>
  <c r="AA154" i="6"/>
  <c r="AF160" i="6"/>
  <c r="AA155" i="6"/>
  <c r="AF155" i="6"/>
  <c r="AA163" i="6"/>
  <c r="AF151" i="6"/>
  <c r="AA160" i="6"/>
  <c r="AA164" i="6"/>
  <c r="AA153" i="6"/>
  <c r="AA162" i="6"/>
  <c r="AA157" i="6"/>
  <c r="AA165" i="14"/>
  <c r="AF165" i="35"/>
  <c r="AL165" i="19"/>
  <c r="AA165" i="17"/>
  <c r="AL165" i="23"/>
  <c r="AA165" i="3"/>
  <c r="AF165" i="18"/>
  <c r="AF155" i="29"/>
  <c r="AF153" i="29"/>
  <c r="AF163" i="29"/>
  <c r="AF154" i="29"/>
  <c r="AF162" i="29"/>
  <c r="AF151" i="29"/>
  <c r="AF158" i="29"/>
  <c r="AF150" i="29"/>
  <c r="AA161" i="29"/>
  <c r="AF161" i="29"/>
  <c r="AA160" i="29"/>
  <c r="AF164" i="29"/>
  <c r="AA156" i="29"/>
  <c r="AF160" i="29"/>
  <c r="AA163" i="29"/>
  <c r="AA159" i="29"/>
  <c r="AF156" i="29"/>
  <c r="AA162" i="29"/>
  <c r="AA157" i="29"/>
  <c r="AF157" i="29"/>
  <c r="AF152" i="29"/>
  <c r="AF159" i="29"/>
  <c r="AA152" i="29"/>
  <c r="AA164" i="29"/>
  <c r="AA150" i="29"/>
  <c r="AA153" i="29"/>
  <c r="AA151" i="29"/>
  <c r="AA154" i="29"/>
  <c r="AA158" i="29"/>
  <c r="AA155" i="29"/>
  <c r="AF151" i="4"/>
  <c r="AF153" i="4"/>
  <c r="AF155" i="4"/>
  <c r="AF157" i="4"/>
  <c r="AF159" i="4"/>
  <c r="AF165" i="4" s="1"/>
  <c r="AF161" i="4"/>
  <c r="AF163" i="4"/>
  <c r="AF152" i="4"/>
  <c r="AF154" i="4"/>
  <c r="AF156" i="4"/>
  <c r="AF158" i="4"/>
  <c r="AF160" i="4"/>
  <c r="AA155" i="4"/>
  <c r="AA156" i="4"/>
  <c r="AF162" i="4"/>
  <c r="AA158" i="4"/>
  <c r="AA153" i="4"/>
  <c r="AF164" i="4"/>
  <c r="AA164" i="4"/>
  <c r="AA152" i="4"/>
  <c r="AA157" i="4"/>
  <c r="AA161" i="4"/>
  <c r="AA163" i="4"/>
  <c r="AA160" i="4"/>
  <c r="AA162" i="4"/>
  <c r="AA159" i="4"/>
  <c r="AA154" i="4"/>
  <c r="AA151" i="4"/>
  <c r="AA165" i="22"/>
  <c r="AL165" i="33"/>
  <c r="AF165" i="7"/>
  <c r="AA165" i="16"/>
  <c r="AF165" i="21"/>
  <c r="AF165" i="5"/>
  <c r="AL165" i="32"/>
  <c r="AF165" i="17"/>
  <c r="AF165" i="33"/>
  <c r="AL165" i="34"/>
  <c r="AA165" i="30"/>
  <c r="AF165" i="23"/>
  <c r="AL152" i="13"/>
  <c r="AL161" i="13"/>
  <c r="AL155" i="13"/>
  <c r="AL150" i="13"/>
  <c r="AL159" i="13"/>
  <c r="AL165" i="13" s="1"/>
  <c r="AL154" i="13"/>
  <c r="AL153" i="13"/>
  <c r="AL158" i="13"/>
  <c r="AL149" i="13"/>
  <c r="AL162" i="13"/>
  <c r="AL151" i="13"/>
  <c r="AL164" i="13"/>
  <c r="AL160" i="13"/>
  <c r="AL156" i="13"/>
  <c r="AL163" i="13"/>
  <c r="AL157" i="13"/>
  <c r="AL159" i="6"/>
  <c r="AL161" i="6"/>
  <c r="AL164" i="6"/>
  <c r="AL151" i="6"/>
  <c r="AL153" i="6"/>
  <c r="AL156" i="6"/>
  <c r="AL158" i="6"/>
  <c r="AL154" i="6"/>
  <c r="AL163" i="6"/>
  <c r="AL157" i="6"/>
  <c r="AL152" i="6"/>
  <c r="AL160" i="6"/>
  <c r="AL149" i="6"/>
  <c r="AL155" i="6"/>
  <c r="AL150" i="6"/>
  <c r="AL162" i="6"/>
  <c r="AF152" i="2"/>
  <c r="AF150" i="2"/>
  <c r="AA151" i="2"/>
  <c r="AF156" i="2"/>
  <c r="AA159" i="2"/>
  <c r="AF164" i="2"/>
  <c r="AF159" i="2"/>
  <c r="AF151" i="2"/>
  <c r="AA154" i="2"/>
  <c r="AF157" i="2"/>
  <c r="AF162" i="2"/>
  <c r="AF154" i="2"/>
  <c r="AA160" i="2"/>
  <c r="AA155" i="2"/>
  <c r="AF160" i="2"/>
  <c r="AA163" i="2"/>
  <c r="AF155" i="2"/>
  <c r="AF163" i="2"/>
  <c r="AF153" i="2"/>
  <c r="AA158" i="2"/>
  <c r="AF158" i="2"/>
  <c r="AA161" i="2"/>
  <c r="AA153" i="2"/>
  <c r="AF161" i="2"/>
  <c r="AA156" i="2"/>
  <c r="AA164" i="2"/>
  <c r="AA162" i="2"/>
  <c r="AA150" i="2"/>
  <c r="AA157" i="2"/>
  <c r="AA152" i="2"/>
  <c r="AA165" i="19"/>
  <c r="AL163" i="2"/>
  <c r="AL157" i="2"/>
  <c r="AL154" i="2"/>
  <c r="AL162" i="2"/>
  <c r="AL152" i="2"/>
  <c r="AL160" i="2"/>
  <c r="AL153" i="2"/>
  <c r="AL156" i="2"/>
  <c r="AL149" i="2"/>
  <c r="AL151" i="2"/>
  <c r="AL159" i="2"/>
  <c r="AL155" i="2"/>
  <c r="AL158" i="2"/>
  <c r="AL161" i="2"/>
  <c r="AL150" i="2"/>
  <c r="AL164" i="2"/>
  <c r="AF165" i="34"/>
  <c r="AL165" i="21"/>
  <c r="AL165" i="25"/>
  <c r="AA165" i="11"/>
  <c r="AA165" i="23"/>
  <c r="AA165" i="5"/>
  <c r="AL165" i="27"/>
  <c r="AL165" i="18"/>
  <c r="AF165" i="16"/>
  <c r="AA165" i="21"/>
  <c r="AL165" i="20"/>
  <c r="AL165" i="29"/>
  <c r="AF165" i="10"/>
  <c r="AF165" i="31"/>
  <c r="AL153" i="36"/>
  <c r="AL157" i="36"/>
  <c r="AL155" i="36"/>
  <c r="AL163" i="36"/>
  <c r="AL158" i="36"/>
  <c r="AL154" i="36"/>
  <c r="AL151" i="36"/>
  <c r="AL164" i="36"/>
  <c r="AL156" i="36"/>
  <c r="AL152" i="36"/>
  <c r="AL162" i="36"/>
  <c r="AL160" i="36"/>
  <c r="AL159" i="36"/>
  <c r="AL165" i="36" s="1"/>
  <c r="AL150" i="36"/>
  <c r="AL149" i="36"/>
  <c r="AL161" i="36"/>
  <c r="AA165" i="33"/>
  <c r="AL165" i="22"/>
  <c r="AA165" i="25"/>
  <c r="AA165" i="10"/>
  <c r="AL165" i="24"/>
  <c r="AL165" i="8"/>
  <c r="AF165" i="30"/>
  <c r="AF165" i="12"/>
  <c r="AL161" i="4"/>
  <c r="AL149" i="4"/>
  <c r="AL157" i="4"/>
  <c r="AL151" i="4"/>
  <c r="AL153" i="4"/>
  <c r="AL159" i="4"/>
  <c r="AL164" i="4"/>
  <c r="AL152" i="4"/>
  <c r="AL150" i="4"/>
  <c r="AL162" i="4"/>
  <c r="AL158" i="4"/>
  <c r="AL156" i="4"/>
  <c r="AL160" i="4"/>
  <c r="AL155" i="4"/>
  <c r="AL163" i="4"/>
  <c r="AL154" i="4"/>
  <c r="AA165" i="12"/>
  <c r="AF165" i="26"/>
  <c r="AA165" i="2" l="1"/>
  <c r="AL165" i="2"/>
  <c r="AF165" i="29"/>
  <c r="AA165" i="6"/>
  <c r="AL165" i="15"/>
  <c r="AA165" i="36"/>
  <c r="AF165" i="6"/>
  <c r="AA165" i="4"/>
  <c r="AA165" i="29"/>
  <c r="AF165" i="13"/>
  <c r="AL165" i="4"/>
  <c r="AA165" i="13"/>
  <c r="AF165" i="36"/>
  <c r="AF165" i="2"/>
  <c r="AL165" i="6"/>
</calcChain>
</file>

<file path=xl/sharedStrings.xml><?xml version="1.0" encoding="utf-8"?>
<sst xmlns="http://schemas.openxmlformats.org/spreadsheetml/2006/main" count="6942" uniqueCount="465">
  <si>
    <t>NEW CN file for 2015WG</t>
  </si>
  <si>
    <t>W.CHANNEL PLAICE 2015 WGCSE (Catch numbers at age)</t>
  </si>
  <si>
    <t>1 2     idh 6/5/15  (age 10 data = age 10+)</t>
  </si>
  <si>
    <t>1980 2014</t>
  </si>
  <si>
    <t>OLD</t>
  </si>
  <si>
    <t>NEW</t>
  </si>
  <si>
    <t>Modified</t>
  </si>
  <si>
    <t>1 10</t>
  </si>
  <si>
    <t>landings</t>
  </si>
  <si>
    <t>migration</t>
  </si>
  <si>
    <t>Landings data</t>
  </si>
  <si>
    <t>from LA file</t>
  </si>
  <si>
    <t>tonnages</t>
  </si>
  <si>
    <t>for LA file</t>
  </si>
  <si>
    <t>Calculated</t>
  </si>
  <si>
    <t>using</t>
  </si>
  <si>
    <t>ration of old/new weight</t>
  </si>
  <si>
    <t>modified correctly using revised migration tonnes, CNAA and WAA</t>
  </si>
  <si>
    <t>LA file also corrected for these years</t>
  </si>
  <si>
    <t>Revised series created CL WKFlat 2010 (1980-2008 - ages 1 to 10+)</t>
  </si>
  <si>
    <t>2013 data added and 2012 revised for wg 2014 idh</t>
  </si>
  <si>
    <t>2014 data added and 2010-3 revised for 2015WG idh</t>
  </si>
  <si>
    <t>XL5</t>
  </si>
  <si>
    <t xml:space="preserve">"XLRAISE2" </t>
  </si>
  <si>
    <t>WRITTEN : 1994 IDH</t>
  </si>
  <si>
    <t>VERSION 2.2 (17/8/98)</t>
  </si>
  <si>
    <t>FILENAME</t>
  </si>
  <si>
    <t>STOCK</t>
  </si>
  <si>
    <t>p7eINT_metier</t>
  </si>
  <si>
    <t>YEAR</t>
  </si>
  <si>
    <t>SEX</t>
  </si>
  <si>
    <t>Plaice VIIe - International (Used metier based datasets)</t>
  </si>
  <si>
    <t>DATE</t>
  </si>
  <si>
    <t>INITIALS</t>
  </si>
  <si>
    <t>idh</t>
  </si>
  <si>
    <t>Input numbers at age (*1) and mean weight (kg) data :</t>
  </si>
  <si>
    <t>Landings (tonnes) - Important, enter values of 'actual' landings for all quarters but enter values of revised landings</t>
  </si>
  <si>
    <t>Males/combined sex :-</t>
  </si>
  <si>
    <t>only for quarters that have age data.</t>
  </si>
  <si>
    <t>TOTAL</t>
  </si>
  <si>
    <t>AGE</t>
  </si>
  <si>
    <t>Number</t>
  </si>
  <si>
    <t>Weight</t>
  </si>
  <si>
    <t>International</t>
  </si>
  <si>
    <t>Migration</t>
  </si>
  <si>
    <t>-</t>
  </si>
  <si>
    <t>SUM OF</t>
  </si>
  <si>
    <t>ANNUAL</t>
  </si>
  <si>
    <t>Actual Landings</t>
  </si>
  <si>
    <t>Revised Landings</t>
  </si>
  <si>
    <t>Previous Landings</t>
  </si>
  <si>
    <t>Raising Factors</t>
  </si>
  <si>
    <t>SOPS ratio (M+F)</t>
  </si>
  <si>
    <t>15+</t>
  </si>
  <si>
    <t>Total</t>
  </si>
  <si>
    <t>CODES</t>
  </si>
  <si>
    <t>NEW(1) OR EXISTING S/S(2)</t>
  </si>
  <si>
    <t>RE-ENTER WEIGHTS (Y/N)</t>
  </si>
  <si>
    <t>UK DATA(1);FOREIGN(2)</t>
  </si>
  <si>
    <t>FOREIGN - MANUAL(1); OTHER(2)</t>
  </si>
  <si>
    <t>RENAME SPREADSHEET(Y/N)</t>
  </si>
  <si>
    <t>Females :-</t>
  </si>
  <si>
    <t>PRINT ALL/PART</t>
  </si>
  <si>
    <t>SEX CODE (1=COMB.; 2=SEP)</t>
  </si>
  <si>
    <t>CHANGE STOCK NAME (y/n)</t>
  </si>
  <si>
    <t>UK - MANUAL(1); AUTO(2)</t>
  </si>
  <si>
    <t>CORRECT FILE OPENED</t>
  </si>
  <si>
    <t>CHANGE MIND (Data entry)</t>
  </si>
  <si>
    <t>Raised numbers at age (*1) and mean weight (kg) data :</t>
  </si>
  <si>
    <t>Q1</t>
  </si>
  <si>
    <t>Q2</t>
  </si>
  <si>
    <t>Q3</t>
  </si>
  <si>
    <t>Q4</t>
  </si>
  <si>
    <t>(Tonnes)</t>
  </si>
  <si>
    <t>NOS</t>
  </si>
  <si>
    <t>WT</t>
  </si>
  <si>
    <t>y = 0.0017x2 + 0.0775x + 0.0045</t>
  </si>
  <si>
    <t>R² = 0.9537</t>
  </si>
  <si>
    <t>Males + Females :-</t>
  </si>
  <si>
    <t>sop corrected</t>
  </si>
  <si>
    <t>Age at</t>
  </si>
  <si>
    <t>Catch weights</t>
  </si>
  <si>
    <t>smoothed</t>
  </si>
  <si>
    <t>UNSMOOTHED</t>
  </si>
  <si>
    <t>30th June</t>
  </si>
  <si>
    <t>Observ</t>
  </si>
  <si>
    <t>Fitted</t>
  </si>
  <si>
    <t>sops</t>
  </si>
  <si>
    <t>catch weights</t>
  </si>
  <si>
    <t>Jan 1st</t>
  </si>
  <si>
    <t>stock weights</t>
  </si>
  <si>
    <t>catch &amp; stock weights</t>
  </si>
  <si>
    <t>10+</t>
  </si>
  <si>
    <t>+</t>
  </si>
  <si>
    <t>total sop</t>
  </si>
  <si>
    <t>SOPS</t>
  </si>
  <si>
    <t>sop ratio</t>
  </si>
  <si>
    <t>ratio</t>
  </si>
  <si>
    <t>(M+F)</t>
  </si>
  <si>
    <t>y = 0.0066x2 + 0.0119x + 0.2015</t>
  </si>
  <si>
    <t>R² = 0.973</t>
  </si>
  <si>
    <t>y = 0.0004x2 + 0.1029x - 0.0491</t>
  </si>
  <si>
    <t>R² = 0.9504</t>
  </si>
  <si>
    <t>y = 0.001x2 + 0.1081x - 0.0273</t>
  </si>
  <si>
    <t>R² = 0.9543</t>
  </si>
  <si>
    <t>y = 0.0026x2 + 0.0778x + 0.0705</t>
  </si>
  <si>
    <t>R² = 0.9582</t>
  </si>
  <si>
    <t>y = -0.002x2 + 0.1595x - 0.1274</t>
  </si>
  <si>
    <t>R² = 0.9388</t>
  </si>
  <si>
    <t>y = 0.0034x2 + 0.0593x + 0.1231</t>
  </si>
  <si>
    <t>R² = 0.9626</t>
  </si>
  <si>
    <t>y = 0.0017x2 + 0.0779x + 0.0818</t>
  </si>
  <si>
    <t>R² = 0.9574</t>
  </si>
  <si>
    <t>y = 0.0037x2 + 0.045x + 0.1683</t>
  </si>
  <si>
    <t>R² = 0.9499</t>
  </si>
  <si>
    <t>y = 0.0024x2 + 0.0605x + 0.1311</t>
  </si>
  <si>
    <t>R² = 0.9785</t>
  </si>
  <si>
    <t>y = 0.0039x2 + 0.0388x + 0.1874</t>
  </si>
  <si>
    <t>R² = 0.9288</t>
  </si>
  <si>
    <t>y = -0.0012x2 + 0.1194x - 0.0095</t>
  </si>
  <si>
    <t>R² = 0.837</t>
  </si>
  <si>
    <t>y = 0.0028x2 + 0.0588x + 0.0934</t>
  </si>
  <si>
    <t>R² = 0.9208</t>
  </si>
  <si>
    <t>y = 0.0023x2 + 0.0729x + 0.0312</t>
  </si>
  <si>
    <t>R² = 0.959</t>
  </si>
  <si>
    <t>y = 0.00006x2 + 0.10405x - 0.01355</t>
  </si>
  <si>
    <t>R² = 0.96961</t>
  </si>
  <si>
    <t>y = -0.0014x2 + 0.1139x - 0.033</t>
  </si>
  <si>
    <t>R² = 0.9129</t>
  </si>
  <si>
    <t>y = -0.0005x2 + 0.1271x - 0.1229</t>
  </si>
  <si>
    <t>R² = 0.9281</t>
  </si>
  <si>
    <t>y = 0.0033x2 + 0.0528x + 0.1144</t>
  </si>
  <si>
    <t>R² = 0.9983</t>
  </si>
  <si>
    <t>y = 0.0003x2 + 0.1008x + 0.0149</t>
  </si>
  <si>
    <t>R² = 0.9981</t>
  </si>
  <si>
    <t>y = 0.0014x2 + 0.0727x + 0.0964</t>
  </si>
  <si>
    <t>y = 0.0029x2 + 0.0532x + 0.1166</t>
  </si>
  <si>
    <t>R² = 0.9986</t>
  </si>
  <si>
    <t>y = 0.003x2 + 0.0569x + 0.1049</t>
  </si>
  <si>
    <t>R² = 0.9974</t>
  </si>
  <si>
    <t>y = 0.0066x2 + 0.0191x + 0.1967</t>
  </si>
  <si>
    <t>R² = 0.9997</t>
  </si>
  <si>
    <t>y = 0.0051x2 + 0.0331x + 0.1395</t>
  </si>
  <si>
    <t>R² = 0.9999</t>
  </si>
  <si>
    <t>y = 0.0054x2 + 0.0131x + 0.2066</t>
  </si>
  <si>
    <t>R² = 0.9995</t>
  </si>
  <si>
    <t>y = 0.004x2 + 0.0454x + 0.0878</t>
  </si>
  <si>
    <t>R² = 0.9998</t>
  </si>
  <si>
    <t>y = 0.0055x2 + 0.0515x + 0.0587</t>
  </si>
  <si>
    <t>R² = 0.9996</t>
  </si>
  <si>
    <t>y = 0.0065x2 + 0.0206x + 0.199</t>
  </si>
  <si>
    <t>y = 0.002x2 + 0.0815x + 0.0451</t>
  </si>
  <si>
    <t>y = -0.0012x2 + 0.1233x - 0.0774</t>
  </si>
  <si>
    <t>R² = 0.9985</t>
  </si>
  <si>
    <t>y = 0.0015x2 + 0.0921x + 0.0104</t>
  </si>
  <si>
    <t>R² = 0.9972</t>
  </si>
  <si>
    <t>y = -0.0033x2 + 0.1363x - 0.092</t>
  </si>
  <si>
    <t>R² = 0.9989</t>
  </si>
  <si>
    <t>y = -0.0003x2 + 0.0954x + 0.0431</t>
  </si>
  <si>
    <t>y = -0.0014x2 + 0.1359x - 0.0586</t>
  </si>
  <si>
    <t>R² = 0.9991</t>
  </si>
  <si>
    <t>y = -0.0007x2 + 0.1095x + 0.0608</t>
  </si>
  <si>
    <t>R² = 0.9861</t>
  </si>
  <si>
    <t>FIRST</t>
  </si>
  <si>
    <t>Starting macro - use button on s/sheet to invoke</t>
  </si>
  <si>
    <t>Macro is hidden in cells B1 to D716</t>
  </si>
  <si>
    <t>Turns off the display of macro buttons</t>
  </si>
  <si>
    <t>Selects cell A1</t>
  </si>
  <si>
    <t xml:space="preserve">Updated in June 1995 - to remove </t>
  </si>
  <si>
    <t>Beeps</t>
  </si>
  <si>
    <t>the length data from the s/sheet and</t>
  </si>
  <si>
    <t>Welcome message</t>
  </si>
  <si>
    <t>the macro.</t>
  </si>
  <si>
    <t>Pause</t>
  </si>
  <si>
    <t>Instruction message</t>
  </si>
  <si>
    <t xml:space="preserve">Updated on 11 July 1995 to make </t>
  </si>
  <si>
    <t>some of the screen prompts more</t>
  </si>
  <si>
    <t>Spreadsheet type message</t>
  </si>
  <si>
    <t>meaningful to the user.</t>
  </si>
  <si>
    <t>Input box for s/sheet type (result to cell F39)</t>
  </si>
  <si>
    <t xml:space="preserve">Validation loop to ensure the value input is acceptable.  </t>
  </si>
  <si>
    <t>Updated on 18 October to enable</t>
  </si>
  <si>
    <t>Error message for invalid entry</t>
  </si>
  <si>
    <t>users to automatically load the</t>
  </si>
  <si>
    <t>Repeated input box for s/sheet type (result to cell F39)</t>
  </si>
  <si>
    <t>data into the XLRaise spreadsheet.</t>
  </si>
  <si>
    <t>End of validation loop</t>
  </si>
  <si>
    <t>Also, minor changes to Text on the</t>
  </si>
  <si>
    <t xml:space="preserve">If value=1 call subroutine NEW_SHEET; if not 1, call subroutine EXISTING_SHEET </t>
  </si>
  <si>
    <t>screen buttons, and changes to the</t>
  </si>
  <si>
    <t>If value=1 call subroutine FOREIGN_MENU</t>
  </si>
  <si>
    <t>pages printed out on a single sex</t>
  </si>
  <si>
    <t>Clears last message from status line</t>
  </si>
  <si>
    <t>spreadsheet (i.e. Annual sex comb.)</t>
  </si>
  <si>
    <t>Turns on the display of macro buttons</t>
  </si>
  <si>
    <t>Changed all references to xlraise.xlw</t>
  </si>
  <si>
    <t>End of macro</t>
  </si>
  <si>
    <t>to xlraise2.xlw (16/4/96)</t>
  </si>
  <si>
    <t>Upgraded package to run on</t>
  </si>
  <si>
    <t>NEW_SHEET</t>
  </si>
  <si>
    <t>Macro for entering header data on new s/sheet</t>
  </si>
  <si>
    <t>Office97 version of Excel on 17/8/98</t>
  </si>
  <si>
    <t>Message - new s/sheet</t>
  </si>
  <si>
    <t>Message - enter filename</t>
  </si>
  <si>
    <t>Input box for filename (result to cell C3)</t>
  </si>
  <si>
    <t>Message - enter name of stock</t>
  </si>
  <si>
    <t>Input box for stock name (result to cell C5)</t>
  </si>
  <si>
    <t>Message - enter year</t>
  </si>
  <si>
    <t>Input box for year (result to cell B7)</t>
  </si>
  <si>
    <t>Message - enter sex code</t>
  </si>
  <si>
    <t>Input box for sex code (result to cell D7)</t>
  </si>
  <si>
    <t>Repeated input box for sex code (result to cell D7)</t>
  </si>
  <si>
    <t>Message - enter date</t>
  </si>
  <si>
    <t>Input box for date (result to cell F7)</t>
  </si>
  <si>
    <t>Message - enter initials</t>
  </si>
  <si>
    <t>Input box for initials (result to cell J7)</t>
  </si>
  <si>
    <t>Message - select one of given options</t>
  </si>
  <si>
    <t>Input box for UK/foreign indicator (result to cell F41)</t>
  </si>
  <si>
    <t>Repeated input box for UK/foreign indicator (result to cell F41)</t>
  </si>
  <si>
    <t>Calls subroutine LABELS</t>
  </si>
  <si>
    <t>Calls subroutine WEIGHTS</t>
  </si>
  <si>
    <t>End of macro.</t>
  </si>
  <si>
    <t>EXISTING_SHEET</t>
  </si>
  <si>
    <t>Macro for entering header data on existing s/sheet</t>
  </si>
  <si>
    <t>Message - existing spreadsheet</t>
  </si>
  <si>
    <t>Message - rename spreadsheet?</t>
  </si>
  <si>
    <t>Input box for rename s/s code (result to cell F43)</t>
  </si>
  <si>
    <t>Repeated input box for rename s/s code (result to cell F43)</t>
  </si>
  <si>
    <t>If value = Y, carry out statements below</t>
  </si>
  <si>
    <t>End of IF statement</t>
  </si>
  <si>
    <t>Message - rename the stock?</t>
  </si>
  <si>
    <t>Input box for rename stock name (result to cell F46)</t>
  </si>
  <si>
    <t>Repeated input box for rename stock name (result to cell F46)</t>
  </si>
  <si>
    <t>Message - enter new stock name</t>
  </si>
  <si>
    <t>WEIGHTS</t>
  </si>
  <si>
    <t>Macro for entering quarterly catches</t>
  </si>
  <si>
    <t>Places a 'Y' in cell F40</t>
  </si>
  <si>
    <t>If new spreadsheet, perform statements below</t>
  </si>
  <si>
    <t xml:space="preserve">Loop enabling user to re-enter weights if desired  </t>
  </si>
  <si>
    <t>If UK landings options selected, perform statements below.</t>
  </si>
  <si>
    <t>Message - enter catch weight for Q1</t>
  </si>
  <si>
    <t>Input box for Q1 catch (result to cell C17)</t>
  </si>
  <si>
    <t>Else if UK landings options not selected, perform statements below.</t>
  </si>
  <si>
    <t>If first foreign label is not a dash (-), perform statements below.</t>
  </si>
  <si>
    <t xml:space="preserve">Message - enter catch weight </t>
  </si>
  <si>
    <t>Input box for 1st country/quarters catch (result to cell C17)</t>
  </si>
  <si>
    <t>Copy value in cell C17 to C19</t>
  </si>
  <si>
    <t>If value in cell C17 is not zero perform statements below</t>
  </si>
  <si>
    <t>Copy value in cell C17 to C15</t>
  </si>
  <si>
    <t>Else if value in cell C17 is zero perform statements below</t>
  </si>
  <si>
    <t>Message - enter actual weight for Q1</t>
  </si>
  <si>
    <t>Input box for actual weight for Q1 (result to cell C15)</t>
  </si>
  <si>
    <t>Message - enter actual weight</t>
  </si>
  <si>
    <t>Input box for actual weight for 1st country/quarter (result to cell C15)</t>
  </si>
  <si>
    <t>Message - enter catch weight for Q2</t>
  </si>
  <si>
    <t>Input box for Q2 catch (result to cell D17)</t>
  </si>
  <si>
    <t>If second foreign label is not a dash (-), perform statements below.</t>
  </si>
  <si>
    <t>Input box for 2nd country/quarters catch (result to cell D17)</t>
  </si>
  <si>
    <t>Copy value in cell D17 to D19</t>
  </si>
  <si>
    <t>If value in cell D17 is not zero perform statements below</t>
  </si>
  <si>
    <t>Copy value in cell D17 to D15</t>
  </si>
  <si>
    <t>Else if value in cell D17 is zero perform statements below</t>
  </si>
  <si>
    <t>Message - enter actual weight for Q2</t>
  </si>
  <si>
    <t>Input box for actual weight for Q2 (result to cell D15)</t>
  </si>
  <si>
    <t>Input box for actual weight for 2nd country/quarter (result to cell D15)</t>
  </si>
  <si>
    <t>Message - enter catch weight for Q3</t>
  </si>
  <si>
    <t>Input box for Q3 catch (result to cell E17)</t>
  </si>
  <si>
    <t>If third foreign label is not a dash (-), perform statements below.</t>
  </si>
  <si>
    <t>Input box for 3rd country/quarters catch (result to cell E17)</t>
  </si>
  <si>
    <t>Copy value in cell E17 to E19</t>
  </si>
  <si>
    <t>If value in cell E17 is not zero perform statements below</t>
  </si>
  <si>
    <t>Copy value in cell E17 to E15</t>
  </si>
  <si>
    <t>Else if value in cell E17 is zero perform statements below</t>
  </si>
  <si>
    <t>Message - enter actual weight for Q3</t>
  </si>
  <si>
    <t>Input box for actual weight for Q3 (result to cell E15)</t>
  </si>
  <si>
    <t>Input box for actual weight for 3rd country/quarter (result to cell E15)</t>
  </si>
  <si>
    <t>Message - enter catch weight for Q4</t>
  </si>
  <si>
    <t>Input box for Q4 catch (result to cell F17)</t>
  </si>
  <si>
    <t>If fourth foreign label is not a dash (-), perform statements below.</t>
  </si>
  <si>
    <t>Input box for 4th country/quarters catch (result to cell F17)</t>
  </si>
  <si>
    <t>Copy value in cell F17 to F19</t>
  </si>
  <si>
    <t>If value in cell F17 is not zero perform statements below</t>
  </si>
  <si>
    <t>Copy value in cell F17 to F15</t>
  </si>
  <si>
    <t>Else if value in cell F17 is zero perform statements below</t>
  </si>
  <si>
    <t>Message - enter actual weight for Q4</t>
  </si>
  <si>
    <t>Input box for actual weight for Q4 (result to cell F15)</t>
  </si>
  <si>
    <t>Input box for actual weight for 4th country/quarter (result to cell F15)</t>
  </si>
  <si>
    <t>Input box for change weights question (result to cell F40)</t>
  </si>
  <si>
    <t>Repeated input box for change weights question (result to cell F40)</t>
  </si>
  <si>
    <t xml:space="preserve">End of Loop enabling user to re-enter weights  </t>
  </si>
  <si>
    <t>If not new spreadsheet, perform statements below</t>
  </si>
  <si>
    <t>If revised landings (Q1) are &gt; zero</t>
  </si>
  <si>
    <t xml:space="preserve">Message - enter revised catch weight </t>
  </si>
  <si>
    <t>Input box for revised catch for Q1 (result to cell C17)</t>
  </si>
  <si>
    <t>Else If revised landings (Q1) are zero</t>
  </si>
  <si>
    <t xml:space="preserve">Message - enter actual catch weight </t>
  </si>
  <si>
    <t>Input box for actual catch for Q1 (result to cell C15)</t>
  </si>
  <si>
    <t>Else</t>
  </si>
  <si>
    <t>If Foreign landings options selected, &amp; col 1 label &lt;&gt; '-' perform statements below.</t>
  </si>
  <si>
    <t>If revised landings (Q2) are &gt; zero</t>
  </si>
  <si>
    <t>Input box for revised catch for Q2 (result to cell D17)</t>
  </si>
  <si>
    <t>Else If revised landings (Q2) are zero</t>
  </si>
  <si>
    <t>Input box for actual catch for Q2 (result to cell D15)</t>
  </si>
  <si>
    <t>If Foreign landings options selected, &amp; col 2 label &lt;&gt; '-' perform statements below.</t>
  </si>
  <si>
    <t>If revised landings (Q3) are &gt; zero</t>
  </si>
  <si>
    <t>Input box for revised catch for Q3 (result to cell E17)</t>
  </si>
  <si>
    <t>Else If revised landings (Q3) are zero</t>
  </si>
  <si>
    <t>Input box for actual catch for Q3 (result to cell E15)</t>
  </si>
  <si>
    <t>If Foreign landings options selected, &amp; col 3 label &lt;&gt; '-' perform statements below.</t>
  </si>
  <si>
    <t>If revised landings (Q4) are &gt; zero</t>
  </si>
  <si>
    <t>Input box for revised catch for Q4 (result to cell F17)</t>
  </si>
  <si>
    <t>Else If revised landings (Q4) are zero</t>
  </si>
  <si>
    <t>Input box for actual catch for Q4 (result to cell F15)</t>
  </si>
  <si>
    <t>If Foreign landings options selected, &amp; col 4 label &lt;&gt; '-' perform statements below.</t>
  </si>
  <si>
    <t>LABELS</t>
  </si>
  <si>
    <t>Macro for entering quarterly labels</t>
  </si>
  <si>
    <t>If value in cell F41 is 1, perform statements below</t>
  </si>
  <si>
    <t>Places 'Q1' in cell C14</t>
  </si>
  <si>
    <t>Places 'Q2' in cell D14</t>
  </si>
  <si>
    <t>Places 'Q3' in cell E14</t>
  </si>
  <si>
    <t>Places 'Q4' in cell F14</t>
  </si>
  <si>
    <t>Places 'SUM OF' in cell H13</t>
  </si>
  <si>
    <t>Places 'QTRS' in cell H14</t>
  </si>
  <si>
    <t>Places 'ANNUAL' in cell J14</t>
  </si>
  <si>
    <t>If value in cell F41 is not 1, perform statements below</t>
  </si>
  <si>
    <t>Input box for first label (result to cell C14)</t>
  </si>
  <si>
    <t>Input box for second label (result to cell D14)</t>
  </si>
  <si>
    <t>Input box for third label (result to cell E14)</t>
  </si>
  <si>
    <t>Input box for fourth label (result to cell F14)</t>
  </si>
  <si>
    <t>Clears values from cell H13</t>
  </si>
  <si>
    <t>Clears values from cell H14</t>
  </si>
  <si>
    <t>Places 'TOTAL' in cell J13</t>
  </si>
  <si>
    <t>Places 'INT' in cell J14</t>
  </si>
  <si>
    <t>FOREIGN_MENU</t>
  </si>
  <si>
    <t>Macro for entering foreign data manually</t>
  </si>
  <si>
    <t>Input box for choice of Automatic/Manual data loading (result to cell F47)</t>
  </si>
  <si>
    <t>Repeated input box for entry method (result to cell F47)</t>
  </si>
  <si>
    <t>Input box to allow user to change mind (result to cell F49)</t>
  </si>
  <si>
    <t xml:space="preserve">While loop to ensure user does not want to change selection.  </t>
  </si>
  <si>
    <t>If F47 = 1, goto macro "ValuesQ1", If F47 = 2, goto macro "Automatic"</t>
  </si>
  <si>
    <t>Clear message from status line</t>
  </si>
  <si>
    <t>Input box for entry method (result to cell F42)</t>
  </si>
  <si>
    <t>Repeated input box for entry method (result to cell F42)</t>
  </si>
  <si>
    <t>If value in cell F42 is 1, perform statements below</t>
  </si>
  <si>
    <t>Call subroutine VALUESQ1</t>
  </si>
  <si>
    <t>If value in cell F42 is not 1, perform statements below</t>
  </si>
  <si>
    <t>Beep</t>
  </si>
  <si>
    <t>Message - Leaving macro</t>
  </si>
  <si>
    <t>VALUESQ1</t>
  </si>
  <si>
    <t>Macro for entering Q1 nos, length &amp; weight data</t>
  </si>
  <si>
    <t>If value in cell C17 &gt; 0, perform statements below</t>
  </si>
  <si>
    <t>Goto cell N8</t>
  </si>
  <si>
    <t xml:space="preserve">Freeze panes </t>
  </si>
  <si>
    <t>Select input area for Q1 males data</t>
  </si>
  <si>
    <t>Set resume key on</t>
  </si>
  <si>
    <t>Clear messages from status line</t>
  </si>
  <si>
    <t>Alert message - enter data for Q1 males</t>
  </si>
  <si>
    <t>Message - Ctrl 'r' to resume macro</t>
  </si>
  <si>
    <t>Pause macro until Ctrl 'r' pressed</t>
  </si>
  <si>
    <t>Unfreeze panes</t>
  </si>
  <si>
    <t>If value in cell D7 = 2, perform statements below</t>
  </si>
  <si>
    <t>Goto cell N43</t>
  </si>
  <si>
    <t>Select input area for Q1 females data</t>
  </si>
  <si>
    <t>Alert message - enter data for Q1 females</t>
  </si>
  <si>
    <t>Call subroutine VALUESQ2</t>
  </si>
  <si>
    <t>RESUME</t>
  </si>
  <si>
    <t>Macro to resume paused macro</t>
  </si>
  <si>
    <t>Resume paused macro</t>
  </si>
  <si>
    <t>VALUESQ2</t>
  </si>
  <si>
    <t>Macro for entering Q2 nos, length &amp; weight data</t>
  </si>
  <si>
    <t>If value in cell D17 &gt; 0, perform statements below</t>
  </si>
  <si>
    <t>Move across 5 columns on s/sheet</t>
  </si>
  <si>
    <t>Select input area for Q2 males data</t>
  </si>
  <si>
    <t>Alert message - enter data for Q2 males</t>
  </si>
  <si>
    <t>Select input area for Q2 females data</t>
  </si>
  <si>
    <t>Alert message - enter data for Q2 females</t>
  </si>
  <si>
    <t>Call subroutine VALUESQ3</t>
  </si>
  <si>
    <t>VALUESQ3</t>
  </si>
  <si>
    <t>Macro for entering Q3 nos, length &amp; weight data</t>
  </si>
  <si>
    <t>If value in cell E17 &gt; 0, perform statements below</t>
  </si>
  <si>
    <t>Move across 10 columns on s/sheet</t>
  </si>
  <si>
    <t>Select input area for Q3 males data</t>
  </si>
  <si>
    <t>Alert message - enter data for Q3 males</t>
  </si>
  <si>
    <t>Select input area for Q3 females data</t>
  </si>
  <si>
    <t>Alert message - enter data for Q3 females</t>
  </si>
  <si>
    <t>Call subroutine VALUESQ4</t>
  </si>
  <si>
    <t>VALUESQ4</t>
  </si>
  <si>
    <t>Macro for entering Q4 nos, length &amp; weight data</t>
  </si>
  <si>
    <t>If value in cell F17 &gt; 0, perform statements below</t>
  </si>
  <si>
    <t>Move across 15 columns on s/sheet</t>
  </si>
  <si>
    <t>Select input area for Q4 males data</t>
  </si>
  <si>
    <t>Alert message - enter data for Q4 males</t>
  </si>
  <si>
    <t>Select input area for Q4 females data</t>
  </si>
  <si>
    <t>Alert message - enter data for Q4 females</t>
  </si>
  <si>
    <t>PRINT</t>
  </si>
  <si>
    <t>Macro to print out the spreadsheet</t>
  </si>
  <si>
    <t>Input box for print selection (result to cell F44)</t>
  </si>
  <si>
    <t>Repeated input box for print selection (result to cell F44)</t>
  </si>
  <si>
    <t>Set print titles to default</t>
  </si>
  <si>
    <t>Set print area to default</t>
  </si>
  <si>
    <t>Page set up to print selected area to full page size.</t>
  </si>
  <si>
    <t>If value in cell F44 is 1 &amp; cell F45 is 2, perform statements below</t>
  </si>
  <si>
    <t>Select print area of full header page</t>
  </si>
  <si>
    <t>Print selected area (fit to page)</t>
  </si>
  <si>
    <t>Select print area of raised males/sexes combined values</t>
  </si>
  <si>
    <t>Select print area of raised females values</t>
  </si>
  <si>
    <t>Select print area of raised annual data males/females values</t>
  </si>
  <si>
    <t>If value in cell F44 is 1 &amp; cell F45 = 1, perform statements below</t>
  </si>
  <si>
    <t>If value in cell F44 is 2 &amp; cell F45 is 2, perform statements below</t>
  </si>
  <si>
    <t>Select print area of WG header page</t>
  </si>
  <si>
    <t>If value in cell F44 is 2 &amp; cell F45 = 1, perform statements below</t>
  </si>
  <si>
    <t>If value in cell F44 is 3 &amp; cell F45 = 2; perform statements below</t>
  </si>
  <si>
    <t>Select print area of input males/sexes combined values</t>
  </si>
  <si>
    <t>Select print area of input females values</t>
  </si>
  <si>
    <t>If value in cell F44 is 3 &amp; cell F45 = 1; perform statements below</t>
  </si>
  <si>
    <t>Select cell A1</t>
  </si>
  <si>
    <t>SAVE</t>
  </si>
  <si>
    <t>Macro to save the spreadsheet (filename user specified)</t>
  </si>
  <si>
    <t>Save as (user specifies)</t>
  </si>
  <si>
    <t>AUTOMATIC</t>
  </si>
  <si>
    <t>Macro to select single or dual sex automatic data loading macro</t>
  </si>
  <si>
    <t>If value in cell F45 is 1, goto singlesex macro, if not goto dualsex macro.</t>
  </si>
  <si>
    <t>SINGLESEX</t>
  </si>
  <si>
    <t>Macro to automatically load single sex data into XLRaise.</t>
  </si>
  <si>
    <t>Open input file (select file from list on A drive)</t>
  </si>
  <si>
    <t>Places a 'n' in cell F48 on xlraise.xls</t>
  </si>
  <si>
    <t>Correct file opened Y or N - result to cell F48 on xlraise.xls</t>
  </si>
  <si>
    <t>While F48 is not 'Y', perform the following.</t>
  </si>
  <si>
    <t>Close input data file.</t>
  </si>
  <si>
    <t>End while loop.</t>
  </si>
  <si>
    <t>Select max range of cells reqd. (i.e. 16 ages x 2 sexes x 4 qtrs)</t>
  </si>
  <si>
    <t>Copy command</t>
  </si>
  <si>
    <t>Activate XLRaise5 workbook</t>
  </si>
  <si>
    <t>Select sheet "formatted_data"</t>
  </si>
  <si>
    <t>Paste data to be copied.</t>
  </si>
  <si>
    <t>Move to opened input data file.</t>
  </si>
  <si>
    <t>Move to opened XLRaise workbook.</t>
  </si>
  <si>
    <t>Select sheet "XLRaise.xls"</t>
  </si>
  <si>
    <t>If value in cell C17 is not 0; perform following steps.</t>
  </si>
  <si>
    <t>Select cells C1 to D16 (No &amp; length data)</t>
  </si>
  <si>
    <t>Select cell O14; (first cell data is to be copied into)</t>
  </si>
  <si>
    <t>Select cells A1 to D16 (Whole sample data)</t>
  </si>
  <si>
    <t>Delete selected data</t>
  </si>
  <si>
    <t>End of IF statement.</t>
  </si>
  <si>
    <t>If value in cell D17 is not 0; perform following steps.</t>
  </si>
  <si>
    <t>Select cell S14; (first cell data is to be copied into)</t>
  </si>
  <si>
    <t>If value in cell E17 is not 0; perform following steps.</t>
  </si>
  <si>
    <t>Select cell W14; (first cell data is to be copied into)</t>
  </si>
  <si>
    <t>If value in cell F17 is not 0; perform following steps.</t>
  </si>
  <si>
    <t>Select cell AA14; (first cell data is to be copied into)</t>
  </si>
  <si>
    <t>Clear last message.</t>
  </si>
  <si>
    <t>Select Cell A1</t>
  </si>
  <si>
    <t>DUALSEX</t>
  </si>
  <si>
    <t>Macro to automatically load dual sex data into XLRaise.</t>
  </si>
  <si>
    <t>Select cell O14; (first cell data is to be copied into) - Male</t>
  </si>
  <si>
    <t>Select cell O47; (first cell data is to be copied into)- Female</t>
  </si>
  <si>
    <t>Select cell S14; (first cell data is to be copied into) - Male</t>
  </si>
  <si>
    <t>Select cell S47; (first cell data is to be copied into) - Female</t>
  </si>
  <si>
    <t>Select cell W14; (first cell data is to be copied into) - Male</t>
  </si>
  <si>
    <t>Select cell W47; (first cell data is to be copied into) - Female</t>
  </si>
  <si>
    <t>Select cell AA14; (first cell data is to be copied into) - Male</t>
  </si>
  <si>
    <t>Select cell AA47; (first cell data is to be copied into) - Female</t>
  </si>
  <si>
    <t>tonnes</t>
  </si>
  <si>
    <t>SOP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</si>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</sst>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m/d/yy"/>
    <numFmt numFmtId="165" formatCode="0.000"/>
    <numFmt numFmtId="166" formatCode="0.0000"/>
    <numFmt numFmtId="167" formatCode="0.0"/>
    <numFmt numFmtId="168" formatCode="0.0E+00"/>
  </numFmts>
  <fonts count="16" x14ac:knownFonts="1">
    <font>
      <sz val="10"/>
      <name val="MS Sans Serif"/>
    </font>
    <font>
      <b/>
      <sz val="10"/>
      <name val="MS Sans Serif"/>
    </font>
    <font>
      <b/>
      <i/>
      <sz val="10"/>
      <name val="MS Sans Serif"/>
    </font>
    <font>
      <sz val="10"/>
      <name val="MS Sans Serif"/>
      <family val="2"/>
    </font>
    <font>
      <b/>
      <sz val="18"/>
      <color indexed="10"/>
      <name val="MS Sans Serif"/>
      <family val="2"/>
    </font>
    <font>
      <b/>
      <u/>
      <sz val="10"/>
      <name val="MS Sans Serif"/>
      <family val="2"/>
    </font>
    <font>
      <i/>
      <sz val="10"/>
      <name val="MS Sans Serif"/>
      <family val="2"/>
    </font>
    <font>
      <b/>
      <sz val="10"/>
      <name val="MS Sans Serif"/>
      <family val="2"/>
    </font>
    <font>
      <sz val="10"/>
      <color indexed="10"/>
      <name val="MS Sans Serif"/>
      <family val="2"/>
    </font>
    <font>
      <sz val="10"/>
      <color indexed="8"/>
      <name val="MS Sans Serif"/>
      <family val="2"/>
    </font>
    <font>
      <sz val="10"/>
      <color indexed="8"/>
      <name val="Calibri"/>
      <family val="2"/>
    </font>
    <font>
      <sz val="9"/>
      <color indexed="8"/>
      <name val="Calibri"/>
      <family val="2"/>
    </font>
    <font>
      <sz val="9"/>
      <name val="MS Sans Serif"/>
    </font>
    <font>
      <b/>
      <sz val="10"/>
      <color rgb="FFFF0000"/>
      <name val="MS Sans Serif"/>
    </font>
    <font>
      <b/>
      <sz val="10"/>
      <color rgb="FF008000"/>
      <name val="MS Sans Serif"/>
    </font>
    <font>
      <b/>
      <sz val="10"/>
      <color rgb="FF0000FF"/>
      <name val="MS Sans Serif"/>
    </font>
  </fonts>
  <fills count="5">
    <fill>
      <patternFill patternType="none"/>
    </fill>
    <fill>
      <patternFill patternType="gray125"/>
    </fill>
    <fill>
      <patternFill patternType="darkGray"/>
    </fill>
    <fill>
      <patternFill patternType="solid">
        <fgColor indexed="13"/>
        <bgColor indexed="64"/>
      </patternFill>
    </fill>
    <fill>
      <patternFill patternType="solid">
        <fgColor indexed="51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/>
  </cellStyleXfs>
  <cellXfs count="72">
    <xf numFmtId="0" fontId="0" fillId="0" borderId="0" xfId="0"/>
    <xf numFmtId="0" fontId="4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0" fontId="1" fillId="0" borderId="0" xfId="0" applyFont="1"/>
    <xf numFmtId="0" fontId="1" fillId="0" borderId="0" xfId="0" applyFont="1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Alignment="1" applyProtection="1">
      <alignment horizontal="left"/>
      <protection locked="0"/>
    </xf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3" fillId="0" borderId="0" xfId="0" applyFont="1" applyAlignment="1" applyProtection="1">
      <alignment horizontal="left"/>
      <protection locked="0"/>
    </xf>
    <xf numFmtId="0" fontId="0" fillId="0" borderId="0" xfId="0" applyAlignment="1" applyProtection="1">
      <alignment horizontal="right"/>
      <protection locked="0"/>
    </xf>
    <xf numFmtId="166" fontId="0" fillId="0" borderId="0" xfId="0" applyNumberFormat="1"/>
    <xf numFmtId="164" fontId="0" fillId="0" borderId="0" xfId="0" applyNumberFormat="1" applyAlignment="1" applyProtection="1">
      <alignment horizontal="centerContinuous"/>
      <protection locked="0"/>
    </xf>
    <xf numFmtId="0" fontId="5" fillId="0" borderId="0" xfId="0" applyFont="1"/>
    <xf numFmtId="0" fontId="1" fillId="0" borderId="0" xfId="0" applyFont="1" applyAlignment="1" applyProtection="1">
      <alignment horizontal="right"/>
      <protection locked="0"/>
    </xf>
    <xf numFmtId="0" fontId="0" fillId="0" borderId="0" xfId="0" applyAlignment="1">
      <alignment horizontal="center"/>
    </xf>
    <xf numFmtId="0" fontId="0" fillId="0" borderId="0" xfId="0" applyProtection="1">
      <protection locked="0"/>
    </xf>
    <xf numFmtId="167" fontId="0" fillId="0" borderId="0" xfId="0" applyNumberFormat="1" applyProtection="1">
      <protection locked="0"/>
    </xf>
    <xf numFmtId="165" fontId="0" fillId="0" borderId="0" xfId="0" applyNumberFormat="1" applyProtection="1">
      <protection locked="0"/>
    </xf>
    <xf numFmtId="0" fontId="0" fillId="0" borderId="0" xfId="0" applyAlignment="1" applyProtection="1">
      <alignment horizontal="center"/>
      <protection locked="0"/>
    </xf>
    <xf numFmtId="165" fontId="0" fillId="0" borderId="0" xfId="0" applyNumberFormat="1"/>
    <xf numFmtId="167" fontId="0" fillId="0" borderId="0" xfId="0" applyNumberFormat="1"/>
    <xf numFmtId="166" fontId="0" fillId="0" borderId="0" xfId="0" applyNumberFormat="1" applyAlignment="1">
      <alignment horizontal="right"/>
    </xf>
    <xf numFmtId="0" fontId="2" fillId="2" borderId="0" xfId="0" applyFont="1" applyFill="1"/>
    <xf numFmtId="0" fontId="0" fillId="2" borderId="0" xfId="0" applyFill="1"/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right"/>
      <protection locked="0"/>
    </xf>
    <xf numFmtId="0" fontId="0" fillId="2" borderId="0" xfId="0" applyFill="1" applyAlignment="1">
      <alignment horizontal="right"/>
    </xf>
    <xf numFmtId="1" fontId="0" fillId="0" borderId="0" xfId="0" applyNumberFormat="1"/>
    <xf numFmtId="1" fontId="0" fillId="0" borderId="0" xfId="0" applyNumberFormat="1" applyAlignment="1">
      <alignment horizontal="centerContinuous"/>
    </xf>
    <xf numFmtId="165" fontId="0" fillId="0" borderId="0" xfId="0" applyNumberFormat="1" applyAlignment="1">
      <alignment horizontal="right"/>
    </xf>
    <xf numFmtId="166" fontId="0" fillId="0" borderId="0" xfId="0" applyNumberFormat="1" applyAlignment="1">
      <alignment horizontal="centerContinuous"/>
    </xf>
    <xf numFmtId="0" fontId="3" fillId="0" borderId="0" xfId="0" applyFont="1"/>
    <xf numFmtId="14" fontId="0" fillId="0" borderId="0" xfId="0" applyNumberFormat="1" applyAlignment="1" applyProtection="1">
      <alignment horizontal="centerContinuous"/>
      <protection locked="0"/>
    </xf>
    <xf numFmtId="14" fontId="0" fillId="0" borderId="0" xfId="0" applyNumberFormat="1" applyAlignment="1">
      <alignment horizontal="centerContinuous"/>
    </xf>
    <xf numFmtId="0" fontId="1" fillId="0" borderId="0" xfId="0" applyFont="1" applyAlignment="1">
      <alignment horizontal="centerContinuous"/>
    </xf>
    <xf numFmtId="1" fontId="0" fillId="0" borderId="0" xfId="0" applyNumberFormat="1" applyAlignment="1">
      <alignment horizontal="right"/>
    </xf>
    <xf numFmtId="0" fontId="6" fillId="0" borderId="0" xfId="0" applyFont="1"/>
    <xf numFmtId="0" fontId="3" fillId="0" borderId="0" xfId="0" applyFont="1" applyAlignment="1" applyProtection="1">
      <alignment horizontal="right"/>
      <protection locked="0"/>
    </xf>
    <xf numFmtId="0" fontId="7" fillId="0" borderId="0" xfId="0" applyFont="1" applyAlignment="1" applyProtection="1">
      <alignment horizontal="right"/>
      <protection locked="0"/>
    </xf>
    <xf numFmtId="0" fontId="8" fillId="0" borderId="0" xfId="0" applyFont="1"/>
    <xf numFmtId="165" fontId="8" fillId="0" borderId="0" xfId="0" applyNumberFormat="1" applyFont="1"/>
    <xf numFmtId="0" fontId="8" fillId="0" borderId="0" xfId="0" applyFont="1" applyAlignment="1">
      <alignment horizontal="right"/>
    </xf>
    <xf numFmtId="0" fontId="9" fillId="0" borderId="0" xfId="0" applyFont="1" applyAlignment="1">
      <alignment horizontal="left"/>
    </xf>
    <xf numFmtId="4" fontId="0" fillId="0" borderId="0" xfId="0" applyNumberFormat="1"/>
    <xf numFmtId="3" fontId="0" fillId="0" borderId="0" xfId="0" applyNumberFormat="1"/>
    <xf numFmtId="0" fontId="7" fillId="0" borderId="0" xfId="0" applyFont="1" applyAlignment="1">
      <alignment horizontal="centerContinuous"/>
    </xf>
    <xf numFmtId="0" fontId="3" fillId="3" borderId="0" xfId="0" applyFont="1" applyFill="1"/>
    <xf numFmtId="0" fontId="0" fillId="3" borderId="0" xfId="0" applyFill="1"/>
    <xf numFmtId="1" fontId="0" fillId="0" borderId="1" xfId="0" applyNumberFormat="1" applyBorder="1" applyAlignment="1">
      <alignment horizontal="centerContinuous"/>
    </xf>
    <xf numFmtId="0" fontId="0" fillId="0" borderId="1" xfId="0" applyBorder="1" applyAlignment="1">
      <alignment horizontal="centerContinuous"/>
    </xf>
    <xf numFmtId="0" fontId="0" fillId="0" borderId="1" xfId="0" applyBorder="1"/>
    <xf numFmtId="0" fontId="3" fillId="0" borderId="0" xfId="0" applyFont="1" applyAlignment="1">
      <alignment horizontal="right"/>
    </xf>
    <xf numFmtId="0" fontId="10" fillId="0" borderId="0" xfId="0" applyFont="1" applyAlignment="1">
      <alignment horizontal="left"/>
    </xf>
    <xf numFmtId="2" fontId="0" fillId="0" borderId="0" xfId="0" applyNumberFormat="1"/>
    <xf numFmtId="0" fontId="11" fillId="0" borderId="0" xfId="0" applyFont="1" applyAlignment="1">
      <alignment horizontal="left" vertical="center"/>
    </xf>
    <xf numFmtId="0" fontId="0" fillId="3" borderId="0" xfId="0" applyFill="1" applyAlignment="1">
      <alignment horizontal="centerContinuous" wrapText="1"/>
    </xf>
    <xf numFmtId="2" fontId="0" fillId="4" borderId="0" xfId="0" applyNumberFormat="1" applyFill="1"/>
    <xf numFmtId="0" fontId="0" fillId="4" borderId="0" xfId="0" applyFill="1"/>
    <xf numFmtId="1" fontId="0" fillId="4" borderId="0" xfId="0" applyNumberFormat="1" applyFill="1"/>
    <xf numFmtId="0" fontId="0" fillId="0" borderId="0" xfId="0" applyAlignment="1">
      <alignment wrapText="1"/>
    </xf>
    <xf numFmtId="0" fontId="12" fillId="0" borderId="0" xfId="0" applyFont="1"/>
    <xf numFmtId="0" fontId="0" fillId="0" borderId="2" xfId="0" applyBorder="1"/>
    <xf numFmtId="0" fontId="0" fillId="0" borderId="3" xfId="0" applyBorder="1"/>
    <xf numFmtId="0" fontId="3" fillId="0" borderId="0" xfId="1"/>
    <xf numFmtId="0" fontId="3" fillId="3" borderId="0" xfId="1" applyFill="1"/>
    <xf numFmtId="0" fontId="8" fillId="3" borderId="0" xfId="1" applyFont="1" applyFill="1"/>
    <xf numFmtId="165" fontId="3" fillId="3" borderId="0" xfId="1" applyNumberFormat="1" applyFill="1"/>
    <xf numFmtId="168" fontId="3" fillId="3" borderId="0" xfId="1" applyNumberFormat="1" applyFill="1"/>
    <xf numFmtId="167" fontId="3" fillId="3" borderId="0" xfId="1" applyNumberFormat="1" applyFill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GB"/>
              <a:t>Plaice VIIe 2014 - weight at age</a:t>
            </a:r>
          </a:p>
        </c:rich>
      </c:tx>
      <c:layout>
        <c:manualLayout>
          <c:xMode val="edge"/>
          <c:yMode val="edge"/>
          <c:x val="0.37984496124031009"/>
          <c:y val="1.57790927021696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9833887043189369E-2"/>
          <c:y val="0.10453648915187377"/>
          <c:w val="0.92358803986710969"/>
          <c:h val="0.78303747534516766"/>
        </c:manualLayout>
      </c:layout>
      <c:scatterChart>
        <c:scatterStyle val="lineMarker"/>
        <c:varyColors val="0"/>
        <c:ser>
          <c:idx val="0"/>
          <c:order val="0"/>
          <c:spPr>
            <a:ln w="38100">
              <a:noFill/>
            </a:ln>
          </c:spPr>
          <c:marker>
            <c:symbol val="diamond"/>
            <c:size val="5"/>
            <c:spPr>
              <a:solidFill>
                <a:srgbClr val="666699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4098453980343457"/>
                  <c:y val="1.6157351547814974E-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4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'TOTINT+migration(2014)'!$S$150:$S$164</c:f>
              <c:numCache>
                <c:formatCode>General</c:formatCode>
                <c:ptCount val="15"/>
                <c:pt idx="0">
                  <c:v>1.5</c:v>
                </c:pt>
                <c:pt idx="1">
                  <c:v>2.5</c:v>
                </c:pt>
                <c:pt idx="2">
                  <c:v>3.5</c:v>
                </c:pt>
                <c:pt idx="3">
                  <c:v>4.5</c:v>
                </c:pt>
                <c:pt idx="4">
                  <c:v>5.5</c:v>
                </c:pt>
                <c:pt idx="5">
                  <c:v>6.5</c:v>
                </c:pt>
                <c:pt idx="6">
                  <c:v>7.5</c:v>
                </c:pt>
                <c:pt idx="7">
                  <c:v>8.5</c:v>
                </c:pt>
                <c:pt idx="8">
                  <c:v>9.5</c:v>
                </c:pt>
                <c:pt idx="9">
                  <c:v>10.5</c:v>
                </c:pt>
                <c:pt idx="10">
                  <c:v>11.5</c:v>
                </c:pt>
                <c:pt idx="11">
                  <c:v>12.5</c:v>
                </c:pt>
                <c:pt idx="12">
                  <c:v>13.5</c:v>
                </c:pt>
                <c:pt idx="13">
                  <c:v>14.5</c:v>
                </c:pt>
                <c:pt idx="14">
                  <c:v>15.5</c:v>
                </c:pt>
              </c:numCache>
            </c:numRef>
          </c:xVal>
          <c:yVal>
            <c:numRef>
              <c:f>'TOTINT+migration(2014)'!$T$150:$T$164</c:f>
              <c:numCache>
                <c:formatCode>0.000</c:formatCode>
                <c:ptCount val="15"/>
                <c:pt idx="0">
                  <c:v>0.15666999999999998</c:v>
                </c:pt>
                <c:pt idx="1">
                  <c:v>0.25887894484928653</c:v>
                </c:pt>
                <c:pt idx="2">
                  <c:v>0.29985586188744123</c:v>
                </c:pt>
                <c:pt idx="3">
                  <c:v>0.33760588824659976</c:v>
                </c:pt>
                <c:pt idx="4">
                  <c:v>0.4211836737230531</c:v>
                </c:pt>
                <c:pt idx="5">
                  <c:v>0.53788359359495208</c:v>
                </c:pt>
                <c:pt idx="6">
                  <c:v>0.60604948801196867</c:v>
                </c:pt>
                <c:pt idx="7">
                  <c:v>0.80402724898519207</c:v>
                </c:pt>
                <c:pt idx="8">
                  <c:v>0.86483337763838763</c:v>
                </c:pt>
                <c:pt idx="9">
                  <c:v>1.2177856610205604</c:v>
                </c:pt>
                <c:pt idx="10">
                  <c:v>1.266</c:v>
                </c:pt>
                <c:pt idx="11">
                  <c:v>1.1850000000000001</c:v>
                </c:pt>
                <c:pt idx="12">
                  <c:v>1.1599999999999999</c:v>
                </c:pt>
                <c:pt idx="13">
                  <c:v>1.6469999999999998</c:v>
                </c:pt>
                <c:pt idx="14">
                  <c:v>1.5580000000000001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66B-4771-85F4-22915E03A1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0000600"/>
        <c:axId val="1"/>
      </c:scatterChart>
      <c:valAx>
        <c:axId val="1060000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060000600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" l="0.7" r="0.7" t="0.75" header="0.3" footer="0.3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GB"/>
              <a:t>Plaice VIIe 2005 - weight at age</a:t>
            </a:r>
          </a:p>
        </c:rich>
      </c:tx>
      <c:layout>
        <c:manualLayout>
          <c:xMode val="edge"/>
          <c:yMode val="edge"/>
          <c:x val="0.37984496124031009"/>
          <c:y val="1.57790927021696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2048726467331122E-2"/>
          <c:y val="0.11045364891518737"/>
          <c:w val="0.92580287929125138"/>
          <c:h val="0.78106508875739644"/>
        </c:manualLayout>
      </c:layout>
      <c:scatterChart>
        <c:scatterStyle val="lineMarker"/>
        <c:varyColors val="0"/>
        <c:ser>
          <c:idx val="0"/>
          <c:order val="0"/>
          <c:spPr>
            <a:ln w="38100">
              <a:noFill/>
            </a:ln>
          </c:spPr>
          <c:marker>
            <c:symbol val="diamond"/>
            <c:size val="5"/>
            <c:spPr>
              <a:solidFill>
                <a:srgbClr val="666699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40034796542893841"/>
                  <c:y val="-4.8629134995348572E-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4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'TOTINT+migration(2005)'!$S$150:$S$164</c:f>
              <c:numCache>
                <c:formatCode>General</c:formatCode>
                <c:ptCount val="15"/>
                <c:pt idx="0">
                  <c:v>1.5</c:v>
                </c:pt>
                <c:pt idx="1">
                  <c:v>2.5</c:v>
                </c:pt>
                <c:pt idx="2">
                  <c:v>3.5</c:v>
                </c:pt>
                <c:pt idx="3">
                  <c:v>4.5</c:v>
                </c:pt>
                <c:pt idx="4">
                  <c:v>5.5</c:v>
                </c:pt>
                <c:pt idx="5">
                  <c:v>6.5</c:v>
                </c:pt>
                <c:pt idx="6">
                  <c:v>7.5</c:v>
                </c:pt>
                <c:pt idx="7">
                  <c:v>8.5</c:v>
                </c:pt>
                <c:pt idx="8">
                  <c:v>9.5</c:v>
                </c:pt>
                <c:pt idx="9">
                  <c:v>10.5</c:v>
                </c:pt>
                <c:pt idx="10">
                  <c:v>11.5</c:v>
                </c:pt>
                <c:pt idx="11">
                  <c:v>12.5</c:v>
                </c:pt>
                <c:pt idx="12">
                  <c:v>13.5</c:v>
                </c:pt>
                <c:pt idx="13">
                  <c:v>14.5</c:v>
                </c:pt>
                <c:pt idx="14">
                  <c:v>15.5</c:v>
                </c:pt>
              </c:numCache>
            </c:numRef>
          </c:xVal>
          <c:yVal>
            <c:numRef>
              <c:f>'TOTINT+migration(2005)'!$T$150:$T$164</c:f>
              <c:numCache>
                <c:formatCode>0.000</c:formatCode>
                <c:ptCount val="15"/>
                <c:pt idx="0">
                  <c:v>0.25345328994987326</c:v>
                </c:pt>
                <c:pt idx="1">
                  <c:v>0.31992687859418167</c:v>
                </c:pt>
                <c:pt idx="2">
                  <c:v>0.3609219624400079</c:v>
                </c:pt>
                <c:pt idx="3">
                  <c:v>0.41898956569263462</c:v>
                </c:pt>
                <c:pt idx="4">
                  <c:v>0.51768629459072979</c:v>
                </c:pt>
                <c:pt idx="5">
                  <c:v>0.592580452832697</c:v>
                </c:pt>
                <c:pt idx="6">
                  <c:v>0.72797293267063634</c:v>
                </c:pt>
                <c:pt idx="7">
                  <c:v>0.78246501309656058</c:v>
                </c:pt>
                <c:pt idx="8">
                  <c:v>0.92044631041790936</c:v>
                </c:pt>
                <c:pt idx="9">
                  <c:v>1.0680323996080632</c:v>
                </c:pt>
                <c:pt idx="10">
                  <c:v>1.2933923111879559</c:v>
                </c:pt>
                <c:pt idx="11">
                  <c:v>1.332824065736224</c:v>
                </c:pt>
                <c:pt idx="12">
                  <c:v>1.2212430167334432</c:v>
                </c:pt>
                <c:pt idx="13">
                  <c:v>1.4783927588165966</c:v>
                </c:pt>
                <c:pt idx="14">
                  <c:v>1.6929198769981075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0F-4719-9B1A-F1186058CF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7812608"/>
        <c:axId val="1"/>
      </c:scatterChart>
      <c:valAx>
        <c:axId val="807812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2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807812608"/>
        <c:crosses val="autoZero"/>
        <c:crossBetween val="midCat"/>
        <c:majorUnit val="0.4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" l="0.7" r="0.7" t="0.75" header="0.3" footer="0.3"/>
    <c:pageSetup paperSize="9" orientation="landscape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GB"/>
              <a:t>Plaice VIIe 2004 - weight at age</a:t>
            </a:r>
          </a:p>
        </c:rich>
      </c:tx>
      <c:layout>
        <c:manualLayout>
          <c:xMode val="edge"/>
          <c:yMode val="edge"/>
          <c:x val="0.37984496124031009"/>
          <c:y val="1.57790927021696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2048726467331122E-2"/>
          <c:y val="0.11045364891518737"/>
          <c:w val="0.92580287929125138"/>
          <c:h val="0.78106508875739644"/>
        </c:manualLayout>
      </c:layout>
      <c:scatterChart>
        <c:scatterStyle val="lineMarker"/>
        <c:varyColors val="0"/>
        <c:ser>
          <c:idx val="0"/>
          <c:order val="0"/>
          <c:spPr>
            <a:ln w="38100">
              <a:noFill/>
            </a:ln>
          </c:spPr>
          <c:marker>
            <c:symbol val="diamond"/>
            <c:size val="5"/>
            <c:spPr>
              <a:solidFill>
                <a:srgbClr val="666699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1127994154780585"/>
                  <c:y val="0.2747118657682059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4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'TOTINT+migration(2004)'!$S$150:$S$164</c:f>
              <c:numCache>
                <c:formatCode>General</c:formatCode>
                <c:ptCount val="15"/>
                <c:pt idx="0">
                  <c:v>1.5</c:v>
                </c:pt>
                <c:pt idx="1">
                  <c:v>2.5</c:v>
                </c:pt>
                <c:pt idx="2">
                  <c:v>3.5</c:v>
                </c:pt>
                <c:pt idx="3">
                  <c:v>4.5</c:v>
                </c:pt>
                <c:pt idx="4">
                  <c:v>5.5</c:v>
                </c:pt>
                <c:pt idx="5">
                  <c:v>6.5</c:v>
                </c:pt>
                <c:pt idx="6">
                  <c:v>7.5</c:v>
                </c:pt>
                <c:pt idx="7">
                  <c:v>8.5</c:v>
                </c:pt>
                <c:pt idx="8">
                  <c:v>9.5</c:v>
                </c:pt>
                <c:pt idx="9">
                  <c:v>10.5</c:v>
                </c:pt>
                <c:pt idx="10">
                  <c:v>11.5</c:v>
                </c:pt>
                <c:pt idx="11">
                  <c:v>12.5</c:v>
                </c:pt>
                <c:pt idx="12">
                  <c:v>13.5</c:v>
                </c:pt>
                <c:pt idx="13">
                  <c:v>14.5</c:v>
                </c:pt>
                <c:pt idx="14">
                  <c:v>15.5</c:v>
                </c:pt>
              </c:numCache>
            </c:numRef>
          </c:xVal>
          <c:yVal>
            <c:numRef>
              <c:f>'TOTINT+migration(2004)'!$T$150:$T$164</c:f>
              <c:numCache>
                <c:formatCode>0.000</c:formatCode>
                <c:ptCount val="15"/>
                <c:pt idx="0">
                  <c:v>0.28722035009204605</c:v>
                </c:pt>
                <c:pt idx="1">
                  <c:v>0.30697619592098779</c:v>
                </c:pt>
                <c:pt idx="2">
                  <c:v>0.35319794256691106</c:v>
                </c:pt>
                <c:pt idx="3">
                  <c:v>0.42975393586527011</c:v>
                </c:pt>
                <c:pt idx="4">
                  <c:v>0.49479096822985014</c:v>
                </c:pt>
                <c:pt idx="5">
                  <c:v>0.61049079322828081</c:v>
                </c:pt>
                <c:pt idx="6">
                  <c:v>0.80065121320147192</c:v>
                </c:pt>
                <c:pt idx="7">
                  <c:v>0.81443693062753397</c:v>
                </c:pt>
                <c:pt idx="8">
                  <c:v>0.69544135190614875</c:v>
                </c:pt>
                <c:pt idx="9">
                  <c:v>0.91395656768990607</c:v>
                </c:pt>
                <c:pt idx="10">
                  <c:v>1.4257804437749479</c:v>
                </c:pt>
                <c:pt idx="11">
                  <c:v>1.1470403420398259</c:v>
                </c:pt>
                <c:pt idx="12">
                  <c:v>1.5918672457441969</c:v>
                </c:pt>
                <c:pt idx="13">
                  <c:v>1.7123214283748824</c:v>
                </c:pt>
                <c:pt idx="14">
                  <c:v>1.5490093594786638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DB-4363-B031-D6C38750FD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7812248"/>
        <c:axId val="1"/>
      </c:scatterChart>
      <c:valAx>
        <c:axId val="807812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2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807812248"/>
        <c:crosses val="autoZero"/>
        <c:crossBetween val="midCat"/>
        <c:majorUnit val="0.4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" l="0.7" r="0.7" t="0.75" header="0.3" footer="0.3"/>
    <c:pageSetup paperSize="9" orientation="landscape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GB"/>
              <a:t>Plaice VIIe 2003 - weight at age</a:t>
            </a:r>
          </a:p>
        </c:rich>
      </c:tx>
      <c:layout>
        <c:manualLayout>
          <c:xMode val="edge"/>
          <c:yMode val="edge"/>
          <c:x val="0.37984496124031009"/>
          <c:y val="1.57790927021696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2048726467331122E-2"/>
          <c:y val="0.11045364891518737"/>
          <c:w val="0.92580287929125138"/>
          <c:h val="0.78106508875739644"/>
        </c:manualLayout>
      </c:layout>
      <c:scatterChart>
        <c:scatterStyle val="lineMarker"/>
        <c:varyColors val="0"/>
        <c:ser>
          <c:idx val="0"/>
          <c:order val="0"/>
          <c:spPr>
            <a:ln w="38100">
              <a:noFill/>
            </a:ln>
          </c:spPr>
          <c:marker>
            <c:symbol val="diamond"/>
            <c:size val="5"/>
            <c:spPr>
              <a:solidFill>
                <a:srgbClr val="666699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40248521074517563"/>
                  <c:y val="-0.10589288915766371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4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'TOTINT+migration(2003)'!$S$150:$S$164</c:f>
              <c:numCache>
                <c:formatCode>General</c:formatCode>
                <c:ptCount val="15"/>
                <c:pt idx="0">
                  <c:v>1.5</c:v>
                </c:pt>
                <c:pt idx="1">
                  <c:v>2.5</c:v>
                </c:pt>
                <c:pt idx="2">
                  <c:v>3.5</c:v>
                </c:pt>
                <c:pt idx="3">
                  <c:v>4.5</c:v>
                </c:pt>
                <c:pt idx="4">
                  <c:v>5.5</c:v>
                </c:pt>
                <c:pt idx="5">
                  <c:v>6.5</c:v>
                </c:pt>
                <c:pt idx="6">
                  <c:v>7.5</c:v>
                </c:pt>
                <c:pt idx="7">
                  <c:v>8.5</c:v>
                </c:pt>
                <c:pt idx="8">
                  <c:v>9.5</c:v>
                </c:pt>
                <c:pt idx="9">
                  <c:v>10.5</c:v>
                </c:pt>
                <c:pt idx="10">
                  <c:v>11.5</c:v>
                </c:pt>
                <c:pt idx="11">
                  <c:v>12.5</c:v>
                </c:pt>
                <c:pt idx="12">
                  <c:v>13.5</c:v>
                </c:pt>
                <c:pt idx="13">
                  <c:v>14.5</c:v>
                </c:pt>
                <c:pt idx="14">
                  <c:v>15.5</c:v>
                </c:pt>
              </c:numCache>
            </c:numRef>
          </c:xVal>
          <c:yVal>
            <c:numRef>
              <c:f>'TOTINT+migration(2003)'!$T$150:$T$164</c:f>
              <c:numCache>
                <c:formatCode>0.000</c:formatCode>
                <c:ptCount val="15"/>
                <c:pt idx="0">
                  <c:v>0.28111926205706367</c:v>
                </c:pt>
                <c:pt idx="1">
                  <c:v>0.3125041863658421</c:v>
                </c:pt>
                <c:pt idx="2">
                  <c:v>0.37713658761252106</c:v>
                </c:pt>
                <c:pt idx="3">
                  <c:v>0.44123345232878136</c:v>
                </c:pt>
                <c:pt idx="4">
                  <c:v>0.53538032898361665</c:v>
                </c:pt>
                <c:pt idx="5">
                  <c:v>0.6057403335846232</c:v>
                </c:pt>
                <c:pt idx="6">
                  <c:v>0.67280148594461475</c:v>
                </c:pt>
                <c:pt idx="7">
                  <c:v>0.80453186930930398</c:v>
                </c:pt>
                <c:pt idx="8">
                  <c:v>1.0581705726906869</c:v>
                </c:pt>
                <c:pt idx="9">
                  <c:v>1.3964775288908111</c:v>
                </c:pt>
                <c:pt idx="10">
                  <c:v>1.5349406225180389</c:v>
                </c:pt>
                <c:pt idx="11">
                  <c:v>1.1111809390747858</c:v>
                </c:pt>
                <c:pt idx="12">
                  <c:v>1.5878671231651242</c:v>
                </c:pt>
                <c:pt idx="13">
                  <c:v>1.0396259774234025</c:v>
                </c:pt>
                <c:pt idx="14">
                  <c:v>1.6351364294195063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F96-4619-978B-D8A8EF6724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595496"/>
        <c:axId val="1"/>
      </c:scatterChart>
      <c:valAx>
        <c:axId val="316595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2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16595496"/>
        <c:crosses val="autoZero"/>
        <c:crossBetween val="midCat"/>
        <c:majorUnit val="0.4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" l="0.7" r="0.7" t="0.75" header="0.3" footer="0.3"/>
    <c:pageSetup paperSize="9" orientation="landscape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GB"/>
              <a:t>Plaice VIIe 2002 - weight at age</a:t>
            </a:r>
          </a:p>
        </c:rich>
      </c:tx>
      <c:layout>
        <c:manualLayout>
          <c:xMode val="edge"/>
          <c:yMode val="edge"/>
          <c:x val="0.37984496124031009"/>
          <c:y val="1.57790927021696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2048726467331122E-2"/>
          <c:y val="0.11045364891518737"/>
          <c:w val="0.92580287929125138"/>
          <c:h val="0.78106508875739644"/>
        </c:manualLayout>
      </c:layout>
      <c:scatterChart>
        <c:scatterStyle val="lineMarker"/>
        <c:varyColors val="0"/>
        <c:ser>
          <c:idx val="0"/>
          <c:order val="0"/>
          <c:spPr>
            <a:ln w="38100">
              <a:noFill/>
            </a:ln>
          </c:spPr>
          <c:marker>
            <c:symbol val="diamond"/>
            <c:size val="5"/>
            <c:spPr>
              <a:solidFill>
                <a:srgbClr val="666699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9148860773237137"/>
                  <c:y val="0.1024123591757817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4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'TOTINT+migration(2002)'!$S$150:$S$164</c:f>
              <c:numCache>
                <c:formatCode>General</c:formatCode>
                <c:ptCount val="15"/>
                <c:pt idx="0">
                  <c:v>1.5</c:v>
                </c:pt>
                <c:pt idx="1">
                  <c:v>2.5</c:v>
                </c:pt>
                <c:pt idx="2">
                  <c:v>3.5</c:v>
                </c:pt>
                <c:pt idx="3">
                  <c:v>4.5</c:v>
                </c:pt>
                <c:pt idx="4">
                  <c:v>5.5</c:v>
                </c:pt>
                <c:pt idx="5">
                  <c:v>6.5</c:v>
                </c:pt>
                <c:pt idx="6">
                  <c:v>7.5</c:v>
                </c:pt>
                <c:pt idx="7">
                  <c:v>8.5</c:v>
                </c:pt>
                <c:pt idx="8">
                  <c:v>9.5</c:v>
                </c:pt>
                <c:pt idx="9">
                  <c:v>10.5</c:v>
                </c:pt>
                <c:pt idx="10">
                  <c:v>11.5</c:v>
                </c:pt>
                <c:pt idx="11">
                  <c:v>12.5</c:v>
                </c:pt>
                <c:pt idx="12">
                  <c:v>13.5</c:v>
                </c:pt>
                <c:pt idx="13">
                  <c:v>14.5</c:v>
                </c:pt>
                <c:pt idx="14">
                  <c:v>15.5</c:v>
                </c:pt>
              </c:numCache>
            </c:numRef>
          </c:xVal>
          <c:yVal>
            <c:numRef>
              <c:f>'TOTINT+migration(2002)'!$T$150:$T$164</c:f>
              <c:numCache>
                <c:formatCode>0.000</c:formatCode>
                <c:ptCount val="15"/>
                <c:pt idx="0">
                  <c:v>0.24984050714754188</c:v>
                </c:pt>
                <c:pt idx="1">
                  <c:v>0.27714595337258313</c:v>
                </c:pt>
                <c:pt idx="2">
                  <c:v>0.32128319155290513</c:v>
                </c:pt>
                <c:pt idx="3">
                  <c:v>0.37850300235901169</c:v>
                </c:pt>
                <c:pt idx="4">
                  <c:v>0.47129796531095819</c:v>
                </c:pt>
                <c:pt idx="5">
                  <c:v>0.52457849964045133</c:v>
                </c:pt>
                <c:pt idx="6">
                  <c:v>0.66316013327260914</c:v>
                </c:pt>
                <c:pt idx="7">
                  <c:v>0.7415612576160483</c:v>
                </c:pt>
                <c:pt idx="8">
                  <c:v>1.040944218580522</c:v>
                </c:pt>
                <c:pt idx="9">
                  <c:v>1.0722408838704904</c:v>
                </c:pt>
                <c:pt idx="10">
                  <c:v>1.059005741809429</c:v>
                </c:pt>
                <c:pt idx="11">
                  <c:v>1.150135007757163</c:v>
                </c:pt>
                <c:pt idx="12">
                  <c:v>1.6385334160584069</c:v>
                </c:pt>
                <c:pt idx="13">
                  <c:v>1.810216378589862</c:v>
                </c:pt>
                <c:pt idx="14">
                  <c:v>1.3784339492867492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AB7-43AE-A8ED-DAC022A476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597296"/>
        <c:axId val="1"/>
      </c:scatterChart>
      <c:valAx>
        <c:axId val="316597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2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16597296"/>
        <c:crosses val="autoZero"/>
        <c:crossBetween val="midCat"/>
        <c:majorUnit val="0.4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" l="0.7" r="0.7" t="0.75" header="0.3" footer="0.3"/>
    <c:pageSetup paperSize="9" orientation="landscape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GB"/>
              <a:t>Plaice VIIe 2001 - weight at age</a:t>
            </a:r>
          </a:p>
        </c:rich>
      </c:tx>
      <c:layout>
        <c:manualLayout>
          <c:xMode val="edge"/>
          <c:yMode val="edge"/>
          <c:x val="0.37984496124031009"/>
          <c:y val="1.57790927021696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2048726467331122E-2"/>
          <c:y val="0.11045364891518737"/>
          <c:w val="0.92580287929125138"/>
          <c:h val="0.78106508875739644"/>
        </c:manualLayout>
      </c:layout>
      <c:scatterChart>
        <c:scatterStyle val="lineMarker"/>
        <c:varyColors val="0"/>
        <c:ser>
          <c:idx val="0"/>
          <c:order val="0"/>
          <c:spPr>
            <a:ln w="38100">
              <a:noFill/>
            </a:ln>
          </c:spPr>
          <c:marker>
            <c:symbol val="diamond"/>
            <c:size val="5"/>
            <c:spPr>
              <a:solidFill>
                <a:srgbClr val="666699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1127994154780585"/>
                  <c:y val="0.29724041623747677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4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'TOTINT+migration(2001)'!$S$150:$S$164</c:f>
              <c:numCache>
                <c:formatCode>General</c:formatCode>
                <c:ptCount val="15"/>
                <c:pt idx="1">
                  <c:v>2.5</c:v>
                </c:pt>
                <c:pt idx="2">
                  <c:v>3.5</c:v>
                </c:pt>
                <c:pt idx="3">
                  <c:v>4.5</c:v>
                </c:pt>
                <c:pt idx="4">
                  <c:v>5.5</c:v>
                </c:pt>
                <c:pt idx="5">
                  <c:v>6.5</c:v>
                </c:pt>
                <c:pt idx="6">
                  <c:v>7.5</c:v>
                </c:pt>
                <c:pt idx="7">
                  <c:v>8.5</c:v>
                </c:pt>
                <c:pt idx="8">
                  <c:v>9.5</c:v>
                </c:pt>
                <c:pt idx="9">
                  <c:v>10.5</c:v>
                </c:pt>
                <c:pt idx="10">
                  <c:v>11.5</c:v>
                </c:pt>
                <c:pt idx="11">
                  <c:v>12.5</c:v>
                </c:pt>
                <c:pt idx="12">
                  <c:v>13.5</c:v>
                </c:pt>
                <c:pt idx="13">
                  <c:v>14.5</c:v>
                </c:pt>
                <c:pt idx="14">
                  <c:v>15.5</c:v>
                </c:pt>
              </c:numCache>
            </c:numRef>
          </c:xVal>
          <c:yVal>
            <c:numRef>
              <c:f>'TOTINT+migration(2001)'!$T$150:$T$164</c:f>
              <c:numCache>
                <c:formatCode>0.000</c:formatCode>
                <c:ptCount val="15"/>
                <c:pt idx="1">
                  <c:v>0.26863848036908849</c:v>
                </c:pt>
                <c:pt idx="2">
                  <c:v>0.31996858690944419</c:v>
                </c:pt>
                <c:pt idx="3">
                  <c:v>0.37744725823732073</c:v>
                </c:pt>
                <c:pt idx="4">
                  <c:v>0.44148096315418778</c:v>
                </c:pt>
                <c:pt idx="5">
                  <c:v>0.57104298462995984</c:v>
                </c:pt>
                <c:pt idx="6">
                  <c:v>0.72704107145984886</c:v>
                </c:pt>
                <c:pt idx="7">
                  <c:v>0.76022862260287649</c:v>
                </c:pt>
                <c:pt idx="8">
                  <c:v>1.0873825004245214</c:v>
                </c:pt>
                <c:pt idx="9">
                  <c:v>1.146463422327632</c:v>
                </c:pt>
                <c:pt idx="10">
                  <c:v>0.94081335772802566</c:v>
                </c:pt>
                <c:pt idx="11">
                  <c:v>1.2491193393114692</c:v>
                </c:pt>
                <c:pt idx="12">
                  <c:v>1.5820968770545796</c:v>
                </c:pt>
                <c:pt idx="13">
                  <c:v>1.5590326434105017</c:v>
                </c:pt>
                <c:pt idx="14">
                  <c:v>1.6579669242565731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DD3-4FA5-A39C-624FB3153B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594776"/>
        <c:axId val="1"/>
      </c:scatterChart>
      <c:valAx>
        <c:axId val="316594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2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16594776"/>
        <c:crosses val="autoZero"/>
        <c:crossBetween val="midCat"/>
        <c:majorUnit val="0.4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" l="0.7" r="0.7" t="0.75" header="0.3" footer="0.3"/>
    <c:pageSetup paperSize="9" orientation="landscape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GB"/>
              <a:t>Plaice VIIe 2000 - weight at age</a:t>
            </a:r>
          </a:p>
        </c:rich>
      </c:tx>
      <c:layout>
        <c:manualLayout>
          <c:xMode val="edge"/>
          <c:yMode val="edge"/>
          <c:x val="0.37984496124031009"/>
          <c:y val="1.57790927021696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2048726467331122E-2"/>
          <c:y val="0.11045364891518737"/>
          <c:w val="0.92580287929125138"/>
          <c:h val="0.78106508875739644"/>
        </c:manualLayout>
      </c:layout>
      <c:scatterChart>
        <c:scatterStyle val="lineMarker"/>
        <c:varyColors val="0"/>
        <c:ser>
          <c:idx val="0"/>
          <c:order val="0"/>
          <c:spPr>
            <a:ln w="38100">
              <a:noFill/>
            </a:ln>
          </c:spPr>
          <c:marker>
            <c:symbol val="diamond"/>
            <c:size val="5"/>
            <c:spPr>
              <a:solidFill>
                <a:srgbClr val="666699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40130696073890826"/>
                  <c:y val="-7.2385092567937043E-2"/>
                </c:manualLayout>
              </c:layout>
              <c:numFmt formatCode="#,##0.000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4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'TOTINT+migration(2000)'!$S$150:$S$164</c:f>
              <c:numCache>
                <c:formatCode>General</c:formatCode>
                <c:ptCount val="15"/>
                <c:pt idx="0">
                  <c:v>1.5</c:v>
                </c:pt>
                <c:pt idx="1">
                  <c:v>2.5</c:v>
                </c:pt>
                <c:pt idx="2">
                  <c:v>3.5</c:v>
                </c:pt>
                <c:pt idx="3">
                  <c:v>4.5</c:v>
                </c:pt>
                <c:pt idx="4">
                  <c:v>5.5</c:v>
                </c:pt>
                <c:pt idx="5">
                  <c:v>6.5</c:v>
                </c:pt>
                <c:pt idx="6">
                  <c:v>7.5</c:v>
                </c:pt>
                <c:pt idx="7">
                  <c:v>8.5</c:v>
                </c:pt>
                <c:pt idx="8">
                  <c:v>9.5</c:v>
                </c:pt>
                <c:pt idx="9">
                  <c:v>10.5</c:v>
                </c:pt>
                <c:pt idx="10">
                  <c:v>11.5</c:v>
                </c:pt>
                <c:pt idx="11">
                  <c:v>12.5</c:v>
                </c:pt>
                <c:pt idx="12">
                  <c:v>13.5</c:v>
                </c:pt>
                <c:pt idx="13">
                  <c:v>14.5</c:v>
                </c:pt>
                <c:pt idx="14">
                  <c:v>15.5</c:v>
                </c:pt>
              </c:numCache>
            </c:numRef>
          </c:xVal>
          <c:yVal>
            <c:numRef>
              <c:f>'TOTINT+migration(2000)'!$T$150:$T$164</c:f>
              <c:numCache>
                <c:formatCode>0.000</c:formatCode>
                <c:ptCount val="15"/>
                <c:pt idx="0">
                  <c:v>0.25267723612388415</c:v>
                </c:pt>
                <c:pt idx="1">
                  <c:v>0.29382160452292627</c:v>
                </c:pt>
                <c:pt idx="2">
                  <c:v>0.30941094231543909</c:v>
                </c:pt>
                <c:pt idx="3">
                  <c:v>0.33817001016482556</c:v>
                </c:pt>
                <c:pt idx="4">
                  <c:v>0.4454883685934472</c:v>
                </c:pt>
                <c:pt idx="5">
                  <c:v>0.61701477362288482</c:v>
                </c:pt>
                <c:pt idx="6">
                  <c:v>0.76775740921414137</c:v>
                </c:pt>
                <c:pt idx="7">
                  <c:v>0.94168402207925561</c:v>
                </c:pt>
                <c:pt idx="8">
                  <c:v>1.056109227062713</c:v>
                </c:pt>
                <c:pt idx="9">
                  <c:v>1.0338218824649359</c:v>
                </c:pt>
                <c:pt idx="10">
                  <c:v>1.2395473592556363</c:v>
                </c:pt>
                <c:pt idx="11">
                  <c:v>1.3657792193235356</c:v>
                </c:pt>
                <c:pt idx="12">
                  <c:v>1.495120185313987</c:v>
                </c:pt>
                <c:pt idx="13">
                  <c:v>1.5294747462100369</c:v>
                </c:pt>
                <c:pt idx="14">
                  <c:v>1.464046283782342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5A5-451D-8938-0A73A0A41A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598736"/>
        <c:axId val="1"/>
      </c:scatterChart>
      <c:valAx>
        <c:axId val="316598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2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16598736"/>
        <c:crosses val="autoZero"/>
        <c:crossBetween val="midCat"/>
        <c:majorUnit val="0.4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" l="0.7" r="0.7" t="0.75" header="0.3" footer="0.3"/>
    <c:pageSetup paperSize="9" orientation="landscape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GB"/>
              <a:t>Plaice VIIe 1999 - weight at age</a:t>
            </a:r>
          </a:p>
        </c:rich>
      </c:tx>
      <c:layout>
        <c:manualLayout>
          <c:xMode val="edge"/>
          <c:yMode val="edge"/>
          <c:x val="0.37984496124031009"/>
          <c:y val="1.57790927021696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2048726467331122E-2"/>
          <c:y val="0.11045364891518737"/>
          <c:w val="0.92691029900332222"/>
          <c:h val="0.78106508875739644"/>
        </c:manualLayout>
      </c:layout>
      <c:scatterChart>
        <c:scatterStyle val="lineMarker"/>
        <c:varyColors val="0"/>
        <c:ser>
          <c:idx val="0"/>
          <c:order val="0"/>
          <c:spPr>
            <a:ln w="38100">
              <a:noFill/>
            </a:ln>
          </c:spPr>
          <c:marker>
            <c:symbol val="diamond"/>
            <c:size val="5"/>
            <c:spPr>
              <a:solidFill>
                <a:srgbClr val="666699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40699197373327189"/>
                  <c:y val="-0.1715288111321251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4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'TOTINT+migration(1999)'!$S$150:$S$164</c:f>
              <c:numCache>
                <c:formatCode>General</c:formatCode>
                <c:ptCount val="15"/>
                <c:pt idx="0">
                  <c:v>1.5</c:v>
                </c:pt>
                <c:pt idx="1">
                  <c:v>2.5</c:v>
                </c:pt>
                <c:pt idx="2">
                  <c:v>3.5</c:v>
                </c:pt>
                <c:pt idx="3">
                  <c:v>4.5</c:v>
                </c:pt>
                <c:pt idx="4">
                  <c:v>5.5</c:v>
                </c:pt>
                <c:pt idx="5">
                  <c:v>6.5</c:v>
                </c:pt>
                <c:pt idx="6">
                  <c:v>7.5</c:v>
                </c:pt>
                <c:pt idx="7">
                  <c:v>8.5</c:v>
                </c:pt>
                <c:pt idx="8">
                  <c:v>9.5</c:v>
                </c:pt>
                <c:pt idx="9">
                  <c:v>10.5</c:v>
                </c:pt>
                <c:pt idx="10">
                  <c:v>11.5</c:v>
                </c:pt>
                <c:pt idx="11">
                  <c:v>12.5</c:v>
                </c:pt>
                <c:pt idx="12">
                  <c:v>13.5</c:v>
                </c:pt>
                <c:pt idx="13">
                  <c:v>14.5</c:v>
                </c:pt>
                <c:pt idx="14">
                  <c:v>15.5</c:v>
                </c:pt>
              </c:numCache>
            </c:numRef>
          </c:xVal>
          <c:yVal>
            <c:numRef>
              <c:f>'TOTINT+migration(1999)'!$T$150:$T$164</c:f>
              <c:numCache>
                <c:formatCode>0.000</c:formatCode>
                <c:ptCount val="15"/>
                <c:pt idx="0">
                  <c:v>0.29774363500066509</c:v>
                </c:pt>
                <c:pt idx="1">
                  <c:v>0.2614169078329599</c:v>
                </c:pt>
                <c:pt idx="2">
                  <c:v>0.28969383076719807</c:v>
                </c:pt>
                <c:pt idx="3">
                  <c:v>0.33396421202344601</c:v>
                </c:pt>
                <c:pt idx="4">
                  <c:v>0.48172180030948747</c:v>
                </c:pt>
                <c:pt idx="5">
                  <c:v>0.51273603400976075</c:v>
                </c:pt>
                <c:pt idx="6">
                  <c:v>0.68017565280611725</c:v>
                </c:pt>
                <c:pt idx="7">
                  <c:v>0.85671814080872899</c:v>
                </c:pt>
                <c:pt idx="8">
                  <c:v>1.0545205957051296</c:v>
                </c:pt>
                <c:pt idx="9">
                  <c:v>1.055773747651924</c:v>
                </c:pt>
                <c:pt idx="10">
                  <c:v>1.1687477237996509</c:v>
                </c:pt>
                <c:pt idx="11">
                  <c:v>1.1277712510938922</c:v>
                </c:pt>
                <c:pt idx="12">
                  <c:v>1.5279236780546466</c:v>
                </c:pt>
                <c:pt idx="13">
                  <c:v>1.188717878321095</c:v>
                </c:pt>
                <c:pt idx="14">
                  <c:v>1.2511691009113908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A5-44FA-8C13-7E4439D811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596216"/>
        <c:axId val="1"/>
      </c:scatterChart>
      <c:valAx>
        <c:axId val="316596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2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16596216"/>
        <c:crosses val="autoZero"/>
        <c:crossBetween val="midCat"/>
        <c:majorUnit val="0.4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" l="0.7" r="0.7" t="0.75" header="0.3" footer="0.3"/>
    <c:pageSetup paperSize="9" orientation="landscape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GB"/>
              <a:t>Plaice VIIe 1998 - weight at age</a:t>
            </a:r>
          </a:p>
        </c:rich>
      </c:tx>
      <c:layout>
        <c:manualLayout>
          <c:xMode val="edge"/>
          <c:yMode val="edge"/>
          <c:x val="0.37984496124031009"/>
          <c:y val="1.57790927021696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2048726467331122E-2"/>
          <c:y val="0.11045364891518737"/>
          <c:w val="0.92691029900332222"/>
          <c:h val="0.78106508875739644"/>
        </c:manualLayout>
      </c:layout>
      <c:scatterChart>
        <c:scatterStyle val="lineMarker"/>
        <c:varyColors val="0"/>
        <c:ser>
          <c:idx val="0"/>
          <c:order val="0"/>
          <c:spPr>
            <a:ln w="38100">
              <a:noFill/>
            </a:ln>
          </c:spPr>
          <c:marker>
            <c:symbol val="diamond"/>
            <c:size val="5"/>
            <c:spPr>
              <a:solidFill>
                <a:srgbClr val="666699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8461267185546355"/>
                  <c:y val="-4.1832427453633886E-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4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'TOTINT+migration(1998)'!$S$151:$S$164</c:f>
              <c:numCache>
                <c:formatCode>General</c:formatCode>
                <c:ptCount val="14"/>
                <c:pt idx="0">
                  <c:v>2.5</c:v>
                </c:pt>
                <c:pt idx="1">
                  <c:v>3.5</c:v>
                </c:pt>
                <c:pt idx="2">
                  <c:v>4.5</c:v>
                </c:pt>
                <c:pt idx="3">
                  <c:v>5.5</c:v>
                </c:pt>
                <c:pt idx="4">
                  <c:v>6.5</c:v>
                </c:pt>
                <c:pt idx="5">
                  <c:v>7.5</c:v>
                </c:pt>
                <c:pt idx="6">
                  <c:v>8.5</c:v>
                </c:pt>
                <c:pt idx="7">
                  <c:v>9.5</c:v>
                </c:pt>
                <c:pt idx="8">
                  <c:v>10.5</c:v>
                </c:pt>
                <c:pt idx="9">
                  <c:v>11.5</c:v>
                </c:pt>
                <c:pt idx="10">
                  <c:v>12.5</c:v>
                </c:pt>
                <c:pt idx="11">
                  <c:v>13.5</c:v>
                </c:pt>
                <c:pt idx="12">
                  <c:v>14.5</c:v>
                </c:pt>
                <c:pt idx="13">
                  <c:v>15.5</c:v>
                </c:pt>
              </c:numCache>
            </c:numRef>
          </c:xVal>
          <c:yVal>
            <c:numRef>
              <c:f>'TOTINT+migration(1998)'!$T$151:$T$164</c:f>
              <c:numCache>
                <c:formatCode>0.000</c:formatCode>
                <c:ptCount val="14"/>
                <c:pt idx="0">
                  <c:v>0.2566801452137763</c:v>
                </c:pt>
                <c:pt idx="1">
                  <c:v>0.31889250565381705</c:v>
                </c:pt>
                <c:pt idx="2">
                  <c:v>0.40047407892146247</c:v>
                </c:pt>
                <c:pt idx="3">
                  <c:v>0.52438680883428523</c:v>
                </c:pt>
                <c:pt idx="4">
                  <c:v>0.62999726210388518</c:v>
                </c:pt>
                <c:pt idx="5">
                  <c:v>0.76565776354225512</c:v>
                </c:pt>
                <c:pt idx="6">
                  <c:v>0.9727949785567036</c:v>
                </c:pt>
                <c:pt idx="7">
                  <c:v>1.0718270075886691</c:v>
                </c:pt>
                <c:pt idx="8">
                  <c:v>1.1349491431898899</c:v>
                </c:pt>
                <c:pt idx="9">
                  <c:v>1.3203843216330495</c:v>
                </c:pt>
                <c:pt idx="10">
                  <c:v>1.5072396489013984</c:v>
                </c:pt>
                <c:pt idx="11">
                  <c:v>1.2317952268093659</c:v>
                </c:pt>
                <c:pt idx="12">
                  <c:v>1.954253527554543</c:v>
                </c:pt>
                <c:pt idx="13">
                  <c:v>1.5592423744793262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762-4BD9-91CA-16836C62E0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4598880"/>
        <c:axId val="1"/>
      </c:scatterChart>
      <c:valAx>
        <c:axId val="314598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2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14598880"/>
        <c:crosses val="autoZero"/>
        <c:crossBetween val="midCat"/>
        <c:majorUnit val="0.4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" l="0.7" r="0.7" t="0.75" header="0.3" footer="0.3"/>
    <c:pageSetup paperSize="9" orientation="landscape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GB"/>
              <a:t>Plaice VIIe 1997 - weight at age</a:t>
            </a:r>
          </a:p>
        </c:rich>
      </c:tx>
      <c:layout>
        <c:manualLayout>
          <c:xMode val="edge"/>
          <c:yMode val="edge"/>
          <c:x val="0.37984496124031009"/>
          <c:y val="1.57790927021696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2048726467331122E-2"/>
          <c:y val="0.11045364891518737"/>
          <c:w val="0.92691029900332222"/>
          <c:h val="0.78106508875739644"/>
        </c:manualLayout>
      </c:layout>
      <c:scatterChart>
        <c:scatterStyle val="lineMarker"/>
        <c:varyColors val="0"/>
        <c:ser>
          <c:idx val="0"/>
          <c:order val="0"/>
          <c:spPr>
            <a:ln w="38100">
              <a:noFill/>
            </a:ln>
          </c:spPr>
          <c:marker>
            <c:symbol val="diamond"/>
            <c:size val="5"/>
            <c:spPr>
              <a:solidFill>
                <a:srgbClr val="666699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680790834553665"/>
                  <c:y val="-2.1890051586624271E-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4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'TOTINT+migration(1997)'!$S$150:$S$164</c:f>
              <c:numCache>
                <c:formatCode>General</c:formatCode>
                <c:ptCount val="15"/>
                <c:pt idx="0">
                  <c:v>1.5</c:v>
                </c:pt>
                <c:pt idx="1">
                  <c:v>2.5</c:v>
                </c:pt>
                <c:pt idx="2">
                  <c:v>3.5</c:v>
                </c:pt>
                <c:pt idx="3">
                  <c:v>4.5</c:v>
                </c:pt>
                <c:pt idx="4">
                  <c:v>5.5</c:v>
                </c:pt>
                <c:pt idx="5">
                  <c:v>6.5</c:v>
                </c:pt>
                <c:pt idx="6">
                  <c:v>7.5</c:v>
                </c:pt>
                <c:pt idx="7">
                  <c:v>8.5</c:v>
                </c:pt>
                <c:pt idx="8">
                  <c:v>9.5</c:v>
                </c:pt>
                <c:pt idx="9">
                  <c:v>10.5</c:v>
                </c:pt>
                <c:pt idx="10">
                  <c:v>11.5</c:v>
                </c:pt>
                <c:pt idx="11">
                  <c:v>12.5</c:v>
                </c:pt>
                <c:pt idx="12">
                  <c:v>13.5</c:v>
                </c:pt>
                <c:pt idx="13">
                  <c:v>14.5</c:v>
                </c:pt>
                <c:pt idx="14">
                  <c:v>15.5</c:v>
                </c:pt>
              </c:numCache>
            </c:numRef>
          </c:xVal>
          <c:yVal>
            <c:numRef>
              <c:f>'TOTINT+migration(1997)'!$T$150:$T$164</c:f>
              <c:numCache>
                <c:formatCode>0.000</c:formatCode>
                <c:ptCount val="15"/>
                <c:pt idx="0">
                  <c:v>0.20899999999999999</c:v>
                </c:pt>
                <c:pt idx="1">
                  <c:v>0.28585524367636372</c:v>
                </c:pt>
                <c:pt idx="2">
                  <c:v>0.35719531861205578</c:v>
                </c:pt>
                <c:pt idx="3">
                  <c:v>0.37368886957067032</c:v>
                </c:pt>
                <c:pt idx="4">
                  <c:v>0.48556027829387083</c:v>
                </c:pt>
                <c:pt idx="5">
                  <c:v>0.59375514167480881</c:v>
                </c:pt>
                <c:pt idx="6">
                  <c:v>0.67620050851956393</c:v>
                </c:pt>
                <c:pt idx="7">
                  <c:v>0.79383863991012527</c:v>
                </c:pt>
                <c:pt idx="8">
                  <c:v>0.91035367476972673</c:v>
                </c:pt>
                <c:pt idx="9">
                  <c:v>1.0365710480894219</c:v>
                </c:pt>
                <c:pt idx="10">
                  <c:v>1.1830000000000001</c:v>
                </c:pt>
                <c:pt idx="11">
                  <c:v>1.3029999999999999</c:v>
                </c:pt>
                <c:pt idx="12">
                  <c:v>1.427</c:v>
                </c:pt>
                <c:pt idx="13">
                  <c:v>1.556</c:v>
                </c:pt>
                <c:pt idx="14">
                  <c:v>1.6879999999999999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C3-4FBC-9D11-81EB3B1ED5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4603920"/>
        <c:axId val="1"/>
      </c:scatterChart>
      <c:valAx>
        <c:axId val="314603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2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14603920"/>
        <c:crosses val="autoZero"/>
        <c:crossBetween val="midCat"/>
        <c:majorUnit val="0.4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" l="0.7" r="0.7" t="0.75" header="0.3" footer="0.3"/>
    <c:pageSetup paperSize="9" orientation="landscape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GB"/>
              <a:t>Plaice VIIe 1996 - weight at age</a:t>
            </a:r>
          </a:p>
        </c:rich>
      </c:tx>
      <c:layout>
        <c:manualLayout>
          <c:xMode val="edge"/>
          <c:yMode val="edge"/>
          <c:x val="0.37984496124031009"/>
          <c:y val="1.57790927021696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2048726467331122E-2"/>
          <c:y val="0.11045364891518737"/>
          <c:w val="0.92691029900332222"/>
          <c:h val="0.78106508875739644"/>
        </c:manualLayout>
      </c:layout>
      <c:scatterChart>
        <c:scatterStyle val="lineMarker"/>
        <c:varyColors val="0"/>
        <c:ser>
          <c:idx val="0"/>
          <c:order val="0"/>
          <c:spPr>
            <a:ln w="38100">
              <a:noFill/>
            </a:ln>
          </c:spPr>
          <c:marker>
            <c:symbol val="diamond"/>
            <c:size val="5"/>
            <c:spPr>
              <a:solidFill>
                <a:srgbClr val="666699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4245574887709811"/>
                  <c:y val="-7.0030603311983963E-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4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'TOTINT+migration(1996)'!$S$150:$S$164</c:f>
              <c:numCache>
                <c:formatCode>General</c:formatCode>
                <c:ptCount val="15"/>
                <c:pt idx="0">
                  <c:v>1.5</c:v>
                </c:pt>
                <c:pt idx="1">
                  <c:v>2.5</c:v>
                </c:pt>
                <c:pt idx="2">
                  <c:v>3.5</c:v>
                </c:pt>
                <c:pt idx="3">
                  <c:v>4.5</c:v>
                </c:pt>
                <c:pt idx="4">
                  <c:v>5.5</c:v>
                </c:pt>
                <c:pt idx="5">
                  <c:v>6.5</c:v>
                </c:pt>
                <c:pt idx="6">
                  <c:v>7.5</c:v>
                </c:pt>
                <c:pt idx="7">
                  <c:v>8.5</c:v>
                </c:pt>
                <c:pt idx="8">
                  <c:v>9.5</c:v>
                </c:pt>
                <c:pt idx="9">
                  <c:v>10.5</c:v>
                </c:pt>
                <c:pt idx="10">
                  <c:v>11.5</c:v>
                </c:pt>
                <c:pt idx="11">
                  <c:v>12.5</c:v>
                </c:pt>
                <c:pt idx="12">
                  <c:v>13.5</c:v>
                </c:pt>
                <c:pt idx="13">
                  <c:v>14.5</c:v>
                </c:pt>
                <c:pt idx="14">
                  <c:v>15.5</c:v>
                </c:pt>
              </c:numCache>
            </c:numRef>
          </c:xVal>
          <c:yVal>
            <c:numRef>
              <c:f>'TOTINT+migration(1996)'!$T$150:$T$164</c:f>
              <c:numCache>
                <c:formatCode>0.000</c:formatCode>
                <c:ptCount val="15"/>
                <c:pt idx="0">
                  <c:v>0.184</c:v>
                </c:pt>
                <c:pt idx="1">
                  <c:v>0.28186306505145314</c:v>
                </c:pt>
                <c:pt idx="2">
                  <c:v>0.36627758429925333</c:v>
                </c:pt>
                <c:pt idx="3">
                  <c:v>0.44987028202365142</c:v>
                </c:pt>
                <c:pt idx="4">
                  <c:v>0.55832393393807911</c:v>
                </c:pt>
                <c:pt idx="5">
                  <c:v>0.66474418018455761</c:v>
                </c:pt>
                <c:pt idx="6">
                  <c:v>0.775212818666561</c:v>
                </c:pt>
                <c:pt idx="7">
                  <c:v>0.88851646350305269</c:v>
                </c:pt>
                <c:pt idx="8">
                  <c:v>1.0064284316414418</c:v>
                </c:pt>
                <c:pt idx="9">
                  <c:v>1.1631301147849498</c:v>
                </c:pt>
                <c:pt idx="10">
                  <c:v>1.2070000000000001</c:v>
                </c:pt>
                <c:pt idx="11">
                  <c:v>1.3120000000000001</c:v>
                </c:pt>
                <c:pt idx="12">
                  <c:v>1.4179999999999999</c:v>
                </c:pt>
                <c:pt idx="13">
                  <c:v>1.5249999999999999</c:v>
                </c:pt>
                <c:pt idx="14">
                  <c:v>1.633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CB4-40A4-BC17-8EFFF2E30E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4606080"/>
        <c:axId val="1"/>
      </c:scatterChart>
      <c:valAx>
        <c:axId val="314606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2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14606080"/>
        <c:crosses val="autoZero"/>
        <c:crossBetween val="midCat"/>
        <c:majorUnit val="0.4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" l="0.7" r="0.7" t="0.75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GB"/>
              <a:t>Plaice VIIe 2013 - weight at age</a:t>
            </a:r>
          </a:p>
        </c:rich>
      </c:tx>
      <c:layout>
        <c:manualLayout>
          <c:xMode val="edge"/>
          <c:yMode val="edge"/>
          <c:x val="0.37984496124031009"/>
          <c:y val="1.57790927021696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647840531561462E-2"/>
          <c:y val="0.11045364891518737"/>
          <c:w val="0.91915836101882609"/>
          <c:h val="0.8224852071005917"/>
        </c:manualLayout>
      </c:layout>
      <c:scatterChart>
        <c:scatterStyle val="lineMarker"/>
        <c:varyColors val="0"/>
        <c:ser>
          <c:idx val="0"/>
          <c:order val="0"/>
          <c:spPr>
            <a:ln w="38100">
              <a:noFill/>
            </a:ln>
          </c:spPr>
          <c:marker>
            <c:symbol val="diamond"/>
            <c:size val="5"/>
            <c:spPr>
              <a:solidFill>
                <a:srgbClr val="666699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0049562738550339"/>
                  <c:y val="-0.1087203445061505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4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'TOTINT+migration(2013)'!$S$150:$S$164</c:f>
              <c:numCache>
                <c:formatCode>General</c:formatCode>
                <c:ptCount val="15"/>
                <c:pt idx="0">
                  <c:v>1.5</c:v>
                </c:pt>
                <c:pt idx="1">
                  <c:v>2.5</c:v>
                </c:pt>
                <c:pt idx="2">
                  <c:v>3.5</c:v>
                </c:pt>
                <c:pt idx="3">
                  <c:v>4.5</c:v>
                </c:pt>
                <c:pt idx="4">
                  <c:v>5.5</c:v>
                </c:pt>
                <c:pt idx="5">
                  <c:v>6.5</c:v>
                </c:pt>
                <c:pt idx="6">
                  <c:v>7.5</c:v>
                </c:pt>
                <c:pt idx="7">
                  <c:v>8.5</c:v>
                </c:pt>
                <c:pt idx="8">
                  <c:v>9.5</c:v>
                </c:pt>
                <c:pt idx="9">
                  <c:v>10.5</c:v>
                </c:pt>
                <c:pt idx="10">
                  <c:v>11.5</c:v>
                </c:pt>
                <c:pt idx="11">
                  <c:v>12.5</c:v>
                </c:pt>
                <c:pt idx="12">
                  <c:v>13.5</c:v>
                </c:pt>
                <c:pt idx="13">
                  <c:v>14.5</c:v>
                </c:pt>
                <c:pt idx="14">
                  <c:v>15.5</c:v>
                </c:pt>
              </c:numCache>
            </c:numRef>
          </c:xVal>
          <c:yVal>
            <c:numRef>
              <c:f>'TOTINT+migration(2013)'!$T$150:$T$164</c:f>
              <c:numCache>
                <c:formatCode>0.000</c:formatCode>
                <c:ptCount val="15"/>
                <c:pt idx="0">
                  <c:v>0.23753000000000002</c:v>
                </c:pt>
                <c:pt idx="1">
                  <c:v>0.28845119950157772</c:v>
                </c:pt>
                <c:pt idx="2">
                  <c:v>0.31103436659975264</c:v>
                </c:pt>
                <c:pt idx="3">
                  <c:v>0.3771010891893225</c:v>
                </c:pt>
                <c:pt idx="4">
                  <c:v>0.46186428790339468</c:v>
                </c:pt>
                <c:pt idx="5">
                  <c:v>0.54035571767962065</c:v>
                </c:pt>
                <c:pt idx="6">
                  <c:v>0.69750645795579713</c:v>
                </c:pt>
                <c:pt idx="7">
                  <c:v>0.77756825973337884</c:v>
                </c:pt>
                <c:pt idx="8">
                  <c:v>0.97095674378825769</c:v>
                </c:pt>
                <c:pt idx="9">
                  <c:v>0.94957372376263272</c:v>
                </c:pt>
                <c:pt idx="10">
                  <c:v>1.1690000000000003</c:v>
                </c:pt>
                <c:pt idx="11">
                  <c:v>1.63</c:v>
                </c:pt>
                <c:pt idx="12">
                  <c:v>1.5129999999999999</c:v>
                </c:pt>
                <c:pt idx="13">
                  <c:v>1.585</c:v>
                </c:pt>
                <c:pt idx="14">
                  <c:v>2.08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993-40B4-90BA-F0D577686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0000960"/>
        <c:axId val="1"/>
      </c:scatterChart>
      <c:valAx>
        <c:axId val="1060000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060000960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" l="0.7" r="0.7" t="0.75" header="0.3" footer="0.3"/>
    <c:pageSetup paperSize="9" orientation="landscape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GB"/>
              <a:t>Plaice VIIe 1995 - weight at age</a:t>
            </a:r>
          </a:p>
        </c:rich>
      </c:tx>
      <c:layout>
        <c:manualLayout>
          <c:xMode val="edge"/>
          <c:yMode val="edge"/>
          <c:x val="0.37984496124031009"/>
          <c:y val="1.57790927021696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2048726467331122E-2"/>
          <c:y val="0.11045364891518737"/>
          <c:w val="0.92691029900332222"/>
          <c:h val="0.78106508875739644"/>
        </c:manualLayout>
      </c:layout>
      <c:scatterChart>
        <c:scatterStyle val="lineMarker"/>
        <c:varyColors val="0"/>
        <c:ser>
          <c:idx val="0"/>
          <c:order val="0"/>
          <c:spPr>
            <a:ln w="38100">
              <a:noFill/>
            </a:ln>
          </c:spPr>
          <c:marker>
            <c:symbol val="diamond"/>
            <c:size val="5"/>
            <c:spPr>
              <a:solidFill>
                <a:srgbClr val="666699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41348329165027237"/>
                  <c:y val="-8.9933602607173341E-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4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'TOTINT+migration(1995)'!$S$150:$S$164</c:f>
              <c:numCache>
                <c:formatCode>General</c:formatCode>
                <c:ptCount val="15"/>
                <c:pt idx="0">
                  <c:v>1.5</c:v>
                </c:pt>
                <c:pt idx="1">
                  <c:v>2.5</c:v>
                </c:pt>
                <c:pt idx="2">
                  <c:v>3.5</c:v>
                </c:pt>
                <c:pt idx="3">
                  <c:v>4.5</c:v>
                </c:pt>
                <c:pt idx="4">
                  <c:v>5.5</c:v>
                </c:pt>
                <c:pt idx="5">
                  <c:v>6.5</c:v>
                </c:pt>
                <c:pt idx="6">
                  <c:v>7.5</c:v>
                </c:pt>
                <c:pt idx="7">
                  <c:v>8.5</c:v>
                </c:pt>
                <c:pt idx="8">
                  <c:v>9.5</c:v>
                </c:pt>
                <c:pt idx="9">
                  <c:v>10.5</c:v>
                </c:pt>
                <c:pt idx="10">
                  <c:v>11.5</c:v>
                </c:pt>
                <c:pt idx="11">
                  <c:v>12.5</c:v>
                </c:pt>
                <c:pt idx="12">
                  <c:v>13.5</c:v>
                </c:pt>
                <c:pt idx="13">
                  <c:v>14.5</c:v>
                </c:pt>
                <c:pt idx="14">
                  <c:v>15.5</c:v>
                </c:pt>
              </c:numCache>
            </c:numRef>
          </c:xVal>
          <c:yVal>
            <c:numRef>
              <c:f>'TOTINT+migration(1995)'!$T$150:$T$164</c:f>
              <c:numCache>
                <c:formatCode>0.000</c:formatCode>
                <c:ptCount val="15"/>
                <c:pt idx="0">
                  <c:v>0.22600000000000001</c:v>
                </c:pt>
                <c:pt idx="1">
                  <c:v>0.29370262219128423</c:v>
                </c:pt>
                <c:pt idx="2">
                  <c:v>0.3622540263921385</c:v>
                </c:pt>
                <c:pt idx="3">
                  <c:v>0.43370800174325874</c:v>
                </c:pt>
                <c:pt idx="4">
                  <c:v>0.52284222377245682</c:v>
                </c:pt>
                <c:pt idx="5">
                  <c:v>0.62025508049398348</c:v>
                </c:pt>
                <c:pt idx="6">
                  <c:v>0.71673435901786098</c:v>
                </c:pt>
                <c:pt idx="7">
                  <c:v>0.82133060996055995</c:v>
                </c:pt>
                <c:pt idx="8">
                  <c:v>0.92127523603945138</c:v>
                </c:pt>
                <c:pt idx="9">
                  <c:v>1.0788182390397758</c:v>
                </c:pt>
                <c:pt idx="10">
                  <c:v>1.1120000000000001</c:v>
                </c:pt>
                <c:pt idx="11">
                  <c:v>1.2210000000000001</c:v>
                </c:pt>
                <c:pt idx="12">
                  <c:v>1.333</c:v>
                </c:pt>
                <c:pt idx="13">
                  <c:v>1.4490000000000001</c:v>
                </c:pt>
                <c:pt idx="14">
                  <c:v>1.5680000000000001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EA-4E77-8B7D-F950DE1265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4599960"/>
        <c:axId val="1"/>
      </c:scatterChart>
      <c:valAx>
        <c:axId val="314599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2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14599960"/>
        <c:crosses val="autoZero"/>
        <c:crossBetween val="midCat"/>
        <c:majorUnit val="0.4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" l="0.7" r="0.7" t="0.75" header="0.3" footer="0.3"/>
    <c:pageSetup paperSize="9" orientation="landscape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GB"/>
              <a:t>Plaice VIIe 1994 - weight at age</a:t>
            </a:r>
          </a:p>
        </c:rich>
      </c:tx>
      <c:layout>
        <c:manualLayout>
          <c:xMode val="edge"/>
          <c:yMode val="edge"/>
          <c:x val="0.37984496124031009"/>
          <c:y val="1.57790927021696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2048726467331122E-2"/>
          <c:y val="0.11045364891518737"/>
          <c:w val="0.92691029900332222"/>
          <c:h val="0.78106508875739644"/>
        </c:manualLayout>
      </c:layout>
      <c:scatterChart>
        <c:scatterStyle val="lineMarker"/>
        <c:varyColors val="0"/>
        <c:ser>
          <c:idx val="0"/>
          <c:order val="0"/>
          <c:spPr>
            <a:ln w="38100">
              <a:noFill/>
            </a:ln>
          </c:spPr>
          <c:marker>
            <c:symbol val="diamond"/>
            <c:size val="5"/>
            <c:spPr>
              <a:solidFill>
                <a:srgbClr val="666699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8690521856057136"/>
                  <c:y val="-7.125323995460589E-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4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'TOTINT+migration(1994)'!$S$150:$S$164</c:f>
              <c:numCache>
                <c:formatCode>General</c:formatCode>
                <c:ptCount val="15"/>
                <c:pt idx="0">
                  <c:v>1.5</c:v>
                </c:pt>
                <c:pt idx="1">
                  <c:v>2.5</c:v>
                </c:pt>
                <c:pt idx="2">
                  <c:v>3.5</c:v>
                </c:pt>
                <c:pt idx="3">
                  <c:v>4.5</c:v>
                </c:pt>
                <c:pt idx="4">
                  <c:v>5.5</c:v>
                </c:pt>
                <c:pt idx="5">
                  <c:v>6.5</c:v>
                </c:pt>
                <c:pt idx="6">
                  <c:v>7.5</c:v>
                </c:pt>
                <c:pt idx="7">
                  <c:v>8.5</c:v>
                </c:pt>
                <c:pt idx="8">
                  <c:v>9.5</c:v>
                </c:pt>
                <c:pt idx="9">
                  <c:v>10.5</c:v>
                </c:pt>
                <c:pt idx="10">
                  <c:v>11.5</c:v>
                </c:pt>
                <c:pt idx="11">
                  <c:v>12.5</c:v>
                </c:pt>
                <c:pt idx="12">
                  <c:v>13.5</c:v>
                </c:pt>
                <c:pt idx="13">
                  <c:v>14.5</c:v>
                </c:pt>
                <c:pt idx="14">
                  <c:v>15.5</c:v>
                </c:pt>
              </c:numCache>
            </c:numRef>
          </c:xVal>
          <c:yVal>
            <c:numRef>
              <c:f>'TOTINT+migration(1994)'!$T$150:$T$164</c:f>
              <c:numCache>
                <c:formatCode>0.000</c:formatCode>
                <c:ptCount val="15"/>
                <c:pt idx="0">
                  <c:v>0.218</c:v>
                </c:pt>
                <c:pt idx="1">
                  <c:v>0.27602779013494372</c:v>
                </c:pt>
                <c:pt idx="2">
                  <c:v>0.33392952875016679</c:v>
                </c:pt>
                <c:pt idx="3">
                  <c:v>0.39458184895210879</c:v>
                </c:pt>
                <c:pt idx="4">
                  <c:v>0.48222617696203451</c:v>
                </c:pt>
                <c:pt idx="5">
                  <c:v>0.57017669507178326</c:v>
                </c:pt>
                <c:pt idx="6">
                  <c:v>0.66929924727207191</c:v>
                </c:pt>
                <c:pt idx="7">
                  <c:v>0.77246259382623761</c:v>
                </c:pt>
                <c:pt idx="8">
                  <c:v>0.88271883758359404</c:v>
                </c:pt>
                <c:pt idx="9">
                  <c:v>1.0431326627117561</c:v>
                </c:pt>
                <c:pt idx="10">
                  <c:v>1.1040000000000001</c:v>
                </c:pt>
                <c:pt idx="11">
                  <c:v>1.2250000000000001</c:v>
                </c:pt>
                <c:pt idx="12">
                  <c:v>1.351</c:v>
                </c:pt>
                <c:pt idx="13">
                  <c:v>1.4830000000000001</c:v>
                </c:pt>
                <c:pt idx="14">
                  <c:v>1.621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97-4097-8184-E0B41F50CB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4002320"/>
        <c:axId val="1"/>
      </c:scatterChart>
      <c:valAx>
        <c:axId val="1034002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2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034002320"/>
        <c:crosses val="autoZero"/>
        <c:crossBetween val="midCat"/>
        <c:majorUnit val="0.4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" l="0.7" r="0.7" t="0.75" header="0.3" footer="0.3"/>
    <c:pageSetup paperSize="9" orientation="landscape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GB"/>
              <a:t>Plaice VIIe 1993 - weight at age</a:t>
            </a:r>
          </a:p>
        </c:rich>
      </c:tx>
      <c:layout>
        <c:manualLayout>
          <c:xMode val="edge"/>
          <c:yMode val="edge"/>
          <c:x val="0.37984496124031009"/>
          <c:y val="1.57790927021696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2048726467331122E-2"/>
          <c:y val="0.11045364891518737"/>
          <c:w val="0.92691029900332222"/>
          <c:h val="0.78106508875739644"/>
        </c:manualLayout>
      </c:layout>
      <c:scatterChart>
        <c:scatterStyle val="lineMarker"/>
        <c:varyColors val="0"/>
        <c:ser>
          <c:idx val="0"/>
          <c:order val="0"/>
          <c:spPr>
            <a:ln w="38100">
              <a:noFill/>
            </a:ln>
          </c:spPr>
          <c:marker>
            <c:symbol val="diamond"/>
            <c:size val="5"/>
            <c:spPr>
              <a:solidFill>
                <a:srgbClr val="666699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9097591333629966"/>
                  <c:y val="-3.7653325253669906E-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4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'TOTINT+migration(1993)'!$S$150:$S$164</c:f>
              <c:numCache>
                <c:formatCode>General</c:formatCode>
                <c:ptCount val="15"/>
                <c:pt idx="0">
                  <c:v>1.5</c:v>
                </c:pt>
                <c:pt idx="1">
                  <c:v>2.5</c:v>
                </c:pt>
                <c:pt idx="2">
                  <c:v>3.5</c:v>
                </c:pt>
                <c:pt idx="3">
                  <c:v>4.5</c:v>
                </c:pt>
                <c:pt idx="4">
                  <c:v>5.5</c:v>
                </c:pt>
                <c:pt idx="5">
                  <c:v>6.5</c:v>
                </c:pt>
                <c:pt idx="6">
                  <c:v>7.5</c:v>
                </c:pt>
                <c:pt idx="7">
                  <c:v>8.5</c:v>
                </c:pt>
                <c:pt idx="8">
                  <c:v>9.5</c:v>
                </c:pt>
                <c:pt idx="9">
                  <c:v>10.5</c:v>
                </c:pt>
                <c:pt idx="10">
                  <c:v>11.5</c:v>
                </c:pt>
                <c:pt idx="11">
                  <c:v>12.5</c:v>
                </c:pt>
                <c:pt idx="12">
                  <c:v>13.5</c:v>
                </c:pt>
                <c:pt idx="13">
                  <c:v>14.5</c:v>
                </c:pt>
                <c:pt idx="14">
                  <c:v>15.5</c:v>
                </c:pt>
              </c:numCache>
            </c:numRef>
          </c:xVal>
          <c:yVal>
            <c:numRef>
              <c:f>'TOTINT+migration(1993)'!$T$150:$T$164</c:f>
              <c:numCache>
                <c:formatCode>0.000</c:formatCode>
                <c:ptCount val="15"/>
                <c:pt idx="0">
                  <c:v>0.214</c:v>
                </c:pt>
                <c:pt idx="1">
                  <c:v>0.26978864247698414</c:v>
                </c:pt>
                <c:pt idx="2">
                  <c:v>0.33315073958628066</c:v>
                </c:pt>
                <c:pt idx="3">
                  <c:v>0.40776359480721819</c:v>
                </c:pt>
                <c:pt idx="4">
                  <c:v>0.49663045973994802</c:v>
                </c:pt>
                <c:pt idx="5">
                  <c:v>0.58929475240713602</c:v>
                </c:pt>
                <c:pt idx="6">
                  <c:v>0.68857126986083828</c:v>
                </c:pt>
                <c:pt idx="7">
                  <c:v>0.80120595473145806</c:v>
                </c:pt>
                <c:pt idx="8">
                  <c:v>0.93794888903656293</c:v>
                </c:pt>
                <c:pt idx="9">
                  <c:v>1.1113901961529822</c:v>
                </c:pt>
                <c:pt idx="10">
                  <c:v>1.1319999999999999</c:v>
                </c:pt>
                <c:pt idx="11">
                  <c:v>1.2669999999999999</c:v>
                </c:pt>
                <c:pt idx="12">
                  <c:v>1.409</c:v>
                </c:pt>
                <c:pt idx="13">
                  <c:v>1.5589999999999999</c:v>
                </c:pt>
                <c:pt idx="14">
                  <c:v>1.716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E4-4670-B81B-558916F97A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2342048"/>
        <c:axId val="1"/>
      </c:scatterChart>
      <c:valAx>
        <c:axId val="1032342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2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032342048"/>
        <c:crosses val="autoZero"/>
        <c:crossBetween val="midCat"/>
        <c:majorUnit val="0.4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" l="0.7" r="0.7" t="0.75" header="0.3" footer="0.3"/>
    <c:pageSetup paperSize="9" orientation="landscape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GB"/>
              <a:t>Plaice VIIe 1992 - weight at age</a:t>
            </a:r>
          </a:p>
        </c:rich>
      </c:tx>
      <c:layout>
        <c:manualLayout>
          <c:xMode val="edge"/>
          <c:yMode val="edge"/>
          <c:x val="0.37984496124031009"/>
          <c:y val="1.57790927021696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2048726467331122E-2"/>
          <c:y val="0.11045364891518737"/>
          <c:w val="0.92691029900332222"/>
          <c:h val="0.78106508875739644"/>
        </c:manualLayout>
      </c:layout>
      <c:scatterChart>
        <c:scatterStyle val="lineMarker"/>
        <c:varyColors val="0"/>
        <c:ser>
          <c:idx val="0"/>
          <c:order val="0"/>
          <c:spPr>
            <a:ln w="38100">
              <a:noFill/>
            </a:ln>
          </c:spPr>
          <c:marker>
            <c:symbol val="diamond"/>
            <c:size val="5"/>
            <c:spPr>
              <a:solidFill>
                <a:srgbClr val="666699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924423171209257"/>
                  <c:y val="-8.9293631959696362E-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4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'TOTINT+migration(1992)'!$S$150:$S$164</c:f>
              <c:numCache>
                <c:formatCode>General</c:formatCode>
                <c:ptCount val="15"/>
                <c:pt idx="0">
                  <c:v>1.5</c:v>
                </c:pt>
                <c:pt idx="1">
                  <c:v>2.5</c:v>
                </c:pt>
                <c:pt idx="2">
                  <c:v>3.5</c:v>
                </c:pt>
                <c:pt idx="3">
                  <c:v>4.5</c:v>
                </c:pt>
                <c:pt idx="4">
                  <c:v>5.5</c:v>
                </c:pt>
                <c:pt idx="5">
                  <c:v>6.5</c:v>
                </c:pt>
                <c:pt idx="6">
                  <c:v>7.5</c:v>
                </c:pt>
                <c:pt idx="7">
                  <c:v>8.5</c:v>
                </c:pt>
                <c:pt idx="8">
                  <c:v>9.5</c:v>
                </c:pt>
                <c:pt idx="9">
                  <c:v>10.5</c:v>
                </c:pt>
                <c:pt idx="10">
                  <c:v>11.5</c:v>
                </c:pt>
                <c:pt idx="11">
                  <c:v>12.5</c:v>
                </c:pt>
                <c:pt idx="12">
                  <c:v>13.5</c:v>
                </c:pt>
                <c:pt idx="13">
                  <c:v>14.5</c:v>
                </c:pt>
                <c:pt idx="14">
                  <c:v>15.5</c:v>
                </c:pt>
              </c:numCache>
            </c:numRef>
          </c:xVal>
          <c:yVal>
            <c:numRef>
              <c:f>'TOTINT+migration(1992)'!$T$150:$T$164</c:f>
              <c:numCache>
                <c:formatCode>0.000</c:formatCode>
                <c:ptCount val="15"/>
                <c:pt idx="0">
                  <c:v>0.25</c:v>
                </c:pt>
                <c:pt idx="1">
                  <c:v>0.2884389399351121</c:v>
                </c:pt>
                <c:pt idx="2">
                  <c:v>0.33903781303530761</c:v>
                </c:pt>
                <c:pt idx="3">
                  <c:v>0.40557090842943821</c:v>
                </c:pt>
                <c:pt idx="4">
                  <c:v>0.49540361244270792</c:v>
                </c:pt>
                <c:pt idx="5">
                  <c:v>0.59527452070310849</c:v>
                </c:pt>
                <c:pt idx="6">
                  <c:v>0.70711630184236307</c:v>
                </c:pt>
                <c:pt idx="7">
                  <c:v>0.83602158259500792</c:v>
                </c:pt>
                <c:pt idx="8">
                  <c:v>0.97966358145508092</c:v>
                </c:pt>
                <c:pt idx="9">
                  <c:v>1.1580110979485105</c:v>
                </c:pt>
                <c:pt idx="10">
                  <c:v>1.28</c:v>
                </c:pt>
                <c:pt idx="11">
                  <c:v>1.4590000000000001</c:v>
                </c:pt>
                <c:pt idx="12">
                  <c:v>1.6519999999999999</c:v>
                </c:pt>
                <c:pt idx="13">
                  <c:v>1.859</c:v>
                </c:pt>
                <c:pt idx="14">
                  <c:v>2.0790000000000002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61-4D0E-932B-BEAAAB7D5A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238264"/>
        <c:axId val="1"/>
      </c:scatterChart>
      <c:valAx>
        <c:axId val="416238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2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16238264"/>
        <c:crosses val="autoZero"/>
        <c:crossBetween val="midCat"/>
        <c:majorUnit val="0.4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" l="0.7" r="0.7" t="0.75" header="0.3" footer="0.3"/>
    <c:pageSetup paperSize="9" orientation="landscape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GB"/>
              <a:t>Plaice VIIe 1991 - weight at age</a:t>
            </a:r>
          </a:p>
        </c:rich>
      </c:tx>
      <c:layout>
        <c:manualLayout>
          <c:xMode val="edge"/>
          <c:yMode val="edge"/>
          <c:x val="0.37984496124031009"/>
          <c:y val="1.57790927021696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8726467331118496E-2"/>
          <c:y val="0.11045364891518737"/>
          <c:w val="0.93023255813953487"/>
          <c:h val="0.7416173570019724"/>
        </c:manualLayout>
      </c:layout>
      <c:scatterChart>
        <c:scatterStyle val="lineMarker"/>
        <c:varyColors val="0"/>
        <c:ser>
          <c:idx val="0"/>
          <c:order val="0"/>
          <c:spPr>
            <a:ln w="38100">
              <a:noFill/>
            </a:ln>
          </c:spPr>
          <c:marker>
            <c:symbol val="diamond"/>
            <c:size val="5"/>
            <c:spPr>
              <a:solidFill>
                <a:srgbClr val="666699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41191435219374617"/>
                  <c:y val="-3.6039194089873855E-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4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'TOTINT+migration(1991)'!$S$150:$S$164</c:f>
              <c:numCache>
                <c:formatCode>General</c:formatCode>
                <c:ptCount val="15"/>
                <c:pt idx="0">
                  <c:v>1.5</c:v>
                </c:pt>
                <c:pt idx="1">
                  <c:v>2.5</c:v>
                </c:pt>
                <c:pt idx="2">
                  <c:v>3.5</c:v>
                </c:pt>
                <c:pt idx="3">
                  <c:v>4.5</c:v>
                </c:pt>
                <c:pt idx="4">
                  <c:v>5.5</c:v>
                </c:pt>
                <c:pt idx="5">
                  <c:v>6.5</c:v>
                </c:pt>
                <c:pt idx="6">
                  <c:v>7.5</c:v>
                </c:pt>
                <c:pt idx="7">
                  <c:v>8.5</c:v>
                </c:pt>
                <c:pt idx="8">
                  <c:v>9.5</c:v>
                </c:pt>
                <c:pt idx="9">
                  <c:v>10.5</c:v>
                </c:pt>
                <c:pt idx="10">
                  <c:v>11.5</c:v>
                </c:pt>
                <c:pt idx="11">
                  <c:v>12.5</c:v>
                </c:pt>
                <c:pt idx="12">
                  <c:v>13.5</c:v>
                </c:pt>
                <c:pt idx="13">
                  <c:v>14.5</c:v>
                </c:pt>
                <c:pt idx="14">
                  <c:v>15.5</c:v>
                </c:pt>
              </c:numCache>
            </c:numRef>
          </c:xVal>
          <c:yVal>
            <c:numRef>
              <c:f>'TOTINT+migration(1991)'!$T$150:$T$164</c:f>
              <c:numCache>
                <c:formatCode>0.000</c:formatCode>
                <c:ptCount val="15"/>
                <c:pt idx="0">
                  <c:v>0.20599999999999999</c:v>
                </c:pt>
                <c:pt idx="1">
                  <c:v>0.25795843282396463</c:v>
                </c:pt>
                <c:pt idx="2">
                  <c:v>0.31404138977731333</c:v>
                </c:pt>
                <c:pt idx="3">
                  <c:v>0.38588232097261327</c:v>
                </c:pt>
                <c:pt idx="4">
                  <c:v>0.47197389025772246</c:v>
                </c:pt>
                <c:pt idx="5">
                  <c:v>0.56553635140061786</c:v>
                </c:pt>
                <c:pt idx="6">
                  <c:v>0.67036753109701175</c:v>
                </c:pt>
                <c:pt idx="7">
                  <c:v>0.78796600562973751</c:v>
                </c:pt>
                <c:pt idx="8">
                  <c:v>0.91024939507019498</c:v>
                </c:pt>
                <c:pt idx="9">
                  <c:v>1.059259994664085</c:v>
                </c:pt>
                <c:pt idx="10">
                  <c:v>1.198</c:v>
                </c:pt>
                <c:pt idx="11">
                  <c:v>1.351</c:v>
                </c:pt>
                <c:pt idx="12">
                  <c:v>1.514</c:v>
                </c:pt>
                <c:pt idx="13">
                  <c:v>1.6870000000000001</c:v>
                </c:pt>
                <c:pt idx="14">
                  <c:v>1.869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74-455E-8783-60300F4BFB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863680"/>
        <c:axId val="1"/>
      </c:scatterChart>
      <c:valAx>
        <c:axId val="101863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2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01863680"/>
        <c:crosses val="autoZero"/>
        <c:crossBetween val="midCat"/>
        <c:majorUnit val="0.4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" l="0.7" r="0.7" t="0.75" header="0.3" footer="0.3"/>
    <c:pageSetup paperSize="9" orientation="landscape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GB"/>
              <a:t>Plaice VIIe 1990 - weight at age</a:t>
            </a:r>
          </a:p>
        </c:rich>
      </c:tx>
      <c:layout>
        <c:manualLayout>
          <c:xMode val="edge"/>
          <c:yMode val="edge"/>
          <c:x val="0.37984496124031009"/>
          <c:y val="1.57790927021696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8726467331118496E-2"/>
          <c:y val="0.11045364891518737"/>
          <c:w val="0.93023255813953487"/>
          <c:h val="0.7416173570019724"/>
        </c:manualLayout>
      </c:layout>
      <c:scatterChart>
        <c:scatterStyle val="lineMarker"/>
        <c:varyColors val="0"/>
        <c:ser>
          <c:idx val="0"/>
          <c:order val="0"/>
          <c:spPr>
            <a:ln w="38100">
              <a:noFill/>
            </a:ln>
          </c:spPr>
          <c:marker>
            <c:symbol val="diamond"/>
            <c:size val="5"/>
            <c:spPr>
              <a:solidFill>
                <a:srgbClr val="666699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43074048729895109"/>
                  <c:y val="-5.1107550650855288E-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4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'TOTINT+migration(1990)'!$S$150:$S$164</c:f>
              <c:numCache>
                <c:formatCode>General</c:formatCode>
                <c:ptCount val="15"/>
                <c:pt idx="0">
                  <c:v>1.5</c:v>
                </c:pt>
                <c:pt idx="1">
                  <c:v>2.5</c:v>
                </c:pt>
                <c:pt idx="2">
                  <c:v>3.5</c:v>
                </c:pt>
                <c:pt idx="3">
                  <c:v>4.5</c:v>
                </c:pt>
                <c:pt idx="4">
                  <c:v>5.5</c:v>
                </c:pt>
                <c:pt idx="5">
                  <c:v>6.5</c:v>
                </c:pt>
                <c:pt idx="6">
                  <c:v>7.5</c:v>
                </c:pt>
                <c:pt idx="7">
                  <c:v>8.5</c:v>
                </c:pt>
                <c:pt idx="8">
                  <c:v>9.5</c:v>
                </c:pt>
                <c:pt idx="9">
                  <c:v>10.5</c:v>
                </c:pt>
                <c:pt idx="10">
                  <c:v>11.5</c:v>
                </c:pt>
                <c:pt idx="11">
                  <c:v>12.5</c:v>
                </c:pt>
                <c:pt idx="12">
                  <c:v>13.5</c:v>
                </c:pt>
                <c:pt idx="13">
                  <c:v>14.5</c:v>
                </c:pt>
                <c:pt idx="14">
                  <c:v>15.5</c:v>
                </c:pt>
              </c:numCache>
            </c:numRef>
          </c:xVal>
          <c:yVal>
            <c:numRef>
              <c:f>'TOTINT+migration(1990)'!$T$150:$T$164</c:f>
              <c:numCache>
                <c:formatCode>0.000</c:formatCode>
                <c:ptCount val="15"/>
                <c:pt idx="0">
                  <c:v>0.248</c:v>
                </c:pt>
                <c:pt idx="1">
                  <c:v>0.27683218756793049</c:v>
                </c:pt>
                <c:pt idx="2">
                  <c:v>0.3150976421485629</c:v>
                </c:pt>
                <c:pt idx="3">
                  <c:v>0.36467866979381913</c:v>
                </c:pt>
                <c:pt idx="4">
                  <c:v>0.43253838416799428</c:v>
                </c:pt>
                <c:pt idx="5">
                  <c:v>0.51395333471838478</c:v>
                </c:pt>
                <c:pt idx="6">
                  <c:v>0.60461975809020407</c:v>
                </c:pt>
                <c:pt idx="7">
                  <c:v>0.7071382253681866</c:v>
                </c:pt>
                <c:pt idx="8">
                  <c:v>0.82115034520133001</c:v>
                </c:pt>
                <c:pt idx="9">
                  <c:v>0.97035535452528854</c:v>
                </c:pt>
                <c:pt idx="10">
                  <c:v>1.0660000000000001</c:v>
                </c:pt>
                <c:pt idx="11">
                  <c:v>1.208</c:v>
                </c:pt>
                <c:pt idx="12">
                  <c:v>1.3620000000000001</c:v>
                </c:pt>
                <c:pt idx="13">
                  <c:v>1.5269999999999999</c:v>
                </c:pt>
                <c:pt idx="14">
                  <c:v>1.7030000000000001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64-4D42-B926-0B5ECC510D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8847720"/>
        <c:axId val="1"/>
      </c:scatterChart>
      <c:valAx>
        <c:axId val="508847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2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08847720"/>
        <c:crosses val="autoZero"/>
        <c:crossBetween val="midCat"/>
        <c:majorUnit val="0.4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" l="0.7" r="0.7" t="0.75" header="0.3" footer="0.3"/>
    <c:pageSetup paperSize="9" orientation="landscape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GB"/>
              <a:t>Plaice VIIe 1989 - weight at age</a:t>
            </a:r>
          </a:p>
        </c:rich>
      </c:tx>
      <c:layout>
        <c:manualLayout>
          <c:xMode val="edge"/>
          <c:yMode val="edge"/>
          <c:x val="0.37984496124031009"/>
          <c:y val="1.57790927021696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8726467331118496E-2"/>
          <c:y val="0.11045364891518737"/>
          <c:w val="0.93023255813953487"/>
          <c:h val="0.7416173570019724"/>
        </c:manualLayout>
      </c:layout>
      <c:scatterChart>
        <c:scatterStyle val="lineMarker"/>
        <c:varyColors val="0"/>
        <c:ser>
          <c:idx val="0"/>
          <c:order val="0"/>
          <c:spPr>
            <a:ln w="38100">
              <a:noFill/>
            </a:ln>
          </c:spPr>
          <c:marker>
            <c:symbol val="diamond"/>
            <c:size val="5"/>
            <c:spPr>
              <a:solidFill>
                <a:srgbClr val="666699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42654160291399701"/>
                  <c:y val="-2.9117549550832483E-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4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'TOTINT+migration(1989)'!$S$150:$S$164</c:f>
              <c:numCache>
                <c:formatCode>General</c:formatCode>
                <c:ptCount val="15"/>
                <c:pt idx="0">
                  <c:v>1.5</c:v>
                </c:pt>
                <c:pt idx="1">
                  <c:v>2.5</c:v>
                </c:pt>
                <c:pt idx="2">
                  <c:v>3.5</c:v>
                </c:pt>
                <c:pt idx="3">
                  <c:v>4.5</c:v>
                </c:pt>
                <c:pt idx="4">
                  <c:v>5.5</c:v>
                </c:pt>
                <c:pt idx="5">
                  <c:v>6.5</c:v>
                </c:pt>
                <c:pt idx="6">
                  <c:v>7.5</c:v>
                </c:pt>
                <c:pt idx="7">
                  <c:v>8.5</c:v>
                </c:pt>
                <c:pt idx="8">
                  <c:v>9.5</c:v>
                </c:pt>
                <c:pt idx="9">
                  <c:v>10.5</c:v>
                </c:pt>
                <c:pt idx="10">
                  <c:v>11.5</c:v>
                </c:pt>
                <c:pt idx="11">
                  <c:v>12.5</c:v>
                </c:pt>
                <c:pt idx="12">
                  <c:v>13.5</c:v>
                </c:pt>
                <c:pt idx="13">
                  <c:v>14.5</c:v>
                </c:pt>
                <c:pt idx="14">
                  <c:v>15.5</c:v>
                </c:pt>
              </c:numCache>
            </c:numRef>
          </c:xVal>
          <c:yVal>
            <c:numRef>
              <c:f>'TOTINT+migration(1989)'!$T$150:$T$164</c:f>
              <c:numCache>
                <c:formatCode>0.000</c:formatCode>
                <c:ptCount val="15"/>
                <c:pt idx="0">
                  <c:v>0.16800000000000001</c:v>
                </c:pt>
                <c:pt idx="1">
                  <c:v>0.23045667715026943</c:v>
                </c:pt>
                <c:pt idx="2">
                  <c:v>0.30044972473640363</c:v>
                </c:pt>
                <c:pt idx="3">
                  <c:v>0.3624270374363604</c:v>
                </c:pt>
                <c:pt idx="4">
                  <c:v>0.44964387189347588</c:v>
                </c:pt>
                <c:pt idx="5">
                  <c:v>0.55261606305938848</c:v>
                </c:pt>
                <c:pt idx="6">
                  <c:v>0.64835800872029958</c:v>
                </c:pt>
                <c:pt idx="7">
                  <c:v>0.76392483723499216</c:v>
                </c:pt>
                <c:pt idx="8">
                  <c:v>0.87394500354394189</c:v>
                </c:pt>
                <c:pt idx="9">
                  <c:v>1.0015958918012331</c:v>
                </c:pt>
                <c:pt idx="10">
                  <c:v>1.1479999999999999</c:v>
                </c:pt>
                <c:pt idx="11">
                  <c:v>1.286</c:v>
                </c:pt>
                <c:pt idx="12">
                  <c:v>1.43</c:v>
                </c:pt>
                <c:pt idx="13">
                  <c:v>1.581</c:v>
                </c:pt>
                <c:pt idx="14">
                  <c:v>1.7390000000000001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6EF-4146-9805-EC2722D6C0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0932896"/>
        <c:axId val="1"/>
      </c:scatterChart>
      <c:valAx>
        <c:axId val="1020932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2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020932896"/>
        <c:crosses val="autoZero"/>
        <c:crossBetween val="midCat"/>
        <c:majorUnit val="0.4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" l="0.7" r="0.7" t="0.75" header="0.3" footer="0.3"/>
    <c:pageSetup paperSize="9" orientation="landscape"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GB"/>
              <a:t>Plaice VIIe 1988 - weight at age</a:t>
            </a:r>
          </a:p>
        </c:rich>
      </c:tx>
      <c:layout>
        <c:manualLayout>
          <c:xMode val="edge"/>
          <c:yMode val="edge"/>
          <c:x val="0.37984496124031009"/>
          <c:y val="1.57790927021696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8726467331118496E-2"/>
          <c:y val="0.11045364891518737"/>
          <c:w val="0.93023255813953487"/>
          <c:h val="0.7416173570019724"/>
        </c:manualLayout>
      </c:layout>
      <c:scatterChart>
        <c:scatterStyle val="lineMarker"/>
        <c:varyColors val="0"/>
        <c:ser>
          <c:idx val="0"/>
          <c:order val="0"/>
          <c:spPr>
            <a:ln w="38100">
              <a:noFill/>
            </a:ln>
          </c:spPr>
          <c:marker>
            <c:symbol val="diamond"/>
            <c:size val="5"/>
            <c:spPr>
              <a:solidFill>
                <a:srgbClr val="666699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40969951276960442"/>
                  <c:y val="-0.11688868092421567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4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'TOTINT+migration(1988)'!$S$150:$S$164</c:f>
              <c:numCache>
                <c:formatCode>General</c:formatCode>
                <c:ptCount val="15"/>
                <c:pt idx="0">
                  <c:v>1.5</c:v>
                </c:pt>
                <c:pt idx="1">
                  <c:v>2.5</c:v>
                </c:pt>
                <c:pt idx="2">
                  <c:v>3.5</c:v>
                </c:pt>
                <c:pt idx="3">
                  <c:v>4.5</c:v>
                </c:pt>
                <c:pt idx="4">
                  <c:v>5.5</c:v>
                </c:pt>
                <c:pt idx="5">
                  <c:v>6.5</c:v>
                </c:pt>
                <c:pt idx="6">
                  <c:v>7.5</c:v>
                </c:pt>
                <c:pt idx="7">
                  <c:v>8.5</c:v>
                </c:pt>
                <c:pt idx="8">
                  <c:v>9.5</c:v>
                </c:pt>
                <c:pt idx="9">
                  <c:v>10.5</c:v>
                </c:pt>
                <c:pt idx="10">
                  <c:v>11.5</c:v>
                </c:pt>
                <c:pt idx="11">
                  <c:v>12.5</c:v>
                </c:pt>
                <c:pt idx="12">
                  <c:v>13.5</c:v>
                </c:pt>
                <c:pt idx="13">
                  <c:v>14.5</c:v>
                </c:pt>
                <c:pt idx="14">
                  <c:v>15.5</c:v>
                </c:pt>
              </c:numCache>
            </c:numRef>
          </c:xVal>
          <c:yVal>
            <c:numRef>
              <c:f>'TOTINT+migration(1988)'!$T$150:$T$164</c:f>
              <c:numCache>
                <c:formatCode>0.000</c:formatCode>
                <c:ptCount val="15"/>
                <c:pt idx="0">
                  <c:v>0.14299999999999999</c:v>
                </c:pt>
                <c:pt idx="1">
                  <c:v>0.22861345545828196</c:v>
                </c:pt>
                <c:pt idx="2">
                  <c:v>0.31354664681214628</c:v>
                </c:pt>
                <c:pt idx="3">
                  <c:v>0.39221517634721803</c:v>
                </c:pt>
                <c:pt idx="4">
                  <c:v>0.51743015167436435</c:v>
                </c:pt>
                <c:pt idx="5">
                  <c:v>0.62570330334812307</c:v>
                </c:pt>
                <c:pt idx="6">
                  <c:v>0.74190475913297704</c:v>
                </c:pt>
                <c:pt idx="7">
                  <c:v>0.88810135470611773</c:v>
                </c:pt>
                <c:pt idx="8">
                  <c:v>1.0177390247452998</c:v>
                </c:pt>
                <c:pt idx="9">
                  <c:v>1.1890688719448768</c:v>
                </c:pt>
                <c:pt idx="10">
                  <c:v>1.4</c:v>
                </c:pt>
                <c:pt idx="11">
                  <c:v>1.575</c:v>
                </c:pt>
                <c:pt idx="12">
                  <c:v>1.7589999999999999</c:v>
                </c:pt>
                <c:pt idx="13">
                  <c:v>1.952</c:v>
                </c:pt>
                <c:pt idx="14">
                  <c:v>2.1539999999999999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4D-404B-ACB3-46EDDBD221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2412760"/>
        <c:axId val="1"/>
      </c:scatterChart>
      <c:valAx>
        <c:axId val="1032412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2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032412760"/>
        <c:crosses val="autoZero"/>
        <c:crossBetween val="midCat"/>
        <c:majorUnit val="0.4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" l="0.7" r="0.7" t="0.75" header="0.3" footer="0.3"/>
    <c:pageSetup paperSize="9" orientation="landscape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GB"/>
              <a:t>Plaice VIIe 1987 - weight at age</a:t>
            </a:r>
          </a:p>
        </c:rich>
      </c:tx>
      <c:layout>
        <c:manualLayout>
          <c:xMode val="edge"/>
          <c:yMode val="edge"/>
          <c:x val="0.37984496124031009"/>
          <c:y val="1.57790927021696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8726467331118496E-2"/>
          <c:y val="0.11045364891518737"/>
          <c:w val="0.93023255813953487"/>
          <c:h val="0.7416173570019724"/>
        </c:manualLayout>
      </c:layout>
      <c:scatterChart>
        <c:scatterStyle val="lineMarker"/>
        <c:varyColors val="0"/>
        <c:ser>
          <c:idx val="0"/>
          <c:order val="0"/>
          <c:spPr>
            <a:ln w="38100">
              <a:noFill/>
            </a:ln>
          </c:spPr>
          <c:marker>
            <c:symbol val="diamond"/>
            <c:size val="5"/>
            <c:spPr>
              <a:solidFill>
                <a:srgbClr val="666699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43429354089849315"/>
                  <c:y val="-0.10112795148632357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4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'TOTINT+migration(1987)'!$S$150:$S$164</c:f>
              <c:numCache>
                <c:formatCode>General</c:formatCode>
                <c:ptCount val="15"/>
                <c:pt idx="0">
                  <c:v>1.5</c:v>
                </c:pt>
                <c:pt idx="1">
                  <c:v>2.5</c:v>
                </c:pt>
                <c:pt idx="2">
                  <c:v>3.5</c:v>
                </c:pt>
                <c:pt idx="3">
                  <c:v>4.5</c:v>
                </c:pt>
                <c:pt idx="4">
                  <c:v>5.5</c:v>
                </c:pt>
                <c:pt idx="5">
                  <c:v>6.5</c:v>
                </c:pt>
                <c:pt idx="6">
                  <c:v>7.5</c:v>
                </c:pt>
                <c:pt idx="7">
                  <c:v>8.5</c:v>
                </c:pt>
                <c:pt idx="8">
                  <c:v>9.5</c:v>
                </c:pt>
                <c:pt idx="9">
                  <c:v>10.5</c:v>
                </c:pt>
                <c:pt idx="10">
                  <c:v>11.5</c:v>
                </c:pt>
                <c:pt idx="11">
                  <c:v>12.5</c:v>
                </c:pt>
                <c:pt idx="12">
                  <c:v>13.5</c:v>
                </c:pt>
                <c:pt idx="13">
                  <c:v>14.5</c:v>
                </c:pt>
                <c:pt idx="14">
                  <c:v>15.5</c:v>
                </c:pt>
              </c:numCache>
            </c:numRef>
          </c:xVal>
          <c:yVal>
            <c:numRef>
              <c:f>'TOTINT+migration(1987)'!$T$150:$T$164</c:f>
              <c:numCache>
                <c:formatCode>0.000</c:formatCode>
                <c:ptCount val="15"/>
                <c:pt idx="0">
                  <c:v>0.25700000000000001</c:v>
                </c:pt>
                <c:pt idx="1">
                  <c:v>0.29230866770891778</c:v>
                </c:pt>
                <c:pt idx="2">
                  <c:v>0.34013773290554744</c:v>
                </c:pt>
                <c:pt idx="3">
                  <c:v>0.40921551000909639</c:v>
                </c:pt>
                <c:pt idx="4">
                  <c:v>0.496798081775428</c:v>
                </c:pt>
                <c:pt idx="5">
                  <c:v>0.59597448560584609</c:v>
                </c:pt>
                <c:pt idx="6">
                  <c:v>0.73546457446575708</c:v>
                </c:pt>
                <c:pt idx="7">
                  <c:v>0.85057280873883678</c:v>
                </c:pt>
                <c:pt idx="8">
                  <c:v>0.98461712879871643</c:v>
                </c:pt>
                <c:pt idx="9">
                  <c:v>1.1538599097149114</c:v>
                </c:pt>
                <c:pt idx="10">
                  <c:v>1.2709999999999999</c:v>
                </c:pt>
                <c:pt idx="11">
                  <c:v>1.4510000000000001</c:v>
                </c:pt>
                <c:pt idx="12">
                  <c:v>1.6459999999999999</c:v>
                </c:pt>
                <c:pt idx="13">
                  <c:v>1.855</c:v>
                </c:pt>
                <c:pt idx="14">
                  <c:v>2.0779999999999998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D16-471B-B604-F4927073A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2889320"/>
        <c:axId val="1"/>
      </c:scatterChart>
      <c:valAx>
        <c:axId val="1032889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2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032889320"/>
        <c:crosses val="autoZero"/>
        <c:crossBetween val="midCat"/>
        <c:majorUnit val="0.4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" l="0.7" r="0.7" t="0.75" header="0.3" footer="0.3"/>
    <c:pageSetup paperSize="9" orientation="landscape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GB"/>
              <a:t>Plaice VIIe 1986 - weight at age</a:t>
            </a:r>
          </a:p>
        </c:rich>
      </c:tx>
      <c:layout>
        <c:manualLayout>
          <c:xMode val="edge"/>
          <c:yMode val="edge"/>
          <c:x val="0.37984496124031009"/>
          <c:y val="1.57790927021696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8726467331118496E-2"/>
          <c:y val="0.11045364891518737"/>
          <c:w val="0.93023255813953487"/>
          <c:h val="0.7416173570019724"/>
        </c:manualLayout>
      </c:layout>
      <c:scatterChart>
        <c:scatterStyle val="lineMarker"/>
        <c:varyColors val="0"/>
        <c:ser>
          <c:idx val="0"/>
          <c:order val="0"/>
          <c:spPr>
            <a:ln w="38100">
              <a:noFill/>
            </a:ln>
          </c:spPr>
          <c:marker>
            <c:symbol val="diamond"/>
            <c:size val="5"/>
            <c:spPr>
              <a:solidFill>
                <a:srgbClr val="666699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43872321974677664"/>
                  <c:y val="-1.1676145982981029E-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4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'TOTINT+migration(1986)'!$S$150:$S$164</c:f>
              <c:numCache>
                <c:formatCode>General</c:formatCode>
                <c:ptCount val="15"/>
                <c:pt idx="0">
                  <c:v>1.5</c:v>
                </c:pt>
                <c:pt idx="1">
                  <c:v>2.5</c:v>
                </c:pt>
                <c:pt idx="2">
                  <c:v>3.5</c:v>
                </c:pt>
                <c:pt idx="3">
                  <c:v>4.5</c:v>
                </c:pt>
                <c:pt idx="4">
                  <c:v>5.5</c:v>
                </c:pt>
                <c:pt idx="5">
                  <c:v>6.5</c:v>
                </c:pt>
                <c:pt idx="6">
                  <c:v>7.5</c:v>
                </c:pt>
                <c:pt idx="7">
                  <c:v>8.5</c:v>
                </c:pt>
                <c:pt idx="8">
                  <c:v>9.5</c:v>
                </c:pt>
                <c:pt idx="9">
                  <c:v>10.5</c:v>
                </c:pt>
                <c:pt idx="10">
                  <c:v>11.5</c:v>
                </c:pt>
                <c:pt idx="11">
                  <c:v>12.5</c:v>
                </c:pt>
                <c:pt idx="12">
                  <c:v>13.5</c:v>
                </c:pt>
                <c:pt idx="13">
                  <c:v>14.5</c:v>
                </c:pt>
                <c:pt idx="14">
                  <c:v>15.5</c:v>
                </c:pt>
              </c:numCache>
            </c:numRef>
          </c:xVal>
          <c:yVal>
            <c:numRef>
              <c:f>'TOTINT+migration(1986)'!$T$150:$T$164</c:f>
              <c:numCache>
                <c:formatCode>0.000</c:formatCode>
                <c:ptCount val="15"/>
                <c:pt idx="0">
                  <c:v>0.18099999999999999</c:v>
                </c:pt>
                <c:pt idx="1">
                  <c:v>0.26986322974588162</c:v>
                </c:pt>
                <c:pt idx="2">
                  <c:v>0.35690367001315226</c:v>
                </c:pt>
                <c:pt idx="3">
                  <c:v>0.43291693596998682</c:v>
                </c:pt>
                <c:pt idx="4">
                  <c:v>0.54406190112939057</c:v>
                </c:pt>
                <c:pt idx="5">
                  <c:v>0.64179458214915319</c:v>
                </c:pt>
                <c:pt idx="6">
                  <c:v>0.76579462539261722</c:v>
                </c:pt>
                <c:pt idx="7">
                  <c:v>0.88525568683639677</c:v>
                </c:pt>
                <c:pt idx="8">
                  <c:v>1.0037648120212568</c:v>
                </c:pt>
                <c:pt idx="9">
                  <c:v>1.146009482848181</c:v>
                </c:pt>
                <c:pt idx="10">
                  <c:v>1.246</c:v>
                </c:pt>
                <c:pt idx="11">
                  <c:v>1.3740000000000001</c:v>
                </c:pt>
                <c:pt idx="12">
                  <c:v>1.5049999999999999</c:v>
                </c:pt>
                <c:pt idx="13">
                  <c:v>1.639</c:v>
                </c:pt>
                <c:pt idx="14">
                  <c:v>1.778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8C-461D-805F-7FA2C47DEC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1773912"/>
        <c:axId val="1"/>
      </c:scatterChart>
      <c:valAx>
        <c:axId val="821773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2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821773912"/>
        <c:crosses val="autoZero"/>
        <c:crossBetween val="midCat"/>
        <c:majorUnit val="0.4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" l="0.7" r="0.7" t="0.75" header="0.3" footer="0.3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GB"/>
              <a:t>Plaice VIIe 2012 - weight at age</a:t>
            </a:r>
          </a:p>
        </c:rich>
      </c:tx>
      <c:layout>
        <c:manualLayout>
          <c:xMode val="edge"/>
          <c:yMode val="edge"/>
          <c:x val="0.37984496124031009"/>
          <c:y val="1.57790927021696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2048726467331122E-2"/>
          <c:y val="0.11045364891518737"/>
          <c:w val="0.92358803986710969"/>
          <c:h val="0.78303747534516766"/>
        </c:manualLayout>
      </c:layout>
      <c:scatterChart>
        <c:scatterStyle val="lineMarker"/>
        <c:varyColors val="0"/>
        <c:ser>
          <c:idx val="0"/>
          <c:order val="0"/>
          <c:spPr>
            <a:ln w="38100">
              <a:noFill/>
            </a:ln>
          </c:spPr>
          <c:marker>
            <c:symbol val="diamond"/>
            <c:size val="5"/>
            <c:spPr>
              <a:solidFill>
                <a:srgbClr val="666699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dispRSqr val="1"/>
            <c:dispEq val="1"/>
            <c:trendlineLbl>
              <c:layout>
                <c:manualLayout>
                  <c:x val="8.8279828152283524E-2"/>
                  <c:y val="0.2243158354959249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4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'TOTINT+migration(2012)'!$S$151:$S$164</c:f>
              <c:numCache>
                <c:formatCode>General</c:formatCode>
                <c:ptCount val="14"/>
                <c:pt idx="0">
                  <c:v>2.5</c:v>
                </c:pt>
                <c:pt idx="1">
                  <c:v>3.5</c:v>
                </c:pt>
                <c:pt idx="2">
                  <c:v>4.5</c:v>
                </c:pt>
                <c:pt idx="3">
                  <c:v>5.5</c:v>
                </c:pt>
                <c:pt idx="4">
                  <c:v>6.5</c:v>
                </c:pt>
                <c:pt idx="5">
                  <c:v>7.5</c:v>
                </c:pt>
                <c:pt idx="6">
                  <c:v>8.5</c:v>
                </c:pt>
                <c:pt idx="7">
                  <c:v>9.5</c:v>
                </c:pt>
                <c:pt idx="8">
                  <c:v>10.5</c:v>
                </c:pt>
                <c:pt idx="9">
                  <c:v>11.5</c:v>
                </c:pt>
                <c:pt idx="10">
                  <c:v>12.5</c:v>
                </c:pt>
                <c:pt idx="11">
                  <c:v>13.5</c:v>
                </c:pt>
                <c:pt idx="12">
                  <c:v>14.5</c:v>
                </c:pt>
                <c:pt idx="13">
                  <c:v>15.5</c:v>
                </c:pt>
              </c:numCache>
            </c:numRef>
          </c:xVal>
          <c:yVal>
            <c:numRef>
              <c:f>'TOTINT+migration(2012)'!$T$151:$T$164</c:f>
              <c:numCache>
                <c:formatCode>0.000</c:formatCode>
                <c:ptCount val="14"/>
                <c:pt idx="0">
                  <c:v>0.27287889861393527</c:v>
                </c:pt>
                <c:pt idx="1">
                  <c:v>0.32298007415163282</c:v>
                </c:pt>
                <c:pt idx="2">
                  <c:v>0.39066649525747038</c:v>
                </c:pt>
                <c:pt idx="3">
                  <c:v>0.49853809273258309</c:v>
                </c:pt>
                <c:pt idx="4">
                  <c:v>0.59105389685006093</c:v>
                </c:pt>
                <c:pt idx="5">
                  <c:v>0.7411508838383839</c:v>
                </c:pt>
                <c:pt idx="6">
                  <c:v>0.767553643188991</c:v>
                </c:pt>
                <c:pt idx="7">
                  <c:v>1.0226695878730458</c:v>
                </c:pt>
                <c:pt idx="8">
                  <c:v>1.2264991314418066</c:v>
                </c:pt>
                <c:pt idx="9">
                  <c:v>1.0880000000000001</c:v>
                </c:pt>
                <c:pt idx="10">
                  <c:v>1.2259999999999998</c:v>
                </c:pt>
                <c:pt idx="11">
                  <c:v>1.554</c:v>
                </c:pt>
                <c:pt idx="12">
                  <c:v>1.7110000000000001</c:v>
                </c:pt>
                <c:pt idx="13">
                  <c:v>1.454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91-44EC-AF5E-CE1C8A55EA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3772592"/>
        <c:axId val="1"/>
      </c:scatterChart>
      <c:valAx>
        <c:axId val="1053772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053772592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" l="0.7" r="0.7" t="0.75" header="0.3" footer="0.3"/>
    <c:pageSetup paperSize="9" orientation="landscape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GB"/>
              <a:t>Plaice VIIe 1985 - weight at age</a:t>
            </a:r>
          </a:p>
        </c:rich>
      </c:tx>
      <c:layout>
        <c:manualLayout>
          <c:xMode val="edge"/>
          <c:yMode val="edge"/>
          <c:x val="0.37984496124031009"/>
          <c:y val="1.57790927021696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8726467331118496E-2"/>
          <c:y val="0.11045364891518737"/>
          <c:w val="0.93023255813953487"/>
          <c:h val="0.7416173570019724"/>
        </c:manualLayout>
      </c:layout>
      <c:scatterChart>
        <c:scatterStyle val="lineMarker"/>
        <c:varyColors val="0"/>
        <c:ser>
          <c:idx val="0"/>
          <c:order val="0"/>
          <c:spPr>
            <a:ln w="38100">
              <a:noFill/>
            </a:ln>
          </c:spPr>
          <c:marker>
            <c:symbol val="diamond"/>
            <c:size val="5"/>
            <c:spPr>
              <a:solidFill>
                <a:srgbClr val="666699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41183675808584164"/>
                  <c:y val="-8.5531722502563134E-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4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'TOTINT+migration(1985)'!$S$150:$S$164</c:f>
              <c:numCache>
                <c:formatCode>General</c:formatCode>
                <c:ptCount val="15"/>
                <c:pt idx="0">
                  <c:v>1.5</c:v>
                </c:pt>
                <c:pt idx="1">
                  <c:v>2.5</c:v>
                </c:pt>
                <c:pt idx="2">
                  <c:v>3.5</c:v>
                </c:pt>
                <c:pt idx="3">
                  <c:v>4.5</c:v>
                </c:pt>
                <c:pt idx="4">
                  <c:v>5.5</c:v>
                </c:pt>
                <c:pt idx="5">
                  <c:v>6.5</c:v>
                </c:pt>
                <c:pt idx="6">
                  <c:v>7.5</c:v>
                </c:pt>
                <c:pt idx="7">
                  <c:v>8.5</c:v>
                </c:pt>
                <c:pt idx="8">
                  <c:v>9.5</c:v>
                </c:pt>
                <c:pt idx="9">
                  <c:v>10.5</c:v>
                </c:pt>
                <c:pt idx="10">
                  <c:v>11.5</c:v>
                </c:pt>
                <c:pt idx="11">
                  <c:v>12.5</c:v>
                </c:pt>
                <c:pt idx="12">
                  <c:v>13.5</c:v>
                </c:pt>
                <c:pt idx="13">
                  <c:v>14.5</c:v>
                </c:pt>
                <c:pt idx="14">
                  <c:v>15.5</c:v>
                </c:pt>
              </c:numCache>
            </c:numRef>
          </c:xVal>
          <c:yVal>
            <c:numRef>
              <c:f>'TOTINT+migration(1985)'!$T$150:$T$164</c:f>
              <c:numCache>
                <c:formatCode>0.000</c:formatCode>
                <c:ptCount val="15"/>
                <c:pt idx="0">
                  <c:v>0.107</c:v>
                </c:pt>
                <c:pt idx="1">
                  <c:v>0.23250276512727194</c:v>
                </c:pt>
                <c:pt idx="2">
                  <c:v>0.34325377849644878</c:v>
                </c:pt>
                <c:pt idx="3">
                  <c:v>0.4362163599233212</c:v>
                </c:pt>
                <c:pt idx="4">
                  <c:v>0.55955941399988773</c:v>
                </c:pt>
                <c:pt idx="5">
                  <c:v>0.67285522304057654</c:v>
                </c:pt>
                <c:pt idx="6">
                  <c:v>0.7958819968657681</c:v>
                </c:pt>
                <c:pt idx="7">
                  <c:v>0.87394137732033894</c:v>
                </c:pt>
                <c:pt idx="8">
                  <c:v>0.93668451863494928</c:v>
                </c:pt>
                <c:pt idx="9">
                  <c:v>1.1080990060152196</c:v>
                </c:pt>
                <c:pt idx="10">
                  <c:v>1.2010000000000001</c:v>
                </c:pt>
                <c:pt idx="11">
                  <c:v>1.2889999999999999</c:v>
                </c:pt>
                <c:pt idx="12">
                  <c:v>1.3720000000000001</c:v>
                </c:pt>
                <c:pt idx="13">
                  <c:v>1.452</c:v>
                </c:pt>
                <c:pt idx="14">
                  <c:v>1.528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53A-43C7-BAB6-8343518CC4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2990376"/>
        <c:axId val="1"/>
      </c:scatterChart>
      <c:valAx>
        <c:axId val="822990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2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822990376"/>
        <c:crosses val="autoZero"/>
        <c:crossBetween val="midCat"/>
        <c:majorUnit val="0.4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" l="0.7" r="0.7" t="0.75" header="0.3" footer="0.3"/>
    <c:pageSetup paperSize="9" orientation="landscape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GB"/>
              <a:t>Plaice VIIe 1984 - weight at age</a:t>
            </a:r>
          </a:p>
        </c:rich>
      </c:tx>
      <c:layout>
        <c:manualLayout>
          <c:xMode val="edge"/>
          <c:yMode val="edge"/>
          <c:x val="0.37984496124031009"/>
          <c:y val="1.57790927021696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9833887043189369E-2"/>
          <c:y val="0.10059171597633136"/>
          <c:w val="0.93023255813953487"/>
          <c:h val="0.7416173570019724"/>
        </c:manualLayout>
      </c:layout>
      <c:scatterChart>
        <c:scatterStyle val="lineMarker"/>
        <c:varyColors val="0"/>
        <c:ser>
          <c:idx val="0"/>
          <c:order val="0"/>
          <c:spPr>
            <a:ln w="38100">
              <a:noFill/>
            </a:ln>
          </c:spPr>
          <c:marker>
            <c:symbol val="diamond"/>
            <c:size val="5"/>
            <c:spPr>
              <a:solidFill>
                <a:srgbClr val="666699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42520336743248321"/>
                  <c:y val="1.0998289532651029E-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4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'TOTINT+migration(1984)'!$S$150:$S$164</c:f>
              <c:numCache>
                <c:formatCode>General</c:formatCode>
                <c:ptCount val="15"/>
                <c:pt idx="0">
                  <c:v>1.5</c:v>
                </c:pt>
                <c:pt idx="1">
                  <c:v>2.5</c:v>
                </c:pt>
                <c:pt idx="2">
                  <c:v>3.5</c:v>
                </c:pt>
                <c:pt idx="3">
                  <c:v>4.5</c:v>
                </c:pt>
                <c:pt idx="4">
                  <c:v>5.5</c:v>
                </c:pt>
                <c:pt idx="5">
                  <c:v>6.5</c:v>
                </c:pt>
                <c:pt idx="6">
                  <c:v>7.5</c:v>
                </c:pt>
                <c:pt idx="7">
                  <c:v>8.5</c:v>
                </c:pt>
                <c:pt idx="8">
                  <c:v>9.5</c:v>
                </c:pt>
                <c:pt idx="9">
                  <c:v>10.5</c:v>
                </c:pt>
                <c:pt idx="10">
                  <c:v>11.5</c:v>
                </c:pt>
                <c:pt idx="11">
                  <c:v>12.5</c:v>
                </c:pt>
                <c:pt idx="12">
                  <c:v>13.5</c:v>
                </c:pt>
                <c:pt idx="13">
                  <c:v>14.5</c:v>
                </c:pt>
                <c:pt idx="14">
                  <c:v>15.5</c:v>
                </c:pt>
              </c:numCache>
            </c:numRef>
          </c:xVal>
          <c:yVal>
            <c:numRef>
              <c:f>'TOTINT+migration(1984)'!$T$150:$T$164</c:f>
              <c:numCache>
                <c:formatCode>0.000</c:formatCode>
                <c:ptCount val="15"/>
                <c:pt idx="0">
                  <c:v>0.152</c:v>
                </c:pt>
                <c:pt idx="1">
                  <c:v>0.26622700909576363</c:v>
                </c:pt>
                <c:pt idx="2">
                  <c:v>0.36114834834443571</c:v>
                </c:pt>
                <c:pt idx="3">
                  <c:v>0.43354496652271834</c:v>
                </c:pt>
                <c:pt idx="4">
                  <c:v>0.54969043311339494</c:v>
                </c:pt>
                <c:pt idx="5">
                  <c:v>0.67693959266314896</c:v>
                </c:pt>
                <c:pt idx="6">
                  <c:v>0.78789385444845605</c:v>
                </c:pt>
                <c:pt idx="7">
                  <c:v>0.8837558398847537</c:v>
                </c:pt>
                <c:pt idx="8">
                  <c:v>1.0580981911812304</c:v>
                </c:pt>
                <c:pt idx="9">
                  <c:v>1.0755524324128674</c:v>
                </c:pt>
                <c:pt idx="10">
                  <c:v>1.3129999999999999</c:v>
                </c:pt>
                <c:pt idx="11">
                  <c:v>1.429</c:v>
                </c:pt>
                <c:pt idx="12">
                  <c:v>1.5449999999999999</c:v>
                </c:pt>
                <c:pt idx="13">
                  <c:v>1.6619999999999999</c:v>
                </c:pt>
                <c:pt idx="14">
                  <c:v>1.778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26-4DE3-B9F7-D3122090B6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3583256"/>
        <c:axId val="1"/>
      </c:scatterChart>
      <c:valAx>
        <c:axId val="1033583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2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033583256"/>
        <c:crosses val="autoZero"/>
        <c:crossBetween val="midCat"/>
        <c:majorUnit val="0.4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" l="0.7" r="0.7" t="0.75" header="0.3" footer="0.3"/>
    <c:pageSetup paperSize="9" orientation="landscape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GB"/>
              <a:t>Plaice VIIe 1983 - weight at age</a:t>
            </a:r>
          </a:p>
        </c:rich>
      </c:tx>
      <c:layout>
        <c:manualLayout>
          <c:xMode val="edge"/>
          <c:yMode val="edge"/>
          <c:x val="0.37984496124031009"/>
          <c:y val="1.57790927021696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8726467331118496E-2"/>
          <c:y val="0.11045364891518737"/>
          <c:w val="0.93023255813953487"/>
          <c:h val="0.7416173570019724"/>
        </c:manualLayout>
      </c:layout>
      <c:scatterChart>
        <c:scatterStyle val="lineMarker"/>
        <c:varyColors val="0"/>
        <c:ser>
          <c:idx val="0"/>
          <c:order val="0"/>
          <c:spPr>
            <a:ln w="38100">
              <a:noFill/>
            </a:ln>
          </c:spPr>
          <c:marker>
            <c:symbol val="diamond"/>
            <c:size val="5"/>
            <c:spPr>
              <a:solidFill>
                <a:srgbClr val="666699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42757142851816321"/>
                  <c:y val="-0.2246311842325547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4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'TOTINT+migration(1983)'!$S$150:$S$164</c:f>
              <c:numCache>
                <c:formatCode>General</c:formatCode>
                <c:ptCount val="15"/>
                <c:pt idx="0">
                  <c:v>1.5</c:v>
                </c:pt>
                <c:pt idx="1">
                  <c:v>2.5</c:v>
                </c:pt>
                <c:pt idx="2">
                  <c:v>3.5</c:v>
                </c:pt>
                <c:pt idx="3">
                  <c:v>4.5</c:v>
                </c:pt>
                <c:pt idx="4">
                  <c:v>5.5</c:v>
                </c:pt>
                <c:pt idx="5">
                  <c:v>6.5</c:v>
                </c:pt>
                <c:pt idx="6">
                  <c:v>7.5</c:v>
                </c:pt>
                <c:pt idx="7">
                  <c:v>8.5</c:v>
                </c:pt>
                <c:pt idx="8">
                  <c:v>9.5</c:v>
                </c:pt>
                <c:pt idx="9">
                  <c:v>10.5</c:v>
                </c:pt>
                <c:pt idx="10">
                  <c:v>11.5</c:v>
                </c:pt>
                <c:pt idx="11">
                  <c:v>12.5</c:v>
                </c:pt>
                <c:pt idx="12">
                  <c:v>13.5</c:v>
                </c:pt>
                <c:pt idx="13">
                  <c:v>14.5</c:v>
                </c:pt>
                <c:pt idx="14">
                  <c:v>15.5</c:v>
                </c:pt>
              </c:numCache>
            </c:numRef>
          </c:xVal>
          <c:yVal>
            <c:numRef>
              <c:f>'TOTINT+migration(1983)'!$T$150:$T$164</c:f>
              <c:numCache>
                <c:formatCode>0.000</c:formatCode>
                <c:ptCount val="15"/>
                <c:pt idx="0">
                  <c:v>0.115</c:v>
                </c:pt>
                <c:pt idx="1">
                  <c:v>0.24009755157810989</c:v>
                </c:pt>
                <c:pt idx="2">
                  <c:v>0.34497833994743704</c:v>
                </c:pt>
                <c:pt idx="3">
                  <c:v>0.42874406382188496</c:v>
                </c:pt>
                <c:pt idx="4">
                  <c:v>0.55623969508766247</c:v>
                </c:pt>
                <c:pt idx="5">
                  <c:v>0.64568251158473489</c:v>
                </c:pt>
                <c:pt idx="6">
                  <c:v>0.73579042006723627</c:v>
                </c:pt>
                <c:pt idx="7">
                  <c:v>0.82505902046790869</c:v>
                </c:pt>
                <c:pt idx="8">
                  <c:v>0.91348657012957279</c:v>
                </c:pt>
                <c:pt idx="9">
                  <c:v>1.0029669011715732</c:v>
                </c:pt>
                <c:pt idx="10">
                  <c:v>1.0489999999999999</c:v>
                </c:pt>
                <c:pt idx="11">
                  <c:v>1.103</c:v>
                </c:pt>
                <c:pt idx="12">
                  <c:v>1.149</c:v>
                </c:pt>
                <c:pt idx="13">
                  <c:v>1.1890000000000001</c:v>
                </c:pt>
                <c:pt idx="14">
                  <c:v>1.2210000000000001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45-4B37-8D45-77F4D03913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1126080"/>
        <c:axId val="1"/>
      </c:scatterChart>
      <c:valAx>
        <c:axId val="1021126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2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021126080"/>
        <c:crosses val="autoZero"/>
        <c:crossBetween val="midCat"/>
        <c:majorUnit val="0.4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" l="0.7" r="0.7" t="0.75" header="0.3" footer="0.3"/>
    <c:pageSetup paperSize="9" orientation="landscape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GB"/>
              <a:t>Plaice VIIe 1982 - weight at age</a:t>
            </a:r>
          </a:p>
        </c:rich>
      </c:tx>
      <c:layout>
        <c:manualLayout>
          <c:xMode val="edge"/>
          <c:yMode val="edge"/>
          <c:x val="0.37984496124031009"/>
          <c:y val="1.57790927021696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8726467331118496E-2"/>
          <c:y val="0.11045364891518737"/>
          <c:w val="0.93023255813953487"/>
          <c:h val="0.7416173570019724"/>
        </c:manualLayout>
      </c:layout>
      <c:scatterChart>
        <c:scatterStyle val="lineMarker"/>
        <c:varyColors val="0"/>
        <c:ser>
          <c:idx val="0"/>
          <c:order val="0"/>
          <c:spPr>
            <a:ln w="38100">
              <a:noFill/>
            </a:ln>
          </c:spPr>
          <c:marker>
            <c:symbol val="diamond"/>
            <c:size val="5"/>
            <c:spPr>
              <a:solidFill>
                <a:srgbClr val="666699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41682967131218585"/>
                  <c:y val="-0.1379209488926072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4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'TOTINT+migration(1982)'!$S$150:$S$164</c:f>
              <c:numCache>
                <c:formatCode>General</c:formatCode>
                <c:ptCount val="15"/>
                <c:pt idx="0">
                  <c:v>1.5</c:v>
                </c:pt>
                <c:pt idx="1">
                  <c:v>2.5</c:v>
                </c:pt>
                <c:pt idx="2">
                  <c:v>3.5</c:v>
                </c:pt>
                <c:pt idx="3">
                  <c:v>4.5</c:v>
                </c:pt>
                <c:pt idx="4">
                  <c:v>5.5</c:v>
                </c:pt>
                <c:pt idx="5">
                  <c:v>6.5</c:v>
                </c:pt>
                <c:pt idx="6">
                  <c:v>7.5</c:v>
                </c:pt>
                <c:pt idx="7">
                  <c:v>8.5</c:v>
                </c:pt>
                <c:pt idx="8">
                  <c:v>9.5</c:v>
                </c:pt>
                <c:pt idx="9">
                  <c:v>10.5</c:v>
                </c:pt>
                <c:pt idx="10">
                  <c:v>11.5</c:v>
                </c:pt>
                <c:pt idx="11">
                  <c:v>12.5</c:v>
                </c:pt>
                <c:pt idx="12">
                  <c:v>13.5</c:v>
                </c:pt>
                <c:pt idx="13">
                  <c:v>14.5</c:v>
                </c:pt>
                <c:pt idx="14">
                  <c:v>15.5</c:v>
                </c:pt>
              </c:numCache>
            </c:numRef>
          </c:xVal>
          <c:yVal>
            <c:numRef>
              <c:f>'TOTINT+migration(1982)'!$T$150:$T$164</c:f>
              <c:numCache>
                <c:formatCode>0.000</c:formatCode>
                <c:ptCount val="15"/>
                <c:pt idx="0">
                  <c:v>0.19800000000000001</c:v>
                </c:pt>
                <c:pt idx="1">
                  <c:v>0.2891953298186688</c:v>
                </c:pt>
                <c:pt idx="2">
                  <c:v>0.36978898224284862</c:v>
                </c:pt>
                <c:pt idx="3">
                  <c:v>0.45206643181178807</c:v>
                </c:pt>
                <c:pt idx="4">
                  <c:v>0.53980443640708542</c:v>
                </c:pt>
                <c:pt idx="5">
                  <c:v>0.64106203825762897</c:v>
                </c:pt>
                <c:pt idx="6">
                  <c:v>0.74071514163901153</c:v>
                </c:pt>
                <c:pt idx="7">
                  <c:v>0.82629959708182055</c:v>
                </c:pt>
                <c:pt idx="8">
                  <c:v>0.92761954633882493</c:v>
                </c:pt>
                <c:pt idx="9">
                  <c:v>1.0507047913565755</c:v>
                </c:pt>
                <c:pt idx="10">
                  <c:v>1.1020000000000001</c:v>
                </c:pt>
                <c:pt idx="11">
                  <c:v>1.1879999999999999</c:v>
                </c:pt>
                <c:pt idx="12">
                  <c:v>1.2729999999999999</c:v>
                </c:pt>
                <c:pt idx="13">
                  <c:v>1.3580000000000001</c:v>
                </c:pt>
                <c:pt idx="14">
                  <c:v>1.4419999999999999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93-4207-9D7E-767633F553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4702968"/>
        <c:axId val="1"/>
      </c:scatterChart>
      <c:valAx>
        <c:axId val="814702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2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814702968"/>
        <c:crosses val="autoZero"/>
        <c:crossBetween val="midCat"/>
        <c:majorUnit val="0.4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" l="0.7" r="0.7" t="0.75" header="0.3" footer="0.3"/>
    <c:pageSetup paperSize="9" orientation="landscape"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GB"/>
              <a:t>Plaice VIIe 1981 - weight at age</a:t>
            </a:r>
          </a:p>
        </c:rich>
      </c:tx>
      <c:layout>
        <c:manualLayout>
          <c:xMode val="edge"/>
          <c:yMode val="edge"/>
          <c:x val="0.37984496124031009"/>
          <c:y val="1.57790927021696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8726467331118496E-2"/>
          <c:y val="0.11045364891518737"/>
          <c:w val="0.93023255813953487"/>
          <c:h val="0.7416173570019724"/>
        </c:manualLayout>
      </c:layout>
      <c:scatterChart>
        <c:scatterStyle val="lineMarker"/>
        <c:varyColors val="0"/>
        <c:ser>
          <c:idx val="0"/>
          <c:order val="0"/>
          <c:spPr>
            <a:ln w="38100">
              <a:noFill/>
            </a:ln>
          </c:spPr>
          <c:marker>
            <c:symbol val="diamond"/>
            <c:size val="5"/>
            <c:spPr>
              <a:solidFill>
                <a:srgbClr val="666699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41072933837377079"/>
                  <c:y val="-4.5562923072340972E-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4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'TOTINT+migration(1981)'!$S$150:$S$164</c:f>
              <c:numCache>
                <c:formatCode>General</c:formatCode>
                <c:ptCount val="15"/>
                <c:pt idx="0">
                  <c:v>1.5</c:v>
                </c:pt>
                <c:pt idx="1">
                  <c:v>2.5</c:v>
                </c:pt>
                <c:pt idx="2">
                  <c:v>3.5</c:v>
                </c:pt>
                <c:pt idx="3">
                  <c:v>4.5</c:v>
                </c:pt>
                <c:pt idx="4">
                  <c:v>5.5</c:v>
                </c:pt>
                <c:pt idx="5">
                  <c:v>6.5</c:v>
                </c:pt>
                <c:pt idx="6">
                  <c:v>7.5</c:v>
                </c:pt>
                <c:pt idx="7">
                  <c:v>8.5</c:v>
                </c:pt>
                <c:pt idx="8">
                  <c:v>9.5</c:v>
                </c:pt>
                <c:pt idx="9">
                  <c:v>10.5</c:v>
                </c:pt>
                <c:pt idx="10">
                  <c:v>11.5</c:v>
                </c:pt>
                <c:pt idx="11">
                  <c:v>12.5</c:v>
                </c:pt>
                <c:pt idx="12">
                  <c:v>13.5</c:v>
                </c:pt>
                <c:pt idx="13">
                  <c:v>14.5</c:v>
                </c:pt>
                <c:pt idx="14">
                  <c:v>15.5</c:v>
                </c:pt>
              </c:numCache>
            </c:numRef>
          </c:xVal>
          <c:yVal>
            <c:numRef>
              <c:f>'TOTINT+migration(1981)'!$T$150:$T$164</c:f>
              <c:numCache>
                <c:formatCode>0.000</c:formatCode>
                <c:ptCount val="15"/>
                <c:pt idx="0">
                  <c:v>0.154</c:v>
                </c:pt>
                <c:pt idx="1">
                  <c:v>0.28606444393524322</c:v>
                </c:pt>
                <c:pt idx="2">
                  <c:v>0.40354806742568866</c:v>
                </c:pt>
                <c:pt idx="3">
                  <c:v>0.48932007106850178</c:v>
                </c:pt>
                <c:pt idx="4">
                  <c:v>0.63321935018299791</c:v>
                </c:pt>
                <c:pt idx="5">
                  <c:v>0.7649047414255481</c:v>
                </c:pt>
                <c:pt idx="6">
                  <c:v>0.86598085050592621</c:v>
                </c:pt>
                <c:pt idx="7">
                  <c:v>1.004426825574003</c:v>
                </c:pt>
                <c:pt idx="8">
                  <c:v>1.1015737069255784</c:v>
                </c:pt>
                <c:pt idx="9">
                  <c:v>1.242675829634114</c:v>
                </c:pt>
                <c:pt idx="10">
                  <c:v>1.327</c:v>
                </c:pt>
                <c:pt idx="11">
                  <c:v>1.425</c:v>
                </c:pt>
                <c:pt idx="12">
                  <c:v>1.5189999999999999</c:v>
                </c:pt>
                <c:pt idx="13">
                  <c:v>1.61</c:v>
                </c:pt>
                <c:pt idx="14">
                  <c:v>1.6970000000000001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FC-4AC6-9CEC-C3F150BB99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4860888"/>
        <c:axId val="1"/>
      </c:scatterChart>
      <c:valAx>
        <c:axId val="314860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2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14860888"/>
        <c:crosses val="autoZero"/>
        <c:crossBetween val="midCat"/>
        <c:majorUnit val="0.4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" l="0.7" r="0.7" t="0.75" header="0.3" footer="0.3"/>
    <c:pageSetup paperSize="9" orientation="landscape"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GB"/>
              <a:t>Plaice VIIe 1980 - weight at age</a:t>
            </a:r>
          </a:p>
        </c:rich>
      </c:tx>
      <c:layout>
        <c:manualLayout>
          <c:xMode val="edge"/>
          <c:yMode val="edge"/>
          <c:x val="0.37984496124031009"/>
          <c:y val="1.57790927021696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8726467331118496E-2"/>
          <c:y val="0.11045364891518737"/>
          <c:w val="0.93023255813953487"/>
          <c:h val="0.7416173570019724"/>
        </c:manualLayout>
      </c:layout>
      <c:scatterChart>
        <c:scatterStyle val="lineMarker"/>
        <c:varyColors val="0"/>
        <c:ser>
          <c:idx val="0"/>
          <c:order val="0"/>
          <c:spPr>
            <a:ln w="38100">
              <a:noFill/>
            </a:ln>
          </c:spPr>
          <c:marker>
            <c:symbol val="diamond"/>
            <c:size val="5"/>
            <c:spPr>
              <a:solidFill>
                <a:srgbClr val="666699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43233354728117812"/>
                  <c:y val="-9.7867221241168867E-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4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'TOTINT+migration(1980)'!$S$150:$S$164</c:f>
              <c:numCache>
                <c:formatCode>General</c:formatCode>
                <c:ptCount val="15"/>
                <c:pt idx="0">
                  <c:v>1.5</c:v>
                </c:pt>
                <c:pt idx="1">
                  <c:v>2.5</c:v>
                </c:pt>
                <c:pt idx="2">
                  <c:v>3.5</c:v>
                </c:pt>
                <c:pt idx="3">
                  <c:v>4.5</c:v>
                </c:pt>
                <c:pt idx="4">
                  <c:v>5.5</c:v>
                </c:pt>
                <c:pt idx="5">
                  <c:v>6.5</c:v>
                </c:pt>
                <c:pt idx="6">
                  <c:v>7.5</c:v>
                </c:pt>
                <c:pt idx="7">
                  <c:v>8.5</c:v>
                </c:pt>
                <c:pt idx="8">
                  <c:v>9.5</c:v>
                </c:pt>
                <c:pt idx="9">
                  <c:v>10.5</c:v>
                </c:pt>
                <c:pt idx="10">
                  <c:v>11.5</c:v>
                </c:pt>
                <c:pt idx="11">
                  <c:v>12.5</c:v>
                </c:pt>
                <c:pt idx="12">
                  <c:v>13.5</c:v>
                </c:pt>
                <c:pt idx="13">
                  <c:v>14.5</c:v>
                </c:pt>
                <c:pt idx="14">
                  <c:v>15.5</c:v>
                </c:pt>
              </c:numCache>
            </c:numRef>
          </c:xVal>
          <c:yVal>
            <c:numRef>
              <c:f>'TOTINT+migration(1980)'!$T$150:$T$164</c:f>
              <c:numCache>
                <c:formatCode>0.000</c:formatCode>
                <c:ptCount val="15"/>
                <c:pt idx="0">
                  <c:v>0.248</c:v>
                </c:pt>
                <c:pt idx="1">
                  <c:v>0.33684436187381428</c:v>
                </c:pt>
                <c:pt idx="2">
                  <c:v>0.42648840889211281</c:v>
                </c:pt>
                <c:pt idx="3">
                  <c:v>0.52182087566418156</c:v>
                </c:pt>
                <c:pt idx="4">
                  <c:v>0.62978349915294962</c:v>
                </c:pt>
                <c:pt idx="5">
                  <c:v>0.72297286400998206</c:v>
                </c:pt>
                <c:pt idx="6">
                  <c:v>0.8156395644025296</c:v>
                </c:pt>
                <c:pt idx="7">
                  <c:v>0.95809783140613991</c:v>
                </c:pt>
                <c:pt idx="8">
                  <c:v>1.006616245323809</c:v>
                </c:pt>
                <c:pt idx="9">
                  <c:v>1.3144002081765425</c:v>
                </c:pt>
                <c:pt idx="10">
                  <c:v>1.1930000000000001</c:v>
                </c:pt>
                <c:pt idx="11">
                  <c:v>1.296</c:v>
                </c:pt>
                <c:pt idx="12">
                  <c:v>1.3979999999999999</c:v>
                </c:pt>
                <c:pt idx="13">
                  <c:v>1.502</c:v>
                </c:pt>
                <c:pt idx="14">
                  <c:v>1.607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DFA-4D80-B10A-784BEF113A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205184"/>
        <c:axId val="1"/>
      </c:scatterChart>
      <c:valAx>
        <c:axId val="502205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2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02205184"/>
        <c:crosses val="autoZero"/>
        <c:crossBetween val="midCat"/>
        <c:majorUnit val="0.4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" l="0.7" r="0.7" t="0.75" header="0.3" footer="0.3"/>
    <c:pageSetup paperSize="9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GB"/>
              <a:t>Plaice VIIe 2012 - weight at age</a:t>
            </a:r>
          </a:p>
        </c:rich>
      </c:tx>
      <c:layout>
        <c:manualLayout>
          <c:xMode val="edge"/>
          <c:yMode val="edge"/>
          <c:x val="0.37984496124031009"/>
          <c:y val="1.57790927021696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2048726467331122E-2"/>
          <c:y val="0.11045364891518737"/>
          <c:w val="0.92469545957918053"/>
          <c:h val="0.78106508875739644"/>
        </c:manualLayout>
      </c:layout>
      <c:scatterChart>
        <c:scatterStyle val="lineMarker"/>
        <c:varyColors val="0"/>
        <c:ser>
          <c:idx val="0"/>
          <c:order val="0"/>
          <c:spPr>
            <a:ln w="38100">
              <a:noFill/>
            </a:ln>
          </c:spPr>
          <c:marker>
            <c:symbol val="diamond"/>
            <c:size val="5"/>
            <c:spPr>
              <a:solidFill>
                <a:srgbClr val="666699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23073401989087994"/>
                  <c:y val="3.2994336482118247E-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4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'TOTINT+migration(2011)'!$S$150:$S$164</c:f>
              <c:numCache>
                <c:formatCode>General</c:formatCode>
                <c:ptCount val="15"/>
                <c:pt idx="0">
                  <c:v>1.5</c:v>
                </c:pt>
                <c:pt idx="1">
                  <c:v>2.5</c:v>
                </c:pt>
                <c:pt idx="2">
                  <c:v>3.5</c:v>
                </c:pt>
                <c:pt idx="3">
                  <c:v>4.5</c:v>
                </c:pt>
                <c:pt idx="4">
                  <c:v>5.5</c:v>
                </c:pt>
                <c:pt idx="5">
                  <c:v>6.5</c:v>
                </c:pt>
                <c:pt idx="6">
                  <c:v>7.5</c:v>
                </c:pt>
                <c:pt idx="7">
                  <c:v>8.5</c:v>
                </c:pt>
                <c:pt idx="8">
                  <c:v>9.5</c:v>
                </c:pt>
                <c:pt idx="9">
                  <c:v>10.5</c:v>
                </c:pt>
                <c:pt idx="10">
                  <c:v>11.5</c:v>
                </c:pt>
                <c:pt idx="11">
                  <c:v>12.5</c:v>
                </c:pt>
                <c:pt idx="12">
                  <c:v>13.5</c:v>
                </c:pt>
                <c:pt idx="13">
                  <c:v>14.5</c:v>
                </c:pt>
                <c:pt idx="14">
                  <c:v>15.5</c:v>
                </c:pt>
              </c:numCache>
            </c:numRef>
          </c:xVal>
          <c:yVal>
            <c:numRef>
              <c:f>'TOTINT+migration(2011)'!$T$150:$T$164</c:f>
              <c:numCache>
                <c:formatCode>0.000</c:formatCode>
                <c:ptCount val="15"/>
                <c:pt idx="0">
                  <c:v>0.18115488975831684</c:v>
                </c:pt>
                <c:pt idx="1">
                  <c:v>0.28636277298286467</c:v>
                </c:pt>
                <c:pt idx="2">
                  <c:v>0.33470479592564878</c:v>
                </c:pt>
                <c:pt idx="3">
                  <c:v>0.42276922115743071</c:v>
                </c:pt>
                <c:pt idx="4">
                  <c:v>0.57509652223504648</c:v>
                </c:pt>
                <c:pt idx="5">
                  <c:v>0.7118733257053671</c:v>
                </c:pt>
                <c:pt idx="6">
                  <c:v>0.80065142357068231</c:v>
                </c:pt>
                <c:pt idx="7">
                  <c:v>0.87699594603272057</c:v>
                </c:pt>
                <c:pt idx="8">
                  <c:v>1.0925560004351547</c:v>
                </c:pt>
                <c:pt idx="9">
                  <c:v>1.3109907437231074</c:v>
                </c:pt>
                <c:pt idx="10">
                  <c:v>1.3903673467177373</c:v>
                </c:pt>
                <c:pt idx="11">
                  <c:v>1.7794017098199331</c:v>
                </c:pt>
                <c:pt idx="12">
                  <c:v>1.3136788594947437</c:v>
                </c:pt>
                <c:pt idx="13">
                  <c:v>1.7179790754292503</c:v>
                </c:pt>
                <c:pt idx="14">
                  <c:v>1.9022028144481149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0E-4598-BC4C-BDE1C3BA0E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3771872"/>
        <c:axId val="1"/>
      </c:scatterChart>
      <c:valAx>
        <c:axId val="1053771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053771872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" l="0.7" r="0.7" t="0.75" header="0.3" footer="0.3"/>
    <c:pageSetup paperSize="9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GB"/>
              <a:t>Plaice VIIe 2010 - weight at age</a:t>
            </a:r>
          </a:p>
        </c:rich>
      </c:tx>
      <c:layout>
        <c:manualLayout>
          <c:xMode val="edge"/>
          <c:yMode val="edge"/>
          <c:x val="0.37984496124031009"/>
          <c:y val="1.57790927021696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2048726467331122E-2"/>
          <c:y val="0.11045364891518737"/>
          <c:w val="0.92469545957918053"/>
          <c:h val="0.78106508875739644"/>
        </c:manualLayout>
      </c:layout>
      <c:scatterChart>
        <c:scatterStyle val="lineMarker"/>
        <c:varyColors val="0"/>
        <c:ser>
          <c:idx val="0"/>
          <c:order val="0"/>
          <c:spPr>
            <a:ln w="38100">
              <a:noFill/>
            </a:ln>
          </c:spPr>
          <c:marker>
            <c:symbol val="diamond"/>
            <c:size val="5"/>
            <c:spPr>
              <a:solidFill>
                <a:srgbClr val="666699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41149654578957828"/>
                  <c:y val="-1.0442818145753346E-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4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'TOTINT+migration(2010)'!$S$150:$S$164</c:f>
              <c:numCache>
                <c:formatCode>General</c:formatCode>
                <c:ptCount val="15"/>
                <c:pt idx="0">
                  <c:v>1.5</c:v>
                </c:pt>
                <c:pt idx="1">
                  <c:v>2.5</c:v>
                </c:pt>
                <c:pt idx="2">
                  <c:v>3.5</c:v>
                </c:pt>
                <c:pt idx="3">
                  <c:v>4.5</c:v>
                </c:pt>
                <c:pt idx="4">
                  <c:v>5.5</c:v>
                </c:pt>
                <c:pt idx="5">
                  <c:v>6.5</c:v>
                </c:pt>
                <c:pt idx="6">
                  <c:v>7.5</c:v>
                </c:pt>
                <c:pt idx="7">
                  <c:v>8.5</c:v>
                </c:pt>
                <c:pt idx="8">
                  <c:v>9.5</c:v>
                </c:pt>
                <c:pt idx="9">
                  <c:v>10.5</c:v>
                </c:pt>
                <c:pt idx="10">
                  <c:v>11.5</c:v>
                </c:pt>
                <c:pt idx="12">
                  <c:v>13.5</c:v>
                </c:pt>
                <c:pt idx="13">
                  <c:v>14.5</c:v>
                </c:pt>
                <c:pt idx="14">
                  <c:v>15.5</c:v>
                </c:pt>
              </c:numCache>
            </c:numRef>
          </c:xVal>
          <c:yVal>
            <c:numRef>
              <c:f>'TOTINT+migration(2010)'!$T$150:$T$164</c:f>
              <c:numCache>
                <c:formatCode>0.000</c:formatCode>
                <c:ptCount val="15"/>
                <c:pt idx="0">
                  <c:v>0.26173960724026873</c:v>
                </c:pt>
                <c:pt idx="1">
                  <c:v>0.30665107417286996</c:v>
                </c:pt>
                <c:pt idx="2">
                  <c:v>0.37435899650736748</c:v>
                </c:pt>
                <c:pt idx="3">
                  <c:v>0.41725988866080088</c:v>
                </c:pt>
                <c:pt idx="4">
                  <c:v>0.53517707068787479</c:v>
                </c:pt>
                <c:pt idx="5">
                  <c:v>0.65753433112854476</c:v>
                </c:pt>
                <c:pt idx="6">
                  <c:v>0.72986875541944929</c:v>
                </c:pt>
                <c:pt idx="7">
                  <c:v>0.80832173003099728</c:v>
                </c:pt>
                <c:pt idx="8">
                  <c:v>1.0148505546059421</c:v>
                </c:pt>
                <c:pt idx="9">
                  <c:v>1.3637057592455604</c:v>
                </c:pt>
                <c:pt idx="10">
                  <c:v>1.3283995725034763</c:v>
                </c:pt>
                <c:pt idx="12">
                  <c:v>1.8634935259128891</c:v>
                </c:pt>
                <c:pt idx="13">
                  <c:v>1.6158476654036302</c:v>
                </c:pt>
                <c:pt idx="14">
                  <c:v>1.7719178614958311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24-415B-A386-C34EF30D5A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3775112"/>
        <c:axId val="1"/>
      </c:scatterChart>
      <c:valAx>
        <c:axId val="1053775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053775112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" l="0.7" r="0.7" t="0.75" header="0.3" footer="0.3"/>
    <c:pageSetup paperSize="9"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GB"/>
              <a:t>Plaice VIIe 2009 - weight at age</a:t>
            </a:r>
          </a:p>
        </c:rich>
      </c:tx>
      <c:layout>
        <c:manualLayout>
          <c:xMode val="edge"/>
          <c:yMode val="edge"/>
          <c:x val="0.37984496124031009"/>
          <c:y val="1.57790927021696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2048726467331122E-2"/>
          <c:y val="0.11045364891518737"/>
          <c:w val="0.92580287929125138"/>
          <c:h val="0.78106508875739644"/>
        </c:manualLayout>
      </c:layout>
      <c:scatterChart>
        <c:scatterStyle val="lineMarker"/>
        <c:varyColors val="0"/>
        <c:ser>
          <c:idx val="0"/>
          <c:order val="0"/>
          <c:spPr>
            <a:ln w="38100">
              <a:noFill/>
            </a:ln>
          </c:spPr>
          <c:marker>
            <c:symbol val="diamond"/>
            <c:size val="5"/>
            <c:spPr>
              <a:solidFill>
                <a:srgbClr val="666699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7052382735651279"/>
                  <c:y val="-2.553271794668549E-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4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'TOTINT+migration(2009)'!$S$150:$S$164</c:f>
              <c:numCache>
                <c:formatCode>General</c:formatCode>
                <c:ptCount val="15"/>
                <c:pt idx="0">
                  <c:v>1.5</c:v>
                </c:pt>
                <c:pt idx="1">
                  <c:v>2.5</c:v>
                </c:pt>
                <c:pt idx="2">
                  <c:v>3.5</c:v>
                </c:pt>
                <c:pt idx="3">
                  <c:v>4.5</c:v>
                </c:pt>
                <c:pt idx="4">
                  <c:v>5.5</c:v>
                </c:pt>
                <c:pt idx="5">
                  <c:v>6.5</c:v>
                </c:pt>
                <c:pt idx="6">
                  <c:v>7.5</c:v>
                </c:pt>
                <c:pt idx="7">
                  <c:v>8.5</c:v>
                </c:pt>
                <c:pt idx="8">
                  <c:v>9.5</c:v>
                </c:pt>
                <c:pt idx="9">
                  <c:v>10.5</c:v>
                </c:pt>
                <c:pt idx="10">
                  <c:v>11.5</c:v>
                </c:pt>
                <c:pt idx="11">
                  <c:v>12.5</c:v>
                </c:pt>
                <c:pt idx="12">
                  <c:v>13.5</c:v>
                </c:pt>
                <c:pt idx="13">
                  <c:v>14.5</c:v>
                </c:pt>
                <c:pt idx="14">
                  <c:v>15.5</c:v>
                </c:pt>
              </c:numCache>
            </c:numRef>
          </c:xVal>
          <c:yVal>
            <c:numRef>
              <c:f>'TOTINT+migration(2009)'!$T$150:$T$164</c:f>
              <c:numCache>
                <c:formatCode>0.000</c:formatCode>
                <c:ptCount val="15"/>
                <c:pt idx="0">
                  <c:v>0.25726733890891007</c:v>
                </c:pt>
                <c:pt idx="1">
                  <c:v>0.3099488021855954</c:v>
                </c:pt>
                <c:pt idx="2">
                  <c:v>0.36716094653525461</c:v>
                </c:pt>
                <c:pt idx="3">
                  <c:v>0.4649664823753758</c:v>
                </c:pt>
                <c:pt idx="4">
                  <c:v>0.57647532787421463</c:v>
                </c:pt>
                <c:pt idx="5">
                  <c:v>0.65512751147047332</c:v>
                </c:pt>
                <c:pt idx="6">
                  <c:v>0.85909623826096149</c:v>
                </c:pt>
                <c:pt idx="7">
                  <c:v>1.0415989797053513</c:v>
                </c:pt>
                <c:pt idx="8">
                  <c:v>1.315088537435279</c:v>
                </c:pt>
                <c:pt idx="9">
                  <c:v>1.3943104128958184</c:v>
                </c:pt>
                <c:pt idx="10">
                  <c:v>1.7655324422969236</c:v>
                </c:pt>
                <c:pt idx="11">
                  <c:v>1.4759749832803488</c:v>
                </c:pt>
                <c:pt idx="12">
                  <c:v>1.8431225093773509</c:v>
                </c:pt>
                <c:pt idx="13">
                  <c:v>1.6348224652043717</c:v>
                </c:pt>
                <c:pt idx="14">
                  <c:v>1.7104928786553566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08-475A-8DE0-6085688132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3773672"/>
        <c:axId val="1"/>
      </c:scatterChart>
      <c:valAx>
        <c:axId val="1053773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053773672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" l="0.7" r="0.7" t="0.75" header="0.3" footer="0.3"/>
    <c:pageSetup paperSize="9"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GB"/>
              <a:t>Plaice VIIe 2008 - weight at age</a:t>
            </a:r>
          </a:p>
        </c:rich>
      </c:tx>
      <c:layout>
        <c:manualLayout>
          <c:xMode val="edge"/>
          <c:yMode val="edge"/>
          <c:x val="0.37984496124031009"/>
          <c:y val="1.57790927021696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2048726467331122E-2"/>
          <c:y val="0.11045364891518737"/>
          <c:w val="0.92580287929125138"/>
          <c:h val="0.78106508875739644"/>
        </c:manualLayout>
      </c:layout>
      <c:scatterChart>
        <c:scatterStyle val="lineMarker"/>
        <c:varyColors val="0"/>
        <c:ser>
          <c:idx val="0"/>
          <c:order val="0"/>
          <c:spPr>
            <a:ln w="38100">
              <a:noFill/>
            </a:ln>
          </c:spPr>
          <c:marker>
            <c:symbol val="diamond"/>
            <c:size val="5"/>
            <c:spPr>
              <a:solidFill>
                <a:srgbClr val="666699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42130966069521958"/>
                  <c:y val="0.1335414027615445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4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'TOTINT+migration(2008)'!$S$150:$S$164</c:f>
              <c:numCache>
                <c:formatCode>General</c:formatCode>
                <c:ptCount val="15"/>
                <c:pt idx="0">
                  <c:v>1.5</c:v>
                </c:pt>
                <c:pt idx="1">
                  <c:v>2.5</c:v>
                </c:pt>
                <c:pt idx="2">
                  <c:v>3.5</c:v>
                </c:pt>
                <c:pt idx="3">
                  <c:v>4.5</c:v>
                </c:pt>
                <c:pt idx="4">
                  <c:v>5.5</c:v>
                </c:pt>
                <c:pt idx="5">
                  <c:v>6.5</c:v>
                </c:pt>
                <c:pt idx="6">
                  <c:v>7.5</c:v>
                </c:pt>
                <c:pt idx="7">
                  <c:v>8.5</c:v>
                </c:pt>
                <c:pt idx="8">
                  <c:v>9.5</c:v>
                </c:pt>
                <c:pt idx="9">
                  <c:v>10.5</c:v>
                </c:pt>
                <c:pt idx="10">
                  <c:v>11.5</c:v>
                </c:pt>
                <c:pt idx="11">
                  <c:v>12.5</c:v>
                </c:pt>
                <c:pt idx="12">
                  <c:v>13.5</c:v>
                </c:pt>
                <c:pt idx="13">
                  <c:v>14.5</c:v>
                </c:pt>
                <c:pt idx="14">
                  <c:v>15.5</c:v>
                </c:pt>
              </c:numCache>
            </c:numRef>
          </c:xVal>
          <c:yVal>
            <c:numRef>
              <c:f>'TOTINT+migration(2008)'!$T$150:$T$164</c:f>
              <c:numCache>
                <c:formatCode>0.000</c:formatCode>
                <c:ptCount val="15"/>
                <c:pt idx="0">
                  <c:v>0.27745090626525692</c:v>
                </c:pt>
                <c:pt idx="1">
                  <c:v>0.30499404082379211</c:v>
                </c:pt>
                <c:pt idx="2">
                  <c:v>0.3496551502617623</c:v>
                </c:pt>
                <c:pt idx="3">
                  <c:v>0.411405604971878</c:v>
                </c:pt>
                <c:pt idx="4">
                  <c:v>0.5155306652422208</c:v>
                </c:pt>
                <c:pt idx="5">
                  <c:v>0.59060742497922669</c:v>
                </c:pt>
                <c:pt idx="6">
                  <c:v>0.7416890935686995</c:v>
                </c:pt>
                <c:pt idx="7">
                  <c:v>0.91890335491960196</c:v>
                </c:pt>
                <c:pt idx="8">
                  <c:v>1.017343514337185</c:v>
                </c:pt>
                <c:pt idx="9">
                  <c:v>1.1059033348922691</c:v>
                </c:pt>
                <c:pt idx="10">
                  <c:v>1.3719966860309525</c:v>
                </c:pt>
                <c:pt idx="11">
                  <c:v>1.3438127779816136</c:v>
                </c:pt>
                <c:pt idx="12">
                  <c:v>1.7142641148921682</c:v>
                </c:pt>
                <c:pt idx="13">
                  <c:v>1.4086789973328182</c:v>
                </c:pt>
                <c:pt idx="14">
                  <c:v>1.9375197270503928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32-48C1-8DB4-40467D20A6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3770072"/>
        <c:axId val="1"/>
      </c:scatterChart>
      <c:valAx>
        <c:axId val="1053770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2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053770072"/>
        <c:crosses val="autoZero"/>
        <c:crossBetween val="midCat"/>
        <c:majorUnit val="0.4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" l="0.7" r="0.7" t="0.75" header="0.3" footer="0.3"/>
    <c:pageSetup paperSize="9"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GB"/>
              <a:t>Plaice VIIe 2007 - weight at age</a:t>
            </a:r>
          </a:p>
        </c:rich>
      </c:tx>
      <c:layout>
        <c:manualLayout>
          <c:xMode val="edge"/>
          <c:yMode val="edge"/>
          <c:x val="0.37984496124031009"/>
          <c:y val="1.57790927021696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2048726467331122E-2"/>
          <c:y val="0.11045364891518737"/>
          <c:w val="0.92580287929125138"/>
          <c:h val="0.78106508875739644"/>
        </c:manualLayout>
      </c:layout>
      <c:scatterChart>
        <c:scatterStyle val="lineMarker"/>
        <c:varyColors val="0"/>
        <c:ser>
          <c:idx val="0"/>
          <c:order val="0"/>
          <c:spPr>
            <a:ln w="38100">
              <a:noFill/>
            </a:ln>
          </c:spPr>
          <c:marker>
            <c:symbol val="diamond"/>
            <c:size val="5"/>
            <c:spPr>
              <a:solidFill>
                <a:srgbClr val="666699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9805384674173128"/>
                  <c:y val="0.10808301828282285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4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'TOTINT+migration(2007)'!$S$150:$S$164</c:f>
              <c:numCache>
                <c:formatCode>General</c:formatCode>
                <c:ptCount val="15"/>
                <c:pt idx="0">
                  <c:v>1.5</c:v>
                </c:pt>
                <c:pt idx="1">
                  <c:v>2.5</c:v>
                </c:pt>
                <c:pt idx="2">
                  <c:v>3.5</c:v>
                </c:pt>
                <c:pt idx="3">
                  <c:v>4.5</c:v>
                </c:pt>
                <c:pt idx="4">
                  <c:v>5.5</c:v>
                </c:pt>
                <c:pt idx="5">
                  <c:v>6.5</c:v>
                </c:pt>
                <c:pt idx="6">
                  <c:v>7.5</c:v>
                </c:pt>
                <c:pt idx="7">
                  <c:v>8.5</c:v>
                </c:pt>
                <c:pt idx="8">
                  <c:v>9.5</c:v>
                </c:pt>
                <c:pt idx="9">
                  <c:v>10.5</c:v>
                </c:pt>
                <c:pt idx="10">
                  <c:v>11.5</c:v>
                </c:pt>
                <c:pt idx="11">
                  <c:v>12.5</c:v>
                </c:pt>
                <c:pt idx="12">
                  <c:v>13.5</c:v>
                </c:pt>
                <c:pt idx="13">
                  <c:v>14.5</c:v>
                </c:pt>
                <c:pt idx="14">
                  <c:v>15.5</c:v>
                </c:pt>
              </c:numCache>
            </c:numRef>
          </c:xVal>
          <c:yVal>
            <c:numRef>
              <c:f>'TOTINT+migration(2007)'!$T$150:$T$164</c:f>
              <c:numCache>
                <c:formatCode>0.000</c:formatCode>
                <c:ptCount val="15"/>
                <c:pt idx="0">
                  <c:v>0.30768841881950654</c:v>
                </c:pt>
                <c:pt idx="1">
                  <c:v>0.2954284600669676</c:v>
                </c:pt>
                <c:pt idx="2">
                  <c:v>0.31976258064914687</c:v>
                </c:pt>
                <c:pt idx="3">
                  <c:v>0.37353579464946302</c:v>
                </c:pt>
                <c:pt idx="4">
                  <c:v>0.51798809147816693</c:v>
                </c:pt>
                <c:pt idx="5">
                  <c:v>0.6026592693090902</c:v>
                </c:pt>
                <c:pt idx="6">
                  <c:v>0.73587731389994471</c:v>
                </c:pt>
                <c:pt idx="7">
                  <c:v>0.9390587347459709</c:v>
                </c:pt>
                <c:pt idx="8">
                  <c:v>1.0512250711028204</c:v>
                </c:pt>
                <c:pt idx="9">
                  <c:v>1.1600984917133774</c:v>
                </c:pt>
                <c:pt idx="10">
                  <c:v>1.1554777876008571</c:v>
                </c:pt>
                <c:pt idx="11">
                  <c:v>1.4725767789891482</c:v>
                </c:pt>
                <c:pt idx="12">
                  <c:v>1.2174780962432481</c:v>
                </c:pt>
                <c:pt idx="13">
                  <c:v>1.6984031790401828</c:v>
                </c:pt>
                <c:pt idx="14">
                  <c:v>1.6296808442914359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E34-4A0A-8E2C-BF6CE03E84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7809008"/>
        <c:axId val="1"/>
      </c:scatterChart>
      <c:valAx>
        <c:axId val="807809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2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807809008"/>
        <c:crosses val="autoZero"/>
        <c:crossBetween val="midCat"/>
        <c:majorUnit val="0.4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" l="0.7" r="0.7" t="0.75" header="0.3" footer="0.3"/>
    <c:pageSetup paperSize="9"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GB"/>
              <a:t>Plaice VIIe 2006 - weight at age</a:t>
            </a:r>
          </a:p>
        </c:rich>
      </c:tx>
      <c:layout>
        <c:manualLayout>
          <c:xMode val="edge"/>
          <c:yMode val="edge"/>
          <c:x val="0.37984496124031009"/>
          <c:y val="1.57790927021696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2048726467331122E-2"/>
          <c:y val="0.11045364891518737"/>
          <c:w val="0.92580287929125138"/>
          <c:h val="0.78106508875739644"/>
        </c:manualLayout>
      </c:layout>
      <c:scatterChart>
        <c:scatterStyle val="lineMarker"/>
        <c:varyColors val="0"/>
        <c:ser>
          <c:idx val="0"/>
          <c:order val="0"/>
          <c:spPr>
            <a:ln w="38100">
              <a:noFill/>
            </a:ln>
          </c:spPr>
          <c:marker>
            <c:symbol val="diamond"/>
            <c:size val="5"/>
            <c:spPr>
              <a:solidFill>
                <a:srgbClr val="666699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9393424161984264"/>
                  <c:y val="0.1161842746277699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4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'TOTINT+migration(2006)'!$S$150:$S$164</c:f>
              <c:numCache>
                <c:formatCode>General</c:formatCode>
                <c:ptCount val="15"/>
                <c:pt idx="0">
                  <c:v>1.5</c:v>
                </c:pt>
                <c:pt idx="1">
                  <c:v>2.5</c:v>
                </c:pt>
                <c:pt idx="2">
                  <c:v>3.5</c:v>
                </c:pt>
                <c:pt idx="3">
                  <c:v>4.5</c:v>
                </c:pt>
                <c:pt idx="4">
                  <c:v>5.5</c:v>
                </c:pt>
                <c:pt idx="5">
                  <c:v>6.5</c:v>
                </c:pt>
                <c:pt idx="6">
                  <c:v>7.5</c:v>
                </c:pt>
                <c:pt idx="7">
                  <c:v>8.5</c:v>
                </c:pt>
                <c:pt idx="8">
                  <c:v>9.5</c:v>
                </c:pt>
                <c:pt idx="9">
                  <c:v>10.5</c:v>
                </c:pt>
                <c:pt idx="10">
                  <c:v>11.5</c:v>
                </c:pt>
                <c:pt idx="11">
                  <c:v>12.5</c:v>
                </c:pt>
                <c:pt idx="12">
                  <c:v>13.5</c:v>
                </c:pt>
                <c:pt idx="13">
                  <c:v>14.5</c:v>
                </c:pt>
                <c:pt idx="14">
                  <c:v>15.5</c:v>
                </c:pt>
              </c:numCache>
            </c:numRef>
          </c:xVal>
          <c:yVal>
            <c:numRef>
              <c:f>'TOTINT+migration(2006)'!$T$150:$T$164</c:f>
              <c:numCache>
                <c:formatCode>0.000</c:formatCode>
                <c:ptCount val="15"/>
                <c:pt idx="0">
                  <c:v>0.26010685113863158</c:v>
                </c:pt>
                <c:pt idx="1">
                  <c:v>0.29513588204318425</c:v>
                </c:pt>
                <c:pt idx="2">
                  <c:v>0.3481483659222292</c:v>
                </c:pt>
                <c:pt idx="3">
                  <c:v>0.4236228732247051</c:v>
                </c:pt>
                <c:pt idx="4">
                  <c:v>0.54127346924494446</c:v>
                </c:pt>
                <c:pt idx="5">
                  <c:v>0.63153813667307346</c:v>
                </c:pt>
                <c:pt idx="6">
                  <c:v>0.72141948461146144</c:v>
                </c:pt>
                <c:pt idx="7">
                  <c:v>0.80219977121251707</c:v>
                </c:pt>
                <c:pt idx="8">
                  <c:v>0.98224141885344274</c:v>
                </c:pt>
                <c:pt idx="9">
                  <c:v>0.96598594986909836</c:v>
                </c:pt>
                <c:pt idx="10">
                  <c:v>1.3977187831985669</c:v>
                </c:pt>
                <c:pt idx="11">
                  <c:v>1.2996819613424917</c:v>
                </c:pt>
                <c:pt idx="12">
                  <c:v>1.1310817910845608</c:v>
                </c:pt>
                <c:pt idx="13">
                  <c:v>1.6597678849464828</c:v>
                </c:pt>
                <c:pt idx="14">
                  <c:v>1.8442932196963362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34A-40AD-AAC3-D9C1294FAA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7808648"/>
        <c:axId val="1"/>
      </c:scatterChart>
      <c:valAx>
        <c:axId val="807808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2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807808648"/>
        <c:crosses val="autoZero"/>
        <c:crossBetween val="midCat"/>
        <c:majorUnit val="0.4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" l="0.7" r="0.7" t="0.75" header="0.3" footer="0.3"/>
    <c:pageSetup paperSize="9" orientation="landscape"/>
  </c:printSettings>
</c:chartSpace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100.xml><?xml version="1.0" encoding="utf-8"?>
<formControlPr xmlns="http://schemas.microsoft.com/office/spreadsheetml/2009/9/main" objectType="Button" lockText="1"/>
</file>

<file path=xl/ctrlProps/ctrlProp101.xml><?xml version="1.0" encoding="utf-8"?>
<formControlPr xmlns="http://schemas.microsoft.com/office/spreadsheetml/2009/9/main" objectType="Button" lockText="1"/>
</file>

<file path=xl/ctrlProps/ctrlProp102.xml><?xml version="1.0" encoding="utf-8"?>
<formControlPr xmlns="http://schemas.microsoft.com/office/spreadsheetml/2009/9/main" objectType="Button" lockText="1"/>
</file>

<file path=xl/ctrlProps/ctrlProp103.xml><?xml version="1.0" encoding="utf-8"?>
<formControlPr xmlns="http://schemas.microsoft.com/office/spreadsheetml/2009/9/main" objectType="Button" lockText="1"/>
</file>

<file path=xl/ctrlProps/ctrlProp104.xml><?xml version="1.0" encoding="utf-8"?>
<formControlPr xmlns="http://schemas.microsoft.com/office/spreadsheetml/2009/9/main" objectType="Button" lockText="1"/>
</file>

<file path=xl/ctrlProps/ctrlProp105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12.xml><?xml version="1.0" encoding="utf-8"?>
<formControlPr xmlns="http://schemas.microsoft.com/office/spreadsheetml/2009/9/main" objectType="Button" lockText="1"/>
</file>

<file path=xl/ctrlProps/ctrlProp13.xml><?xml version="1.0" encoding="utf-8"?>
<formControlPr xmlns="http://schemas.microsoft.com/office/spreadsheetml/2009/9/main" objectType="Button" lockText="1"/>
</file>

<file path=xl/ctrlProps/ctrlProp14.xml><?xml version="1.0" encoding="utf-8"?>
<formControlPr xmlns="http://schemas.microsoft.com/office/spreadsheetml/2009/9/main" objectType="Button" lockText="1"/>
</file>

<file path=xl/ctrlProps/ctrlProp15.xml><?xml version="1.0" encoding="utf-8"?>
<formControlPr xmlns="http://schemas.microsoft.com/office/spreadsheetml/2009/9/main" objectType="Button" lockText="1"/>
</file>

<file path=xl/ctrlProps/ctrlProp16.xml><?xml version="1.0" encoding="utf-8"?>
<formControlPr xmlns="http://schemas.microsoft.com/office/spreadsheetml/2009/9/main" objectType="Button" lockText="1"/>
</file>

<file path=xl/ctrlProps/ctrlProp17.xml><?xml version="1.0" encoding="utf-8"?>
<formControlPr xmlns="http://schemas.microsoft.com/office/spreadsheetml/2009/9/main" objectType="Button" lockText="1"/>
</file>

<file path=xl/ctrlProps/ctrlProp18.xml><?xml version="1.0" encoding="utf-8"?>
<formControlPr xmlns="http://schemas.microsoft.com/office/spreadsheetml/2009/9/main" objectType="Button" lockText="1"/>
</file>

<file path=xl/ctrlProps/ctrlProp19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20.xml><?xml version="1.0" encoding="utf-8"?>
<formControlPr xmlns="http://schemas.microsoft.com/office/spreadsheetml/2009/9/main" objectType="Button" lockText="1"/>
</file>

<file path=xl/ctrlProps/ctrlProp21.xml><?xml version="1.0" encoding="utf-8"?>
<formControlPr xmlns="http://schemas.microsoft.com/office/spreadsheetml/2009/9/main" objectType="Button" lockText="1"/>
</file>

<file path=xl/ctrlProps/ctrlProp22.xml><?xml version="1.0" encoding="utf-8"?>
<formControlPr xmlns="http://schemas.microsoft.com/office/spreadsheetml/2009/9/main" objectType="Button" lockText="1"/>
</file>

<file path=xl/ctrlProps/ctrlProp23.xml><?xml version="1.0" encoding="utf-8"?>
<formControlPr xmlns="http://schemas.microsoft.com/office/spreadsheetml/2009/9/main" objectType="Button" lockText="1"/>
</file>

<file path=xl/ctrlProps/ctrlProp24.xml><?xml version="1.0" encoding="utf-8"?>
<formControlPr xmlns="http://schemas.microsoft.com/office/spreadsheetml/2009/9/main" objectType="Button" lockText="1"/>
</file>

<file path=xl/ctrlProps/ctrlProp25.xml><?xml version="1.0" encoding="utf-8"?>
<formControlPr xmlns="http://schemas.microsoft.com/office/spreadsheetml/2009/9/main" objectType="Button" lockText="1"/>
</file>

<file path=xl/ctrlProps/ctrlProp26.xml><?xml version="1.0" encoding="utf-8"?>
<formControlPr xmlns="http://schemas.microsoft.com/office/spreadsheetml/2009/9/main" objectType="Button" lockText="1"/>
</file>

<file path=xl/ctrlProps/ctrlProp27.xml><?xml version="1.0" encoding="utf-8"?>
<formControlPr xmlns="http://schemas.microsoft.com/office/spreadsheetml/2009/9/main" objectType="Button" lockText="1"/>
</file>

<file path=xl/ctrlProps/ctrlProp28.xml><?xml version="1.0" encoding="utf-8"?>
<formControlPr xmlns="http://schemas.microsoft.com/office/spreadsheetml/2009/9/main" objectType="Button" lockText="1"/>
</file>

<file path=xl/ctrlProps/ctrlProp29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30.xml><?xml version="1.0" encoding="utf-8"?>
<formControlPr xmlns="http://schemas.microsoft.com/office/spreadsheetml/2009/9/main" objectType="Button" lockText="1"/>
</file>

<file path=xl/ctrlProps/ctrlProp31.xml><?xml version="1.0" encoding="utf-8"?>
<formControlPr xmlns="http://schemas.microsoft.com/office/spreadsheetml/2009/9/main" objectType="Button" lockText="1"/>
</file>

<file path=xl/ctrlProps/ctrlProp32.xml><?xml version="1.0" encoding="utf-8"?>
<formControlPr xmlns="http://schemas.microsoft.com/office/spreadsheetml/2009/9/main" objectType="Button" lockText="1"/>
</file>

<file path=xl/ctrlProps/ctrlProp33.xml><?xml version="1.0" encoding="utf-8"?>
<formControlPr xmlns="http://schemas.microsoft.com/office/spreadsheetml/2009/9/main" objectType="Button" lockText="1"/>
</file>

<file path=xl/ctrlProps/ctrlProp34.xml><?xml version="1.0" encoding="utf-8"?>
<formControlPr xmlns="http://schemas.microsoft.com/office/spreadsheetml/2009/9/main" objectType="Button" lockText="1"/>
</file>

<file path=xl/ctrlProps/ctrlProp35.xml><?xml version="1.0" encoding="utf-8"?>
<formControlPr xmlns="http://schemas.microsoft.com/office/spreadsheetml/2009/9/main" objectType="Button" lockText="1"/>
</file>

<file path=xl/ctrlProps/ctrlProp36.xml><?xml version="1.0" encoding="utf-8"?>
<formControlPr xmlns="http://schemas.microsoft.com/office/spreadsheetml/2009/9/main" objectType="Button" lockText="1"/>
</file>

<file path=xl/ctrlProps/ctrlProp37.xml><?xml version="1.0" encoding="utf-8"?>
<formControlPr xmlns="http://schemas.microsoft.com/office/spreadsheetml/2009/9/main" objectType="Button" lockText="1"/>
</file>

<file path=xl/ctrlProps/ctrlProp38.xml><?xml version="1.0" encoding="utf-8"?>
<formControlPr xmlns="http://schemas.microsoft.com/office/spreadsheetml/2009/9/main" objectType="Button" lockText="1"/>
</file>

<file path=xl/ctrlProps/ctrlProp39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40.xml><?xml version="1.0" encoding="utf-8"?>
<formControlPr xmlns="http://schemas.microsoft.com/office/spreadsheetml/2009/9/main" objectType="Button" lockText="1"/>
</file>

<file path=xl/ctrlProps/ctrlProp41.xml><?xml version="1.0" encoding="utf-8"?>
<formControlPr xmlns="http://schemas.microsoft.com/office/spreadsheetml/2009/9/main" objectType="Button" lockText="1"/>
</file>

<file path=xl/ctrlProps/ctrlProp42.xml><?xml version="1.0" encoding="utf-8"?>
<formControlPr xmlns="http://schemas.microsoft.com/office/spreadsheetml/2009/9/main" objectType="Button" lockText="1"/>
</file>

<file path=xl/ctrlProps/ctrlProp43.xml><?xml version="1.0" encoding="utf-8"?>
<formControlPr xmlns="http://schemas.microsoft.com/office/spreadsheetml/2009/9/main" objectType="Button" lockText="1"/>
</file>

<file path=xl/ctrlProps/ctrlProp44.xml><?xml version="1.0" encoding="utf-8"?>
<formControlPr xmlns="http://schemas.microsoft.com/office/spreadsheetml/2009/9/main" objectType="Button" lockText="1"/>
</file>

<file path=xl/ctrlProps/ctrlProp45.xml><?xml version="1.0" encoding="utf-8"?>
<formControlPr xmlns="http://schemas.microsoft.com/office/spreadsheetml/2009/9/main" objectType="Button" lockText="1"/>
</file>

<file path=xl/ctrlProps/ctrlProp46.xml><?xml version="1.0" encoding="utf-8"?>
<formControlPr xmlns="http://schemas.microsoft.com/office/spreadsheetml/2009/9/main" objectType="Button" lockText="1"/>
</file>

<file path=xl/ctrlProps/ctrlProp47.xml><?xml version="1.0" encoding="utf-8"?>
<formControlPr xmlns="http://schemas.microsoft.com/office/spreadsheetml/2009/9/main" objectType="Button" lockText="1"/>
</file>

<file path=xl/ctrlProps/ctrlProp48.xml><?xml version="1.0" encoding="utf-8"?>
<formControlPr xmlns="http://schemas.microsoft.com/office/spreadsheetml/2009/9/main" objectType="Button" lockText="1"/>
</file>

<file path=xl/ctrlProps/ctrlProp49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50.xml><?xml version="1.0" encoding="utf-8"?>
<formControlPr xmlns="http://schemas.microsoft.com/office/spreadsheetml/2009/9/main" objectType="Button" lockText="1"/>
</file>

<file path=xl/ctrlProps/ctrlProp51.xml><?xml version="1.0" encoding="utf-8"?>
<formControlPr xmlns="http://schemas.microsoft.com/office/spreadsheetml/2009/9/main" objectType="Button" lockText="1"/>
</file>

<file path=xl/ctrlProps/ctrlProp52.xml><?xml version="1.0" encoding="utf-8"?>
<formControlPr xmlns="http://schemas.microsoft.com/office/spreadsheetml/2009/9/main" objectType="Button" lockText="1"/>
</file>

<file path=xl/ctrlProps/ctrlProp53.xml><?xml version="1.0" encoding="utf-8"?>
<formControlPr xmlns="http://schemas.microsoft.com/office/spreadsheetml/2009/9/main" objectType="Button" lockText="1"/>
</file>

<file path=xl/ctrlProps/ctrlProp54.xml><?xml version="1.0" encoding="utf-8"?>
<formControlPr xmlns="http://schemas.microsoft.com/office/spreadsheetml/2009/9/main" objectType="Button" lockText="1"/>
</file>

<file path=xl/ctrlProps/ctrlProp55.xml><?xml version="1.0" encoding="utf-8"?>
<formControlPr xmlns="http://schemas.microsoft.com/office/spreadsheetml/2009/9/main" objectType="Button" lockText="1"/>
</file>

<file path=xl/ctrlProps/ctrlProp56.xml><?xml version="1.0" encoding="utf-8"?>
<formControlPr xmlns="http://schemas.microsoft.com/office/spreadsheetml/2009/9/main" objectType="Button" lockText="1"/>
</file>

<file path=xl/ctrlProps/ctrlProp57.xml><?xml version="1.0" encoding="utf-8"?>
<formControlPr xmlns="http://schemas.microsoft.com/office/spreadsheetml/2009/9/main" objectType="Button" lockText="1"/>
</file>

<file path=xl/ctrlProps/ctrlProp58.xml><?xml version="1.0" encoding="utf-8"?>
<formControlPr xmlns="http://schemas.microsoft.com/office/spreadsheetml/2009/9/main" objectType="Button" lockText="1"/>
</file>

<file path=xl/ctrlProps/ctrlProp59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60.xml><?xml version="1.0" encoding="utf-8"?>
<formControlPr xmlns="http://schemas.microsoft.com/office/spreadsheetml/2009/9/main" objectType="Button" lockText="1"/>
</file>

<file path=xl/ctrlProps/ctrlProp61.xml><?xml version="1.0" encoding="utf-8"?>
<formControlPr xmlns="http://schemas.microsoft.com/office/spreadsheetml/2009/9/main" objectType="Button" lockText="1"/>
</file>

<file path=xl/ctrlProps/ctrlProp62.xml><?xml version="1.0" encoding="utf-8"?>
<formControlPr xmlns="http://schemas.microsoft.com/office/spreadsheetml/2009/9/main" objectType="Button" lockText="1"/>
</file>

<file path=xl/ctrlProps/ctrlProp63.xml><?xml version="1.0" encoding="utf-8"?>
<formControlPr xmlns="http://schemas.microsoft.com/office/spreadsheetml/2009/9/main" objectType="Button" lockText="1"/>
</file>

<file path=xl/ctrlProps/ctrlProp64.xml><?xml version="1.0" encoding="utf-8"?>
<formControlPr xmlns="http://schemas.microsoft.com/office/spreadsheetml/2009/9/main" objectType="Button" lockText="1"/>
</file>

<file path=xl/ctrlProps/ctrlProp65.xml><?xml version="1.0" encoding="utf-8"?>
<formControlPr xmlns="http://schemas.microsoft.com/office/spreadsheetml/2009/9/main" objectType="Button" lockText="1"/>
</file>

<file path=xl/ctrlProps/ctrlProp66.xml><?xml version="1.0" encoding="utf-8"?>
<formControlPr xmlns="http://schemas.microsoft.com/office/spreadsheetml/2009/9/main" objectType="Button" lockText="1"/>
</file>

<file path=xl/ctrlProps/ctrlProp67.xml><?xml version="1.0" encoding="utf-8"?>
<formControlPr xmlns="http://schemas.microsoft.com/office/spreadsheetml/2009/9/main" objectType="Button" lockText="1"/>
</file>

<file path=xl/ctrlProps/ctrlProp68.xml><?xml version="1.0" encoding="utf-8"?>
<formControlPr xmlns="http://schemas.microsoft.com/office/spreadsheetml/2009/9/main" objectType="Button" lockText="1"/>
</file>

<file path=xl/ctrlProps/ctrlProp69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70.xml><?xml version="1.0" encoding="utf-8"?>
<formControlPr xmlns="http://schemas.microsoft.com/office/spreadsheetml/2009/9/main" objectType="Button" lockText="1"/>
</file>

<file path=xl/ctrlProps/ctrlProp71.xml><?xml version="1.0" encoding="utf-8"?>
<formControlPr xmlns="http://schemas.microsoft.com/office/spreadsheetml/2009/9/main" objectType="Button" lockText="1"/>
</file>

<file path=xl/ctrlProps/ctrlProp72.xml><?xml version="1.0" encoding="utf-8"?>
<formControlPr xmlns="http://schemas.microsoft.com/office/spreadsheetml/2009/9/main" objectType="Button" lockText="1"/>
</file>

<file path=xl/ctrlProps/ctrlProp73.xml><?xml version="1.0" encoding="utf-8"?>
<formControlPr xmlns="http://schemas.microsoft.com/office/spreadsheetml/2009/9/main" objectType="Button" lockText="1"/>
</file>

<file path=xl/ctrlProps/ctrlProp74.xml><?xml version="1.0" encoding="utf-8"?>
<formControlPr xmlns="http://schemas.microsoft.com/office/spreadsheetml/2009/9/main" objectType="Button" lockText="1"/>
</file>

<file path=xl/ctrlProps/ctrlProp75.xml><?xml version="1.0" encoding="utf-8"?>
<formControlPr xmlns="http://schemas.microsoft.com/office/spreadsheetml/2009/9/main" objectType="Button" lockText="1"/>
</file>

<file path=xl/ctrlProps/ctrlProp76.xml><?xml version="1.0" encoding="utf-8"?>
<formControlPr xmlns="http://schemas.microsoft.com/office/spreadsheetml/2009/9/main" objectType="Button" lockText="1"/>
</file>

<file path=xl/ctrlProps/ctrlProp77.xml><?xml version="1.0" encoding="utf-8"?>
<formControlPr xmlns="http://schemas.microsoft.com/office/spreadsheetml/2009/9/main" objectType="Button" lockText="1"/>
</file>

<file path=xl/ctrlProps/ctrlProp78.xml><?xml version="1.0" encoding="utf-8"?>
<formControlPr xmlns="http://schemas.microsoft.com/office/spreadsheetml/2009/9/main" objectType="Button" lockText="1"/>
</file>

<file path=xl/ctrlProps/ctrlProp79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80.xml><?xml version="1.0" encoding="utf-8"?>
<formControlPr xmlns="http://schemas.microsoft.com/office/spreadsheetml/2009/9/main" objectType="Button" lockText="1"/>
</file>

<file path=xl/ctrlProps/ctrlProp81.xml><?xml version="1.0" encoding="utf-8"?>
<formControlPr xmlns="http://schemas.microsoft.com/office/spreadsheetml/2009/9/main" objectType="Button" lockText="1"/>
</file>

<file path=xl/ctrlProps/ctrlProp82.xml><?xml version="1.0" encoding="utf-8"?>
<formControlPr xmlns="http://schemas.microsoft.com/office/spreadsheetml/2009/9/main" objectType="Button" lockText="1"/>
</file>

<file path=xl/ctrlProps/ctrlProp83.xml><?xml version="1.0" encoding="utf-8"?>
<formControlPr xmlns="http://schemas.microsoft.com/office/spreadsheetml/2009/9/main" objectType="Button" lockText="1"/>
</file>

<file path=xl/ctrlProps/ctrlProp84.xml><?xml version="1.0" encoding="utf-8"?>
<formControlPr xmlns="http://schemas.microsoft.com/office/spreadsheetml/2009/9/main" objectType="Button" lockText="1"/>
</file>

<file path=xl/ctrlProps/ctrlProp85.xml><?xml version="1.0" encoding="utf-8"?>
<formControlPr xmlns="http://schemas.microsoft.com/office/spreadsheetml/2009/9/main" objectType="Button" lockText="1"/>
</file>

<file path=xl/ctrlProps/ctrlProp86.xml><?xml version="1.0" encoding="utf-8"?>
<formControlPr xmlns="http://schemas.microsoft.com/office/spreadsheetml/2009/9/main" objectType="Button" lockText="1"/>
</file>

<file path=xl/ctrlProps/ctrlProp87.xml><?xml version="1.0" encoding="utf-8"?>
<formControlPr xmlns="http://schemas.microsoft.com/office/spreadsheetml/2009/9/main" objectType="Button" lockText="1"/>
</file>

<file path=xl/ctrlProps/ctrlProp88.xml><?xml version="1.0" encoding="utf-8"?>
<formControlPr xmlns="http://schemas.microsoft.com/office/spreadsheetml/2009/9/main" objectType="Button" lockText="1"/>
</file>

<file path=xl/ctrlProps/ctrlProp89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ctrlProps/ctrlProp90.xml><?xml version="1.0" encoding="utf-8"?>
<formControlPr xmlns="http://schemas.microsoft.com/office/spreadsheetml/2009/9/main" objectType="Button" lockText="1"/>
</file>

<file path=xl/ctrlProps/ctrlProp91.xml><?xml version="1.0" encoding="utf-8"?>
<formControlPr xmlns="http://schemas.microsoft.com/office/spreadsheetml/2009/9/main" objectType="Button" lockText="1"/>
</file>

<file path=xl/ctrlProps/ctrlProp92.xml><?xml version="1.0" encoding="utf-8"?>
<formControlPr xmlns="http://schemas.microsoft.com/office/spreadsheetml/2009/9/main" objectType="Button" lockText="1"/>
</file>

<file path=xl/ctrlProps/ctrlProp93.xml><?xml version="1.0" encoding="utf-8"?>
<formControlPr xmlns="http://schemas.microsoft.com/office/spreadsheetml/2009/9/main" objectType="Button" lockText="1"/>
</file>

<file path=xl/ctrlProps/ctrlProp94.xml><?xml version="1.0" encoding="utf-8"?>
<formControlPr xmlns="http://schemas.microsoft.com/office/spreadsheetml/2009/9/main" objectType="Button" lockText="1"/>
</file>

<file path=xl/ctrlProps/ctrlProp95.xml><?xml version="1.0" encoding="utf-8"?>
<formControlPr xmlns="http://schemas.microsoft.com/office/spreadsheetml/2009/9/main" objectType="Button" lockText="1"/>
</file>

<file path=xl/ctrlProps/ctrlProp96.xml><?xml version="1.0" encoding="utf-8"?>
<formControlPr xmlns="http://schemas.microsoft.com/office/spreadsheetml/2009/9/main" objectType="Button" lockText="1"/>
</file>

<file path=xl/ctrlProps/ctrlProp97.xml><?xml version="1.0" encoding="utf-8"?>
<formControlPr xmlns="http://schemas.microsoft.com/office/spreadsheetml/2009/9/main" objectType="Button" lockText="1"/>
</file>

<file path=xl/ctrlProps/ctrlProp98.xml><?xml version="1.0" encoding="utf-8"?>
<formControlPr xmlns="http://schemas.microsoft.com/office/spreadsheetml/2009/9/main" objectType="Button" lockText="1"/>
</file>

<file path=xl/ctrlProps/ctrlProp99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609600</xdr:colOff>
      <xdr:row>170</xdr:row>
      <xdr:rowOff>76200</xdr:rowOff>
    </xdr:from>
    <xdr:to>
      <xdr:col>35</xdr:col>
      <xdr:colOff>123825</xdr:colOff>
      <xdr:row>200</xdr:row>
      <xdr:rowOff>47625</xdr:rowOff>
    </xdr:to>
    <xdr:graphicFrame macro="">
      <xdr:nvGraphicFramePr>
        <xdr:cNvPr id="1101" name="Chart 1">
          <a:extLst>
            <a:ext uri="{FF2B5EF4-FFF2-40B4-BE49-F238E27FC236}">
              <a16:creationId xmlns:a16="http://schemas.microsoft.com/office/drawing/2014/main" id="{00000000-0008-0000-0100-00004D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354330</xdr:colOff>
          <xdr:row>2</xdr:row>
          <xdr:rowOff>0</xdr:rowOff>
        </xdr:from>
        <xdr:to>
          <xdr:col>7</xdr:col>
          <xdr:colOff>533400</xdr:colOff>
          <xdr:row>5</xdr:row>
          <xdr:rowOff>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1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54864" tIns="45720" rIns="54864" bIns="45720" anchor="ctr" upright="1"/>
            <a:lstStyle/>
            <a:p>
              <a:pPr algn="ctr" rtl="0">
                <a:defRPr sz="1000"/>
              </a:pPr>
              <a:r>
                <a:rPr lang="en-GB" sz="1000" b="1" i="0" u="none" strike="noStrike" baseline="0">
                  <a:solidFill>
                    <a:srgbClr val="FF0000"/>
                  </a:solidFill>
                  <a:latin typeface="MS Sans Serif"/>
                </a:rPr>
                <a:t>Print</a:t>
              </a:r>
            </a:p>
            <a:p>
              <a:pPr algn="ctr" rtl="0">
                <a:defRPr sz="1000"/>
              </a:pPr>
              <a:r>
                <a:rPr lang="en-GB" sz="1000" b="1" i="0" u="none" strike="noStrike" baseline="0">
                  <a:solidFill>
                    <a:srgbClr val="FF0000"/>
                  </a:solidFill>
                  <a:latin typeface="MS Sans Serif"/>
                </a:rPr>
                <a:t>Spreadsheet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2</xdr:row>
          <xdr:rowOff>0</xdr:rowOff>
        </xdr:from>
        <xdr:to>
          <xdr:col>5</xdr:col>
          <xdr:colOff>354330</xdr:colOff>
          <xdr:row>5</xdr:row>
          <xdr:rowOff>0</xdr:rowOff>
        </xdr:to>
        <xdr:sp macro="" textlink="">
          <xdr:nvSpPr>
            <xdr:cNvPr id="1026" name="Button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1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54864" tIns="45720" rIns="54864" bIns="45720" anchor="ctr" upright="1"/>
            <a:lstStyle/>
            <a:p>
              <a:pPr algn="ctr" rtl="0">
                <a:defRPr sz="1000"/>
              </a:pPr>
              <a:r>
                <a:rPr lang="en-GB" sz="1000" b="1" i="0" u="none" strike="noStrike" baseline="0">
                  <a:solidFill>
                    <a:srgbClr val="008000"/>
                  </a:solidFill>
                  <a:latin typeface="MS Sans Serif"/>
                </a:rPr>
                <a:t>Start</a:t>
              </a:r>
            </a:p>
            <a:p>
              <a:pPr algn="ctr" rtl="0">
                <a:defRPr sz="1000"/>
              </a:pPr>
              <a:r>
                <a:rPr lang="en-GB" sz="1000" b="1" i="0" u="none" strike="noStrike" baseline="0">
                  <a:solidFill>
                    <a:srgbClr val="008000"/>
                  </a:solidFill>
                  <a:latin typeface="MS Sans Serif"/>
                </a:rPr>
                <a:t>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533400</xdr:colOff>
          <xdr:row>2</xdr:row>
          <xdr:rowOff>0</xdr:rowOff>
        </xdr:from>
        <xdr:to>
          <xdr:col>10</xdr:col>
          <xdr:colOff>57150</xdr:colOff>
          <xdr:row>5</xdr:row>
          <xdr:rowOff>0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1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54864" tIns="45720" rIns="54864" bIns="45720" anchor="ctr" upright="1"/>
            <a:lstStyle/>
            <a:p>
              <a:pPr algn="ctr" rtl="0">
                <a:defRPr sz="1000"/>
              </a:pPr>
              <a:r>
                <a:rPr lang="en-GB" sz="1000" b="1" i="0" u="none" strike="noStrike" baseline="0">
                  <a:solidFill>
                    <a:srgbClr val="0000FF"/>
                  </a:solidFill>
                  <a:latin typeface="MS Sans Serif"/>
                </a:rPr>
                <a:t>Save</a:t>
              </a:r>
            </a:p>
            <a:p>
              <a:pPr algn="ctr" rtl="0">
                <a:defRPr sz="1000"/>
              </a:pPr>
              <a:r>
                <a:rPr lang="en-GB" sz="1000" b="1" i="0" u="none" strike="noStrike" baseline="0">
                  <a:solidFill>
                    <a:srgbClr val="0000FF"/>
                  </a:solidFill>
                  <a:latin typeface="MS Sans Serif"/>
                </a:rPr>
                <a:t>Workbook</a:t>
              </a:r>
            </a:p>
          </xdr:txBody>
        </xdr:sp>
        <xdr:clientData fPrintsWithSheet="0"/>
      </xdr:twoCellAnchor>
    </mc:Choice>
    <mc:Fallback/>
  </mc:AlternateContent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609600</xdr:colOff>
      <xdr:row>170</xdr:row>
      <xdr:rowOff>76200</xdr:rowOff>
    </xdr:from>
    <xdr:to>
      <xdr:col>35</xdr:col>
      <xdr:colOff>123825</xdr:colOff>
      <xdr:row>200</xdr:row>
      <xdr:rowOff>47625</xdr:rowOff>
    </xdr:to>
    <xdr:graphicFrame macro="">
      <xdr:nvGraphicFramePr>
        <xdr:cNvPr id="10286" name="Chart 1">
          <a:extLst>
            <a:ext uri="{FF2B5EF4-FFF2-40B4-BE49-F238E27FC236}">
              <a16:creationId xmlns:a16="http://schemas.microsoft.com/office/drawing/2014/main" id="{00000000-0008-0000-0A00-00002E2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354330</xdr:colOff>
          <xdr:row>2</xdr:row>
          <xdr:rowOff>0</xdr:rowOff>
        </xdr:from>
        <xdr:to>
          <xdr:col>7</xdr:col>
          <xdr:colOff>533400</xdr:colOff>
          <xdr:row>5</xdr:row>
          <xdr:rowOff>0</xdr:rowOff>
        </xdr:to>
        <xdr:sp macro="" textlink="">
          <xdr:nvSpPr>
            <xdr:cNvPr id="10241" name="Button 1" hidden="1">
              <a:extLst>
                <a:ext uri="{63B3BB69-23CF-44E3-9099-C40C66FF867C}">
                  <a14:compatExt spid="_x0000_s10241"/>
                </a:ext>
                <a:ext uri="{FF2B5EF4-FFF2-40B4-BE49-F238E27FC236}">
                  <a16:creationId xmlns:a16="http://schemas.microsoft.com/office/drawing/2014/main" id="{00000000-0008-0000-0A00-000001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54864" tIns="45720" rIns="54864" bIns="45720" anchor="ctr" upright="1"/>
            <a:lstStyle/>
            <a:p>
              <a:pPr algn="ctr" rtl="0">
                <a:defRPr sz="1000"/>
              </a:pPr>
              <a:r>
                <a:rPr lang="en-GB" sz="1000" b="1" i="0" u="none" strike="noStrike" baseline="0">
                  <a:solidFill>
                    <a:srgbClr val="FF0000"/>
                  </a:solidFill>
                  <a:latin typeface="MS Sans Serif"/>
                </a:rPr>
                <a:t>Print</a:t>
              </a:r>
            </a:p>
            <a:p>
              <a:pPr algn="ctr" rtl="0">
                <a:defRPr sz="1000"/>
              </a:pPr>
              <a:r>
                <a:rPr lang="en-GB" sz="1000" b="1" i="0" u="none" strike="noStrike" baseline="0">
                  <a:solidFill>
                    <a:srgbClr val="FF0000"/>
                  </a:solidFill>
                  <a:latin typeface="MS Sans Serif"/>
                </a:rPr>
                <a:t>Spreadsheet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2</xdr:row>
          <xdr:rowOff>0</xdr:rowOff>
        </xdr:from>
        <xdr:to>
          <xdr:col>5</xdr:col>
          <xdr:colOff>354330</xdr:colOff>
          <xdr:row>5</xdr:row>
          <xdr:rowOff>0</xdr:rowOff>
        </xdr:to>
        <xdr:sp macro="" textlink="">
          <xdr:nvSpPr>
            <xdr:cNvPr id="10242" name="Button 2" hidden="1">
              <a:extLst>
                <a:ext uri="{63B3BB69-23CF-44E3-9099-C40C66FF867C}">
                  <a14:compatExt spid="_x0000_s10242"/>
                </a:ext>
                <a:ext uri="{FF2B5EF4-FFF2-40B4-BE49-F238E27FC236}">
                  <a16:creationId xmlns:a16="http://schemas.microsoft.com/office/drawing/2014/main" id="{00000000-0008-0000-0A00-000002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54864" tIns="45720" rIns="54864" bIns="45720" anchor="ctr" upright="1"/>
            <a:lstStyle/>
            <a:p>
              <a:pPr algn="ctr" rtl="0">
                <a:defRPr sz="1000"/>
              </a:pPr>
              <a:r>
                <a:rPr lang="en-GB" sz="1000" b="1" i="0" u="none" strike="noStrike" baseline="0">
                  <a:solidFill>
                    <a:srgbClr val="008000"/>
                  </a:solidFill>
                  <a:latin typeface="MS Sans Serif"/>
                </a:rPr>
                <a:t>Start</a:t>
              </a:r>
            </a:p>
            <a:p>
              <a:pPr algn="ctr" rtl="0">
                <a:defRPr sz="1000"/>
              </a:pPr>
              <a:r>
                <a:rPr lang="en-GB" sz="1000" b="1" i="0" u="none" strike="noStrike" baseline="0">
                  <a:solidFill>
                    <a:srgbClr val="008000"/>
                  </a:solidFill>
                  <a:latin typeface="MS Sans Serif"/>
                </a:rPr>
                <a:t>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533400</xdr:colOff>
          <xdr:row>2</xdr:row>
          <xdr:rowOff>0</xdr:rowOff>
        </xdr:from>
        <xdr:to>
          <xdr:col>10</xdr:col>
          <xdr:colOff>57150</xdr:colOff>
          <xdr:row>5</xdr:row>
          <xdr:rowOff>0</xdr:rowOff>
        </xdr:to>
        <xdr:sp macro="" textlink="">
          <xdr:nvSpPr>
            <xdr:cNvPr id="10243" name="Button 3" hidden="1">
              <a:extLst>
                <a:ext uri="{63B3BB69-23CF-44E3-9099-C40C66FF867C}">
                  <a14:compatExt spid="_x0000_s10243"/>
                </a:ext>
                <a:ext uri="{FF2B5EF4-FFF2-40B4-BE49-F238E27FC236}">
                  <a16:creationId xmlns:a16="http://schemas.microsoft.com/office/drawing/2014/main" id="{00000000-0008-0000-0A00-000003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54864" tIns="45720" rIns="54864" bIns="45720" anchor="ctr" upright="1"/>
            <a:lstStyle/>
            <a:p>
              <a:pPr algn="ctr" rtl="0">
                <a:defRPr sz="1000"/>
              </a:pPr>
              <a:r>
                <a:rPr lang="en-GB" sz="1000" b="1" i="0" u="none" strike="noStrike" baseline="0">
                  <a:solidFill>
                    <a:srgbClr val="0000FF"/>
                  </a:solidFill>
                  <a:latin typeface="MS Sans Serif"/>
                </a:rPr>
                <a:t>Save</a:t>
              </a:r>
            </a:p>
            <a:p>
              <a:pPr algn="ctr" rtl="0">
                <a:defRPr sz="1000"/>
              </a:pPr>
              <a:r>
                <a:rPr lang="en-GB" sz="1000" b="1" i="0" u="none" strike="noStrike" baseline="0">
                  <a:solidFill>
                    <a:srgbClr val="0000FF"/>
                  </a:solidFill>
                  <a:latin typeface="MS Sans Serif"/>
                </a:rPr>
                <a:t>Workbook</a:t>
              </a:r>
            </a:p>
          </xdr:txBody>
        </xdr:sp>
        <xdr:clientData fPrintsWithSheet="0"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609600</xdr:colOff>
      <xdr:row>170</xdr:row>
      <xdr:rowOff>76200</xdr:rowOff>
    </xdr:from>
    <xdr:to>
      <xdr:col>35</xdr:col>
      <xdr:colOff>123825</xdr:colOff>
      <xdr:row>200</xdr:row>
      <xdr:rowOff>47625</xdr:rowOff>
    </xdr:to>
    <xdr:graphicFrame macro="">
      <xdr:nvGraphicFramePr>
        <xdr:cNvPr id="11306" name="Chart 1">
          <a:extLst>
            <a:ext uri="{FF2B5EF4-FFF2-40B4-BE49-F238E27FC236}">
              <a16:creationId xmlns:a16="http://schemas.microsoft.com/office/drawing/2014/main" id="{00000000-0008-0000-0B00-00002A2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354330</xdr:colOff>
          <xdr:row>2</xdr:row>
          <xdr:rowOff>0</xdr:rowOff>
        </xdr:from>
        <xdr:to>
          <xdr:col>7</xdr:col>
          <xdr:colOff>533400</xdr:colOff>
          <xdr:row>5</xdr:row>
          <xdr:rowOff>0</xdr:rowOff>
        </xdr:to>
        <xdr:sp macro="" textlink="">
          <xdr:nvSpPr>
            <xdr:cNvPr id="11265" name="Button 1" hidden="1">
              <a:extLst>
                <a:ext uri="{63B3BB69-23CF-44E3-9099-C40C66FF867C}">
                  <a14:compatExt spid="_x0000_s11265"/>
                </a:ext>
                <a:ext uri="{FF2B5EF4-FFF2-40B4-BE49-F238E27FC236}">
                  <a16:creationId xmlns:a16="http://schemas.microsoft.com/office/drawing/2014/main" id="{00000000-0008-0000-0B00-000001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54864" tIns="45720" rIns="54864" bIns="45720" anchor="ctr" upright="1"/>
            <a:lstStyle/>
            <a:p>
              <a:pPr algn="ctr" rtl="0">
                <a:defRPr sz="1000"/>
              </a:pPr>
              <a:r>
                <a:rPr lang="en-GB" sz="1000" b="1" i="0" u="none" strike="noStrike" baseline="0">
                  <a:solidFill>
                    <a:srgbClr val="FF0000"/>
                  </a:solidFill>
                  <a:latin typeface="MS Sans Serif"/>
                </a:rPr>
                <a:t>Print</a:t>
              </a:r>
            </a:p>
            <a:p>
              <a:pPr algn="ctr" rtl="0">
                <a:defRPr sz="1000"/>
              </a:pPr>
              <a:r>
                <a:rPr lang="en-GB" sz="1000" b="1" i="0" u="none" strike="noStrike" baseline="0">
                  <a:solidFill>
                    <a:srgbClr val="FF0000"/>
                  </a:solidFill>
                  <a:latin typeface="MS Sans Serif"/>
                </a:rPr>
                <a:t>Spreadsheet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2</xdr:row>
          <xdr:rowOff>0</xdr:rowOff>
        </xdr:from>
        <xdr:to>
          <xdr:col>5</xdr:col>
          <xdr:colOff>354330</xdr:colOff>
          <xdr:row>5</xdr:row>
          <xdr:rowOff>0</xdr:rowOff>
        </xdr:to>
        <xdr:sp macro="" textlink="">
          <xdr:nvSpPr>
            <xdr:cNvPr id="11266" name="Button 2" hidden="1">
              <a:extLst>
                <a:ext uri="{63B3BB69-23CF-44E3-9099-C40C66FF867C}">
                  <a14:compatExt spid="_x0000_s11266"/>
                </a:ext>
                <a:ext uri="{FF2B5EF4-FFF2-40B4-BE49-F238E27FC236}">
                  <a16:creationId xmlns:a16="http://schemas.microsoft.com/office/drawing/2014/main" id="{00000000-0008-0000-0B00-000002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54864" tIns="45720" rIns="54864" bIns="45720" anchor="ctr" upright="1"/>
            <a:lstStyle/>
            <a:p>
              <a:pPr algn="ctr" rtl="0">
                <a:defRPr sz="1000"/>
              </a:pPr>
              <a:r>
                <a:rPr lang="en-GB" sz="1000" b="1" i="0" u="none" strike="noStrike" baseline="0">
                  <a:solidFill>
                    <a:srgbClr val="008000"/>
                  </a:solidFill>
                  <a:latin typeface="MS Sans Serif"/>
                </a:rPr>
                <a:t>Start</a:t>
              </a:r>
            </a:p>
            <a:p>
              <a:pPr algn="ctr" rtl="0">
                <a:defRPr sz="1000"/>
              </a:pPr>
              <a:r>
                <a:rPr lang="en-GB" sz="1000" b="1" i="0" u="none" strike="noStrike" baseline="0">
                  <a:solidFill>
                    <a:srgbClr val="008000"/>
                  </a:solidFill>
                  <a:latin typeface="MS Sans Serif"/>
                </a:rPr>
                <a:t>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533400</xdr:colOff>
          <xdr:row>2</xdr:row>
          <xdr:rowOff>0</xdr:rowOff>
        </xdr:from>
        <xdr:to>
          <xdr:col>10</xdr:col>
          <xdr:colOff>57150</xdr:colOff>
          <xdr:row>5</xdr:row>
          <xdr:rowOff>0</xdr:rowOff>
        </xdr:to>
        <xdr:sp macro="" textlink="">
          <xdr:nvSpPr>
            <xdr:cNvPr id="11267" name="Button 3" hidden="1">
              <a:extLst>
                <a:ext uri="{63B3BB69-23CF-44E3-9099-C40C66FF867C}">
                  <a14:compatExt spid="_x0000_s11267"/>
                </a:ext>
                <a:ext uri="{FF2B5EF4-FFF2-40B4-BE49-F238E27FC236}">
                  <a16:creationId xmlns:a16="http://schemas.microsoft.com/office/drawing/2014/main" id="{00000000-0008-0000-0B00-000003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54864" tIns="45720" rIns="54864" bIns="45720" anchor="ctr" upright="1"/>
            <a:lstStyle/>
            <a:p>
              <a:pPr algn="ctr" rtl="0">
                <a:defRPr sz="1000"/>
              </a:pPr>
              <a:r>
                <a:rPr lang="en-GB" sz="1000" b="1" i="0" u="none" strike="noStrike" baseline="0">
                  <a:solidFill>
                    <a:srgbClr val="0000FF"/>
                  </a:solidFill>
                  <a:latin typeface="MS Sans Serif"/>
                </a:rPr>
                <a:t>Save</a:t>
              </a:r>
            </a:p>
            <a:p>
              <a:pPr algn="ctr" rtl="0">
                <a:defRPr sz="1000"/>
              </a:pPr>
              <a:r>
                <a:rPr lang="en-GB" sz="1000" b="1" i="0" u="none" strike="noStrike" baseline="0">
                  <a:solidFill>
                    <a:srgbClr val="0000FF"/>
                  </a:solidFill>
                  <a:latin typeface="MS Sans Serif"/>
                </a:rPr>
                <a:t>Workbook</a:t>
              </a:r>
            </a:p>
          </xdr:txBody>
        </xdr:sp>
        <xdr:clientData fPrintsWithSheet="0"/>
      </xdr:twoCellAnchor>
    </mc:Choice>
    <mc:Fallback/>
  </mc:AlternateContent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609600</xdr:colOff>
      <xdr:row>170</xdr:row>
      <xdr:rowOff>76200</xdr:rowOff>
    </xdr:from>
    <xdr:to>
      <xdr:col>35</xdr:col>
      <xdr:colOff>123825</xdr:colOff>
      <xdr:row>200</xdr:row>
      <xdr:rowOff>47625</xdr:rowOff>
    </xdr:to>
    <xdr:graphicFrame macro="">
      <xdr:nvGraphicFramePr>
        <xdr:cNvPr id="12330" name="Chart 1">
          <a:extLst>
            <a:ext uri="{FF2B5EF4-FFF2-40B4-BE49-F238E27FC236}">
              <a16:creationId xmlns:a16="http://schemas.microsoft.com/office/drawing/2014/main" id="{00000000-0008-0000-0C00-00002A3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354330</xdr:colOff>
          <xdr:row>2</xdr:row>
          <xdr:rowOff>0</xdr:rowOff>
        </xdr:from>
        <xdr:to>
          <xdr:col>7</xdr:col>
          <xdr:colOff>533400</xdr:colOff>
          <xdr:row>5</xdr:row>
          <xdr:rowOff>0</xdr:rowOff>
        </xdr:to>
        <xdr:sp macro="" textlink="">
          <xdr:nvSpPr>
            <xdr:cNvPr id="12289" name="Button 1" hidden="1">
              <a:extLst>
                <a:ext uri="{63B3BB69-23CF-44E3-9099-C40C66FF867C}">
                  <a14:compatExt spid="_x0000_s12289"/>
                </a:ext>
                <a:ext uri="{FF2B5EF4-FFF2-40B4-BE49-F238E27FC236}">
                  <a16:creationId xmlns:a16="http://schemas.microsoft.com/office/drawing/2014/main" id="{00000000-0008-0000-0C00-000001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54864" tIns="45720" rIns="54864" bIns="45720" anchor="ctr" upright="1"/>
            <a:lstStyle/>
            <a:p>
              <a:pPr algn="ctr" rtl="0">
                <a:defRPr sz="1000"/>
              </a:pPr>
              <a:r>
                <a:rPr lang="en-GB" sz="1000" b="1" i="0" u="none" strike="noStrike" baseline="0">
                  <a:solidFill>
                    <a:srgbClr val="FF0000"/>
                  </a:solidFill>
                  <a:latin typeface="MS Sans Serif"/>
                </a:rPr>
                <a:t>Print</a:t>
              </a:r>
            </a:p>
            <a:p>
              <a:pPr algn="ctr" rtl="0">
                <a:defRPr sz="1000"/>
              </a:pPr>
              <a:r>
                <a:rPr lang="en-GB" sz="1000" b="1" i="0" u="none" strike="noStrike" baseline="0">
                  <a:solidFill>
                    <a:srgbClr val="FF0000"/>
                  </a:solidFill>
                  <a:latin typeface="MS Sans Serif"/>
                </a:rPr>
                <a:t>Spreadsheet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2</xdr:row>
          <xdr:rowOff>0</xdr:rowOff>
        </xdr:from>
        <xdr:to>
          <xdr:col>5</xdr:col>
          <xdr:colOff>354330</xdr:colOff>
          <xdr:row>5</xdr:row>
          <xdr:rowOff>0</xdr:rowOff>
        </xdr:to>
        <xdr:sp macro="" textlink="">
          <xdr:nvSpPr>
            <xdr:cNvPr id="12290" name="Button 2" hidden="1">
              <a:extLst>
                <a:ext uri="{63B3BB69-23CF-44E3-9099-C40C66FF867C}">
                  <a14:compatExt spid="_x0000_s12290"/>
                </a:ext>
                <a:ext uri="{FF2B5EF4-FFF2-40B4-BE49-F238E27FC236}">
                  <a16:creationId xmlns:a16="http://schemas.microsoft.com/office/drawing/2014/main" id="{00000000-0008-0000-0C00-000002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54864" tIns="45720" rIns="54864" bIns="45720" anchor="ctr" upright="1"/>
            <a:lstStyle/>
            <a:p>
              <a:pPr algn="ctr" rtl="0">
                <a:defRPr sz="1000"/>
              </a:pPr>
              <a:r>
                <a:rPr lang="en-GB" sz="1000" b="1" i="0" u="none" strike="noStrike" baseline="0">
                  <a:solidFill>
                    <a:srgbClr val="008000"/>
                  </a:solidFill>
                  <a:latin typeface="MS Sans Serif"/>
                </a:rPr>
                <a:t>Start</a:t>
              </a:r>
            </a:p>
            <a:p>
              <a:pPr algn="ctr" rtl="0">
                <a:defRPr sz="1000"/>
              </a:pPr>
              <a:r>
                <a:rPr lang="en-GB" sz="1000" b="1" i="0" u="none" strike="noStrike" baseline="0">
                  <a:solidFill>
                    <a:srgbClr val="008000"/>
                  </a:solidFill>
                  <a:latin typeface="MS Sans Serif"/>
                </a:rPr>
                <a:t>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533400</xdr:colOff>
          <xdr:row>2</xdr:row>
          <xdr:rowOff>0</xdr:rowOff>
        </xdr:from>
        <xdr:to>
          <xdr:col>10</xdr:col>
          <xdr:colOff>57150</xdr:colOff>
          <xdr:row>5</xdr:row>
          <xdr:rowOff>0</xdr:rowOff>
        </xdr:to>
        <xdr:sp macro="" textlink="">
          <xdr:nvSpPr>
            <xdr:cNvPr id="12291" name="Button 3" hidden="1">
              <a:extLst>
                <a:ext uri="{63B3BB69-23CF-44E3-9099-C40C66FF867C}">
                  <a14:compatExt spid="_x0000_s12291"/>
                </a:ext>
                <a:ext uri="{FF2B5EF4-FFF2-40B4-BE49-F238E27FC236}">
                  <a16:creationId xmlns:a16="http://schemas.microsoft.com/office/drawing/2014/main" id="{00000000-0008-0000-0C00-000003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54864" tIns="45720" rIns="54864" bIns="45720" anchor="ctr" upright="1"/>
            <a:lstStyle/>
            <a:p>
              <a:pPr algn="ctr" rtl="0">
                <a:defRPr sz="1000"/>
              </a:pPr>
              <a:r>
                <a:rPr lang="en-GB" sz="1000" b="1" i="0" u="none" strike="noStrike" baseline="0">
                  <a:solidFill>
                    <a:srgbClr val="0000FF"/>
                  </a:solidFill>
                  <a:latin typeface="MS Sans Serif"/>
                </a:rPr>
                <a:t>Save</a:t>
              </a:r>
            </a:p>
            <a:p>
              <a:pPr algn="ctr" rtl="0">
                <a:defRPr sz="1000"/>
              </a:pPr>
              <a:r>
                <a:rPr lang="en-GB" sz="1000" b="1" i="0" u="none" strike="noStrike" baseline="0">
                  <a:solidFill>
                    <a:srgbClr val="0000FF"/>
                  </a:solidFill>
                  <a:latin typeface="MS Sans Serif"/>
                </a:rPr>
                <a:t>Workbook</a:t>
              </a:r>
            </a:p>
          </xdr:txBody>
        </xdr:sp>
        <xdr:clientData fPrintsWithSheet="0"/>
      </xdr:twoCellAnchor>
    </mc:Choice>
    <mc:Fallback/>
  </mc:AlternateContent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609600</xdr:colOff>
      <xdr:row>170</xdr:row>
      <xdr:rowOff>76200</xdr:rowOff>
    </xdr:from>
    <xdr:to>
      <xdr:col>35</xdr:col>
      <xdr:colOff>123825</xdr:colOff>
      <xdr:row>200</xdr:row>
      <xdr:rowOff>47625</xdr:rowOff>
    </xdr:to>
    <xdr:graphicFrame macro="">
      <xdr:nvGraphicFramePr>
        <xdr:cNvPr id="13350" name="Chart 1">
          <a:extLst>
            <a:ext uri="{FF2B5EF4-FFF2-40B4-BE49-F238E27FC236}">
              <a16:creationId xmlns:a16="http://schemas.microsoft.com/office/drawing/2014/main" id="{00000000-0008-0000-0D00-0000263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354330</xdr:colOff>
          <xdr:row>2</xdr:row>
          <xdr:rowOff>0</xdr:rowOff>
        </xdr:from>
        <xdr:to>
          <xdr:col>7</xdr:col>
          <xdr:colOff>533400</xdr:colOff>
          <xdr:row>5</xdr:row>
          <xdr:rowOff>0</xdr:rowOff>
        </xdr:to>
        <xdr:sp macro="" textlink="">
          <xdr:nvSpPr>
            <xdr:cNvPr id="13313" name="Button 1" hidden="1">
              <a:extLst>
                <a:ext uri="{63B3BB69-23CF-44E3-9099-C40C66FF867C}">
                  <a14:compatExt spid="_x0000_s13313"/>
                </a:ext>
                <a:ext uri="{FF2B5EF4-FFF2-40B4-BE49-F238E27FC236}">
                  <a16:creationId xmlns:a16="http://schemas.microsoft.com/office/drawing/2014/main" id="{00000000-0008-0000-0D00-00000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54864" tIns="45720" rIns="54864" bIns="45720" anchor="ctr" upright="1"/>
            <a:lstStyle/>
            <a:p>
              <a:pPr algn="ctr" rtl="0">
                <a:defRPr sz="1000"/>
              </a:pPr>
              <a:r>
                <a:rPr lang="en-GB" sz="1000" b="1" i="0" u="none" strike="noStrike" baseline="0">
                  <a:solidFill>
                    <a:srgbClr val="FF0000"/>
                  </a:solidFill>
                  <a:latin typeface="MS Sans Serif"/>
                </a:rPr>
                <a:t>Print</a:t>
              </a:r>
            </a:p>
            <a:p>
              <a:pPr algn="ctr" rtl="0">
                <a:defRPr sz="1000"/>
              </a:pPr>
              <a:r>
                <a:rPr lang="en-GB" sz="1000" b="1" i="0" u="none" strike="noStrike" baseline="0">
                  <a:solidFill>
                    <a:srgbClr val="FF0000"/>
                  </a:solidFill>
                  <a:latin typeface="MS Sans Serif"/>
                </a:rPr>
                <a:t>Spreadsheet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2</xdr:row>
          <xdr:rowOff>0</xdr:rowOff>
        </xdr:from>
        <xdr:to>
          <xdr:col>5</xdr:col>
          <xdr:colOff>354330</xdr:colOff>
          <xdr:row>5</xdr:row>
          <xdr:rowOff>0</xdr:rowOff>
        </xdr:to>
        <xdr:sp macro="" textlink="">
          <xdr:nvSpPr>
            <xdr:cNvPr id="13314" name="Button 2" hidden="1">
              <a:extLst>
                <a:ext uri="{63B3BB69-23CF-44E3-9099-C40C66FF867C}">
                  <a14:compatExt spid="_x0000_s13314"/>
                </a:ext>
                <a:ext uri="{FF2B5EF4-FFF2-40B4-BE49-F238E27FC236}">
                  <a16:creationId xmlns:a16="http://schemas.microsoft.com/office/drawing/2014/main" id="{00000000-0008-0000-0D00-00000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54864" tIns="45720" rIns="54864" bIns="45720" anchor="ctr" upright="1"/>
            <a:lstStyle/>
            <a:p>
              <a:pPr algn="ctr" rtl="0">
                <a:defRPr sz="1000"/>
              </a:pPr>
              <a:r>
                <a:rPr lang="en-GB" sz="1000" b="1" i="0" u="none" strike="noStrike" baseline="0">
                  <a:solidFill>
                    <a:srgbClr val="008000"/>
                  </a:solidFill>
                  <a:latin typeface="MS Sans Serif"/>
                </a:rPr>
                <a:t>Start</a:t>
              </a:r>
            </a:p>
            <a:p>
              <a:pPr algn="ctr" rtl="0">
                <a:defRPr sz="1000"/>
              </a:pPr>
              <a:r>
                <a:rPr lang="en-GB" sz="1000" b="1" i="0" u="none" strike="noStrike" baseline="0">
                  <a:solidFill>
                    <a:srgbClr val="008000"/>
                  </a:solidFill>
                  <a:latin typeface="MS Sans Serif"/>
                </a:rPr>
                <a:t>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533400</xdr:colOff>
          <xdr:row>2</xdr:row>
          <xdr:rowOff>0</xdr:rowOff>
        </xdr:from>
        <xdr:to>
          <xdr:col>10</xdr:col>
          <xdr:colOff>57150</xdr:colOff>
          <xdr:row>5</xdr:row>
          <xdr:rowOff>0</xdr:rowOff>
        </xdr:to>
        <xdr:sp macro="" textlink="">
          <xdr:nvSpPr>
            <xdr:cNvPr id="13315" name="Button 3" hidden="1">
              <a:extLst>
                <a:ext uri="{63B3BB69-23CF-44E3-9099-C40C66FF867C}">
                  <a14:compatExt spid="_x0000_s13315"/>
                </a:ext>
                <a:ext uri="{FF2B5EF4-FFF2-40B4-BE49-F238E27FC236}">
                  <a16:creationId xmlns:a16="http://schemas.microsoft.com/office/drawing/2014/main" id="{00000000-0008-0000-0D00-00000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54864" tIns="45720" rIns="54864" bIns="45720" anchor="ctr" upright="1"/>
            <a:lstStyle/>
            <a:p>
              <a:pPr algn="ctr" rtl="0">
                <a:defRPr sz="1000"/>
              </a:pPr>
              <a:r>
                <a:rPr lang="en-GB" sz="1000" b="1" i="0" u="none" strike="noStrike" baseline="0">
                  <a:solidFill>
                    <a:srgbClr val="0000FF"/>
                  </a:solidFill>
                  <a:latin typeface="MS Sans Serif"/>
                </a:rPr>
                <a:t>Save</a:t>
              </a:r>
            </a:p>
            <a:p>
              <a:pPr algn="ctr" rtl="0">
                <a:defRPr sz="1000"/>
              </a:pPr>
              <a:r>
                <a:rPr lang="en-GB" sz="1000" b="1" i="0" u="none" strike="noStrike" baseline="0">
                  <a:solidFill>
                    <a:srgbClr val="0000FF"/>
                  </a:solidFill>
                  <a:latin typeface="MS Sans Serif"/>
                </a:rPr>
                <a:t>Workbook</a:t>
              </a:r>
            </a:p>
          </xdr:txBody>
        </xdr:sp>
        <xdr:clientData fPrintsWithSheet="0"/>
      </xdr:twoCellAnchor>
    </mc:Choice>
    <mc:Fallback/>
  </mc:AlternateContent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609600</xdr:colOff>
      <xdr:row>170</xdr:row>
      <xdr:rowOff>76200</xdr:rowOff>
    </xdr:from>
    <xdr:to>
      <xdr:col>35</xdr:col>
      <xdr:colOff>123825</xdr:colOff>
      <xdr:row>200</xdr:row>
      <xdr:rowOff>47625</xdr:rowOff>
    </xdr:to>
    <xdr:graphicFrame macro="">
      <xdr:nvGraphicFramePr>
        <xdr:cNvPr id="14372" name="Chart 1">
          <a:extLst>
            <a:ext uri="{FF2B5EF4-FFF2-40B4-BE49-F238E27FC236}">
              <a16:creationId xmlns:a16="http://schemas.microsoft.com/office/drawing/2014/main" id="{00000000-0008-0000-0E00-0000243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354330</xdr:colOff>
          <xdr:row>2</xdr:row>
          <xdr:rowOff>0</xdr:rowOff>
        </xdr:from>
        <xdr:to>
          <xdr:col>7</xdr:col>
          <xdr:colOff>533400</xdr:colOff>
          <xdr:row>5</xdr:row>
          <xdr:rowOff>0</xdr:rowOff>
        </xdr:to>
        <xdr:sp macro="" textlink="">
          <xdr:nvSpPr>
            <xdr:cNvPr id="14337" name="Button 1" hidden="1">
              <a:extLst>
                <a:ext uri="{63B3BB69-23CF-44E3-9099-C40C66FF867C}">
                  <a14:compatExt spid="_x0000_s14337"/>
                </a:ext>
                <a:ext uri="{FF2B5EF4-FFF2-40B4-BE49-F238E27FC236}">
                  <a16:creationId xmlns:a16="http://schemas.microsoft.com/office/drawing/2014/main" id="{00000000-0008-0000-0E00-00000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54864" tIns="45720" rIns="54864" bIns="45720" anchor="ctr" upright="1"/>
            <a:lstStyle/>
            <a:p>
              <a:pPr algn="ctr" rtl="0">
                <a:defRPr sz="1000"/>
              </a:pPr>
              <a:r>
                <a:rPr lang="en-GB" sz="1000" b="1" i="0" u="none" strike="noStrike" baseline="0">
                  <a:solidFill>
                    <a:srgbClr val="FF0000"/>
                  </a:solidFill>
                  <a:latin typeface="MS Sans Serif"/>
                </a:rPr>
                <a:t>Print</a:t>
              </a:r>
            </a:p>
            <a:p>
              <a:pPr algn="ctr" rtl="0">
                <a:defRPr sz="1000"/>
              </a:pPr>
              <a:r>
                <a:rPr lang="en-GB" sz="1000" b="1" i="0" u="none" strike="noStrike" baseline="0">
                  <a:solidFill>
                    <a:srgbClr val="FF0000"/>
                  </a:solidFill>
                  <a:latin typeface="MS Sans Serif"/>
                </a:rPr>
                <a:t>Spreadsheet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2</xdr:row>
          <xdr:rowOff>0</xdr:rowOff>
        </xdr:from>
        <xdr:to>
          <xdr:col>5</xdr:col>
          <xdr:colOff>354330</xdr:colOff>
          <xdr:row>5</xdr:row>
          <xdr:rowOff>0</xdr:rowOff>
        </xdr:to>
        <xdr:sp macro="" textlink="">
          <xdr:nvSpPr>
            <xdr:cNvPr id="14338" name="Button 2" hidden="1">
              <a:extLst>
                <a:ext uri="{63B3BB69-23CF-44E3-9099-C40C66FF867C}">
                  <a14:compatExt spid="_x0000_s14338"/>
                </a:ext>
                <a:ext uri="{FF2B5EF4-FFF2-40B4-BE49-F238E27FC236}">
                  <a16:creationId xmlns:a16="http://schemas.microsoft.com/office/drawing/2014/main" id="{00000000-0008-0000-0E00-00000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54864" tIns="45720" rIns="54864" bIns="45720" anchor="ctr" upright="1"/>
            <a:lstStyle/>
            <a:p>
              <a:pPr algn="ctr" rtl="0">
                <a:defRPr sz="1000"/>
              </a:pPr>
              <a:r>
                <a:rPr lang="en-GB" sz="1000" b="1" i="0" u="none" strike="noStrike" baseline="0">
                  <a:solidFill>
                    <a:srgbClr val="008000"/>
                  </a:solidFill>
                  <a:latin typeface="MS Sans Serif"/>
                </a:rPr>
                <a:t>Start</a:t>
              </a:r>
            </a:p>
            <a:p>
              <a:pPr algn="ctr" rtl="0">
                <a:defRPr sz="1000"/>
              </a:pPr>
              <a:r>
                <a:rPr lang="en-GB" sz="1000" b="1" i="0" u="none" strike="noStrike" baseline="0">
                  <a:solidFill>
                    <a:srgbClr val="008000"/>
                  </a:solidFill>
                  <a:latin typeface="MS Sans Serif"/>
                </a:rPr>
                <a:t>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533400</xdr:colOff>
          <xdr:row>2</xdr:row>
          <xdr:rowOff>0</xdr:rowOff>
        </xdr:from>
        <xdr:to>
          <xdr:col>10</xdr:col>
          <xdr:colOff>57150</xdr:colOff>
          <xdr:row>5</xdr:row>
          <xdr:rowOff>0</xdr:rowOff>
        </xdr:to>
        <xdr:sp macro="" textlink="">
          <xdr:nvSpPr>
            <xdr:cNvPr id="14339" name="Button 3" hidden="1">
              <a:extLst>
                <a:ext uri="{63B3BB69-23CF-44E3-9099-C40C66FF867C}">
                  <a14:compatExt spid="_x0000_s14339"/>
                </a:ext>
                <a:ext uri="{FF2B5EF4-FFF2-40B4-BE49-F238E27FC236}">
                  <a16:creationId xmlns:a16="http://schemas.microsoft.com/office/drawing/2014/main" id="{00000000-0008-0000-0E00-00000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54864" tIns="45720" rIns="54864" bIns="45720" anchor="ctr" upright="1"/>
            <a:lstStyle/>
            <a:p>
              <a:pPr algn="ctr" rtl="0">
                <a:defRPr sz="1000"/>
              </a:pPr>
              <a:r>
                <a:rPr lang="en-GB" sz="1000" b="1" i="0" u="none" strike="noStrike" baseline="0">
                  <a:solidFill>
                    <a:srgbClr val="0000FF"/>
                  </a:solidFill>
                  <a:latin typeface="MS Sans Serif"/>
                </a:rPr>
                <a:t>Save</a:t>
              </a:r>
            </a:p>
            <a:p>
              <a:pPr algn="ctr" rtl="0">
                <a:defRPr sz="1000"/>
              </a:pPr>
              <a:r>
                <a:rPr lang="en-GB" sz="1000" b="1" i="0" u="none" strike="noStrike" baseline="0">
                  <a:solidFill>
                    <a:srgbClr val="0000FF"/>
                  </a:solidFill>
                  <a:latin typeface="MS Sans Serif"/>
                </a:rPr>
                <a:t>Workbook</a:t>
              </a:r>
            </a:p>
          </xdr:txBody>
        </xdr:sp>
        <xdr:clientData fPrintsWithSheet="0"/>
      </xdr:twoCellAnchor>
    </mc:Choice>
    <mc:Fallback/>
  </mc:AlternateContent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609600</xdr:colOff>
      <xdr:row>170</xdr:row>
      <xdr:rowOff>76200</xdr:rowOff>
    </xdr:from>
    <xdr:to>
      <xdr:col>35</xdr:col>
      <xdr:colOff>123825</xdr:colOff>
      <xdr:row>200</xdr:row>
      <xdr:rowOff>47625</xdr:rowOff>
    </xdr:to>
    <xdr:graphicFrame macro="">
      <xdr:nvGraphicFramePr>
        <xdr:cNvPr id="15394" name="Chart 1">
          <a:extLst>
            <a:ext uri="{FF2B5EF4-FFF2-40B4-BE49-F238E27FC236}">
              <a16:creationId xmlns:a16="http://schemas.microsoft.com/office/drawing/2014/main" id="{00000000-0008-0000-0F00-0000223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354330</xdr:colOff>
          <xdr:row>2</xdr:row>
          <xdr:rowOff>0</xdr:rowOff>
        </xdr:from>
        <xdr:to>
          <xdr:col>7</xdr:col>
          <xdr:colOff>533400</xdr:colOff>
          <xdr:row>5</xdr:row>
          <xdr:rowOff>0</xdr:rowOff>
        </xdr:to>
        <xdr:sp macro="" textlink="">
          <xdr:nvSpPr>
            <xdr:cNvPr id="15361" name="Button 1" hidden="1">
              <a:extLst>
                <a:ext uri="{63B3BB69-23CF-44E3-9099-C40C66FF867C}">
                  <a14:compatExt spid="_x0000_s15361"/>
                </a:ext>
                <a:ext uri="{FF2B5EF4-FFF2-40B4-BE49-F238E27FC236}">
                  <a16:creationId xmlns:a16="http://schemas.microsoft.com/office/drawing/2014/main" id="{00000000-0008-0000-0F00-00000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54864" tIns="45720" rIns="54864" bIns="45720" anchor="ctr" upright="1"/>
            <a:lstStyle/>
            <a:p>
              <a:pPr algn="ctr" rtl="0">
                <a:defRPr sz="1000"/>
              </a:pPr>
              <a:r>
                <a:rPr lang="en-GB" sz="1000" b="1" i="0" u="none" strike="noStrike" baseline="0">
                  <a:solidFill>
                    <a:srgbClr val="FF0000"/>
                  </a:solidFill>
                  <a:latin typeface="MS Sans Serif"/>
                </a:rPr>
                <a:t>Print</a:t>
              </a:r>
            </a:p>
            <a:p>
              <a:pPr algn="ctr" rtl="0">
                <a:defRPr sz="1000"/>
              </a:pPr>
              <a:r>
                <a:rPr lang="en-GB" sz="1000" b="1" i="0" u="none" strike="noStrike" baseline="0">
                  <a:solidFill>
                    <a:srgbClr val="FF0000"/>
                  </a:solidFill>
                  <a:latin typeface="MS Sans Serif"/>
                </a:rPr>
                <a:t>Spreadsheet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2</xdr:row>
          <xdr:rowOff>0</xdr:rowOff>
        </xdr:from>
        <xdr:to>
          <xdr:col>5</xdr:col>
          <xdr:colOff>354330</xdr:colOff>
          <xdr:row>5</xdr:row>
          <xdr:rowOff>0</xdr:rowOff>
        </xdr:to>
        <xdr:sp macro="" textlink="">
          <xdr:nvSpPr>
            <xdr:cNvPr id="15362" name="Button 2" hidden="1">
              <a:extLst>
                <a:ext uri="{63B3BB69-23CF-44E3-9099-C40C66FF867C}">
                  <a14:compatExt spid="_x0000_s15362"/>
                </a:ext>
                <a:ext uri="{FF2B5EF4-FFF2-40B4-BE49-F238E27FC236}">
                  <a16:creationId xmlns:a16="http://schemas.microsoft.com/office/drawing/2014/main" id="{00000000-0008-0000-0F00-00000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54864" tIns="45720" rIns="54864" bIns="45720" anchor="ctr" upright="1"/>
            <a:lstStyle/>
            <a:p>
              <a:pPr algn="ctr" rtl="0">
                <a:defRPr sz="1000"/>
              </a:pPr>
              <a:r>
                <a:rPr lang="en-GB" sz="1000" b="1" i="0" u="none" strike="noStrike" baseline="0">
                  <a:solidFill>
                    <a:srgbClr val="008000"/>
                  </a:solidFill>
                  <a:latin typeface="MS Sans Serif"/>
                </a:rPr>
                <a:t>Start</a:t>
              </a:r>
            </a:p>
            <a:p>
              <a:pPr algn="ctr" rtl="0">
                <a:defRPr sz="1000"/>
              </a:pPr>
              <a:r>
                <a:rPr lang="en-GB" sz="1000" b="1" i="0" u="none" strike="noStrike" baseline="0">
                  <a:solidFill>
                    <a:srgbClr val="008000"/>
                  </a:solidFill>
                  <a:latin typeface="MS Sans Serif"/>
                </a:rPr>
                <a:t>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533400</xdr:colOff>
          <xdr:row>2</xdr:row>
          <xdr:rowOff>0</xdr:rowOff>
        </xdr:from>
        <xdr:to>
          <xdr:col>10</xdr:col>
          <xdr:colOff>57150</xdr:colOff>
          <xdr:row>5</xdr:row>
          <xdr:rowOff>0</xdr:rowOff>
        </xdr:to>
        <xdr:sp macro="" textlink="">
          <xdr:nvSpPr>
            <xdr:cNvPr id="15363" name="Button 3" hidden="1">
              <a:extLst>
                <a:ext uri="{63B3BB69-23CF-44E3-9099-C40C66FF867C}">
                  <a14:compatExt spid="_x0000_s15363"/>
                </a:ext>
                <a:ext uri="{FF2B5EF4-FFF2-40B4-BE49-F238E27FC236}">
                  <a16:creationId xmlns:a16="http://schemas.microsoft.com/office/drawing/2014/main" id="{00000000-0008-0000-0F00-00000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54864" tIns="45720" rIns="54864" bIns="45720" anchor="ctr" upright="1"/>
            <a:lstStyle/>
            <a:p>
              <a:pPr algn="ctr" rtl="0">
                <a:defRPr sz="1000"/>
              </a:pPr>
              <a:r>
                <a:rPr lang="en-GB" sz="1000" b="1" i="0" u="none" strike="noStrike" baseline="0">
                  <a:solidFill>
                    <a:srgbClr val="0000FF"/>
                  </a:solidFill>
                  <a:latin typeface="MS Sans Serif"/>
                </a:rPr>
                <a:t>Save</a:t>
              </a:r>
            </a:p>
            <a:p>
              <a:pPr algn="ctr" rtl="0">
                <a:defRPr sz="1000"/>
              </a:pPr>
              <a:r>
                <a:rPr lang="en-GB" sz="1000" b="1" i="0" u="none" strike="noStrike" baseline="0">
                  <a:solidFill>
                    <a:srgbClr val="0000FF"/>
                  </a:solidFill>
                  <a:latin typeface="MS Sans Serif"/>
                </a:rPr>
                <a:t>Workbook</a:t>
              </a:r>
            </a:p>
          </xdr:txBody>
        </xdr:sp>
        <xdr:clientData fPrintsWithSheet="0"/>
      </xdr:twoCellAnchor>
    </mc:Choice>
    <mc:Fallback/>
  </mc:AlternateContent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609600</xdr:colOff>
      <xdr:row>170</xdr:row>
      <xdr:rowOff>76200</xdr:rowOff>
    </xdr:from>
    <xdr:to>
      <xdr:col>35</xdr:col>
      <xdr:colOff>123825</xdr:colOff>
      <xdr:row>200</xdr:row>
      <xdr:rowOff>47625</xdr:rowOff>
    </xdr:to>
    <xdr:graphicFrame macro="">
      <xdr:nvGraphicFramePr>
        <xdr:cNvPr id="16416" name="Chart 1">
          <a:extLst>
            <a:ext uri="{FF2B5EF4-FFF2-40B4-BE49-F238E27FC236}">
              <a16:creationId xmlns:a16="http://schemas.microsoft.com/office/drawing/2014/main" id="{00000000-0008-0000-1000-0000204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354330</xdr:colOff>
          <xdr:row>2</xdr:row>
          <xdr:rowOff>0</xdr:rowOff>
        </xdr:from>
        <xdr:to>
          <xdr:col>7</xdr:col>
          <xdr:colOff>533400</xdr:colOff>
          <xdr:row>5</xdr:row>
          <xdr:rowOff>0</xdr:rowOff>
        </xdr:to>
        <xdr:sp macro="" textlink="">
          <xdr:nvSpPr>
            <xdr:cNvPr id="16385" name="Button 1" hidden="1">
              <a:extLst>
                <a:ext uri="{63B3BB69-23CF-44E3-9099-C40C66FF867C}">
                  <a14:compatExt spid="_x0000_s16385"/>
                </a:ext>
                <a:ext uri="{FF2B5EF4-FFF2-40B4-BE49-F238E27FC236}">
                  <a16:creationId xmlns:a16="http://schemas.microsoft.com/office/drawing/2014/main" id="{00000000-0008-0000-1000-00000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54864" tIns="45720" rIns="54864" bIns="45720" anchor="ctr" upright="1"/>
            <a:lstStyle/>
            <a:p>
              <a:pPr algn="ctr" rtl="0">
                <a:defRPr sz="1000"/>
              </a:pPr>
              <a:r>
                <a:rPr lang="en-GB" sz="1000" b="1" i="0" u="none" strike="noStrike" baseline="0">
                  <a:solidFill>
                    <a:srgbClr val="FF0000"/>
                  </a:solidFill>
                  <a:latin typeface="MS Sans Serif"/>
                </a:rPr>
                <a:t>Print</a:t>
              </a:r>
            </a:p>
            <a:p>
              <a:pPr algn="ctr" rtl="0">
                <a:defRPr sz="1000"/>
              </a:pPr>
              <a:r>
                <a:rPr lang="en-GB" sz="1000" b="1" i="0" u="none" strike="noStrike" baseline="0">
                  <a:solidFill>
                    <a:srgbClr val="FF0000"/>
                  </a:solidFill>
                  <a:latin typeface="MS Sans Serif"/>
                </a:rPr>
                <a:t>Spreadsheet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2</xdr:row>
          <xdr:rowOff>0</xdr:rowOff>
        </xdr:from>
        <xdr:to>
          <xdr:col>5</xdr:col>
          <xdr:colOff>354330</xdr:colOff>
          <xdr:row>5</xdr:row>
          <xdr:rowOff>0</xdr:rowOff>
        </xdr:to>
        <xdr:sp macro="" textlink="">
          <xdr:nvSpPr>
            <xdr:cNvPr id="16386" name="Button 2" hidden="1">
              <a:extLst>
                <a:ext uri="{63B3BB69-23CF-44E3-9099-C40C66FF867C}">
                  <a14:compatExt spid="_x0000_s16386"/>
                </a:ext>
                <a:ext uri="{FF2B5EF4-FFF2-40B4-BE49-F238E27FC236}">
                  <a16:creationId xmlns:a16="http://schemas.microsoft.com/office/drawing/2014/main" id="{00000000-0008-0000-1000-00000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54864" tIns="45720" rIns="54864" bIns="45720" anchor="ctr" upright="1"/>
            <a:lstStyle/>
            <a:p>
              <a:pPr algn="ctr" rtl="0">
                <a:defRPr sz="1000"/>
              </a:pPr>
              <a:r>
                <a:rPr lang="en-GB" sz="1000" b="1" i="0" u="none" strike="noStrike" baseline="0">
                  <a:solidFill>
                    <a:srgbClr val="008000"/>
                  </a:solidFill>
                  <a:latin typeface="MS Sans Serif"/>
                </a:rPr>
                <a:t>Start</a:t>
              </a:r>
            </a:p>
            <a:p>
              <a:pPr algn="ctr" rtl="0">
                <a:defRPr sz="1000"/>
              </a:pPr>
              <a:r>
                <a:rPr lang="en-GB" sz="1000" b="1" i="0" u="none" strike="noStrike" baseline="0">
                  <a:solidFill>
                    <a:srgbClr val="008000"/>
                  </a:solidFill>
                  <a:latin typeface="MS Sans Serif"/>
                </a:rPr>
                <a:t>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533400</xdr:colOff>
          <xdr:row>2</xdr:row>
          <xdr:rowOff>0</xdr:rowOff>
        </xdr:from>
        <xdr:to>
          <xdr:col>10</xdr:col>
          <xdr:colOff>57150</xdr:colOff>
          <xdr:row>5</xdr:row>
          <xdr:rowOff>0</xdr:rowOff>
        </xdr:to>
        <xdr:sp macro="" textlink="">
          <xdr:nvSpPr>
            <xdr:cNvPr id="16387" name="Button 3" hidden="1">
              <a:extLst>
                <a:ext uri="{63B3BB69-23CF-44E3-9099-C40C66FF867C}">
                  <a14:compatExt spid="_x0000_s16387"/>
                </a:ext>
                <a:ext uri="{FF2B5EF4-FFF2-40B4-BE49-F238E27FC236}">
                  <a16:creationId xmlns:a16="http://schemas.microsoft.com/office/drawing/2014/main" id="{00000000-0008-0000-1000-00000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54864" tIns="45720" rIns="54864" bIns="45720" anchor="ctr" upright="1"/>
            <a:lstStyle/>
            <a:p>
              <a:pPr algn="ctr" rtl="0">
                <a:defRPr sz="1000"/>
              </a:pPr>
              <a:r>
                <a:rPr lang="en-GB" sz="1000" b="1" i="0" u="none" strike="noStrike" baseline="0">
                  <a:solidFill>
                    <a:srgbClr val="0000FF"/>
                  </a:solidFill>
                  <a:latin typeface="MS Sans Serif"/>
                </a:rPr>
                <a:t>Save</a:t>
              </a:r>
            </a:p>
            <a:p>
              <a:pPr algn="ctr" rtl="0">
                <a:defRPr sz="1000"/>
              </a:pPr>
              <a:r>
                <a:rPr lang="en-GB" sz="1000" b="1" i="0" u="none" strike="noStrike" baseline="0">
                  <a:solidFill>
                    <a:srgbClr val="0000FF"/>
                  </a:solidFill>
                  <a:latin typeface="MS Sans Serif"/>
                </a:rPr>
                <a:t>Workbook</a:t>
              </a:r>
            </a:p>
          </xdr:txBody>
        </xdr:sp>
        <xdr:clientData fPrintsWithSheet="0"/>
      </xdr:twoCellAnchor>
    </mc:Choice>
    <mc:Fallback/>
  </mc:AlternateContent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609600</xdr:colOff>
      <xdr:row>170</xdr:row>
      <xdr:rowOff>76200</xdr:rowOff>
    </xdr:from>
    <xdr:to>
      <xdr:col>35</xdr:col>
      <xdr:colOff>123825</xdr:colOff>
      <xdr:row>200</xdr:row>
      <xdr:rowOff>47625</xdr:rowOff>
    </xdr:to>
    <xdr:graphicFrame macro="">
      <xdr:nvGraphicFramePr>
        <xdr:cNvPr id="17440" name="Chart 1">
          <a:extLst>
            <a:ext uri="{FF2B5EF4-FFF2-40B4-BE49-F238E27FC236}">
              <a16:creationId xmlns:a16="http://schemas.microsoft.com/office/drawing/2014/main" id="{00000000-0008-0000-1100-0000204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354330</xdr:colOff>
          <xdr:row>2</xdr:row>
          <xdr:rowOff>0</xdr:rowOff>
        </xdr:from>
        <xdr:to>
          <xdr:col>7</xdr:col>
          <xdr:colOff>533400</xdr:colOff>
          <xdr:row>5</xdr:row>
          <xdr:rowOff>0</xdr:rowOff>
        </xdr:to>
        <xdr:sp macro="" textlink="">
          <xdr:nvSpPr>
            <xdr:cNvPr id="17409" name="Button 1" hidden="1">
              <a:extLst>
                <a:ext uri="{63B3BB69-23CF-44E3-9099-C40C66FF867C}">
                  <a14:compatExt spid="_x0000_s17409"/>
                </a:ext>
                <a:ext uri="{FF2B5EF4-FFF2-40B4-BE49-F238E27FC236}">
                  <a16:creationId xmlns:a16="http://schemas.microsoft.com/office/drawing/2014/main" id="{00000000-0008-0000-1100-00000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54864" tIns="45720" rIns="54864" bIns="45720" anchor="ctr" upright="1"/>
            <a:lstStyle/>
            <a:p>
              <a:pPr algn="ctr" rtl="0">
                <a:defRPr sz="1000"/>
              </a:pPr>
              <a:r>
                <a:rPr lang="en-GB" sz="1000" b="1" i="0" u="none" strike="noStrike" baseline="0">
                  <a:solidFill>
                    <a:srgbClr val="FF0000"/>
                  </a:solidFill>
                  <a:latin typeface="MS Sans Serif"/>
                </a:rPr>
                <a:t>Print</a:t>
              </a:r>
            </a:p>
            <a:p>
              <a:pPr algn="ctr" rtl="0">
                <a:defRPr sz="1000"/>
              </a:pPr>
              <a:r>
                <a:rPr lang="en-GB" sz="1000" b="1" i="0" u="none" strike="noStrike" baseline="0">
                  <a:solidFill>
                    <a:srgbClr val="FF0000"/>
                  </a:solidFill>
                  <a:latin typeface="MS Sans Serif"/>
                </a:rPr>
                <a:t>Spreadsheet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2</xdr:row>
          <xdr:rowOff>0</xdr:rowOff>
        </xdr:from>
        <xdr:to>
          <xdr:col>5</xdr:col>
          <xdr:colOff>354330</xdr:colOff>
          <xdr:row>5</xdr:row>
          <xdr:rowOff>0</xdr:rowOff>
        </xdr:to>
        <xdr:sp macro="" textlink="">
          <xdr:nvSpPr>
            <xdr:cNvPr id="17410" name="Button 2" hidden="1">
              <a:extLst>
                <a:ext uri="{63B3BB69-23CF-44E3-9099-C40C66FF867C}">
                  <a14:compatExt spid="_x0000_s17410"/>
                </a:ext>
                <a:ext uri="{FF2B5EF4-FFF2-40B4-BE49-F238E27FC236}">
                  <a16:creationId xmlns:a16="http://schemas.microsoft.com/office/drawing/2014/main" id="{00000000-0008-0000-1100-00000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54864" tIns="45720" rIns="54864" bIns="45720" anchor="ctr" upright="1"/>
            <a:lstStyle/>
            <a:p>
              <a:pPr algn="ctr" rtl="0">
                <a:defRPr sz="1000"/>
              </a:pPr>
              <a:r>
                <a:rPr lang="en-GB" sz="1000" b="1" i="0" u="none" strike="noStrike" baseline="0">
                  <a:solidFill>
                    <a:srgbClr val="008000"/>
                  </a:solidFill>
                  <a:latin typeface="MS Sans Serif"/>
                </a:rPr>
                <a:t>Start</a:t>
              </a:r>
            </a:p>
            <a:p>
              <a:pPr algn="ctr" rtl="0">
                <a:defRPr sz="1000"/>
              </a:pPr>
              <a:r>
                <a:rPr lang="en-GB" sz="1000" b="1" i="0" u="none" strike="noStrike" baseline="0">
                  <a:solidFill>
                    <a:srgbClr val="008000"/>
                  </a:solidFill>
                  <a:latin typeface="MS Sans Serif"/>
                </a:rPr>
                <a:t>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533400</xdr:colOff>
          <xdr:row>2</xdr:row>
          <xdr:rowOff>0</xdr:rowOff>
        </xdr:from>
        <xdr:to>
          <xdr:col>10</xdr:col>
          <xdr:colOff>57150</xdr:colOff>
          <xdr:row>5</xdr:row>
          <xdr:rowOff>0</xdr:rowOff>
        </xdr:to>
        <xdr:sp macro="" textlink="">
          <xdr:nvSpPr>
            <xdr:cNvPr id="17411" name="Button 3" hidden="1">
              <a:extLst>
                <a:ext uri="{63B3BB69-23CF-44E3-9099-C40C66FF867C}">
                  <a14:compatExt spid="_x0000_s17411"/>
                </a:ext>
                <a:ext uri="{FF2B5EF4-FFF2-40B4-BE49-F238E27FC236}">
                  <a16:creationId xmlns:a16="http://schemas.microsoft.com/office/drawing/2014/main" id="{00000000-0008-0000-1100-00000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54864" tIns="45720" rIns="54864" bIns="45720" anchor="ctr" upright="1"/>
            <a:lstStyle/>
            <a:p>
              <a:pPr algn="ctr" rtl="0">
                <a:defRPr sz="1000"/>
              </a:pPr>
              <a:r>
                <a:rPr lang="en-GB" sz="1000" b="1" i="0" u="none" strike="noStrike" baseline="0">
                  <a:solidFill>
                    <a:srgbClr val="0000FF"/>
                  </a:solidFill>
                  <a:latin typeface="MS Sans Serif"/>
                </a:rPr>
                <a:t>Save</a:t>
              </a:r>
            </a:p>
            <a:p>
              <a:pPr algn="ctr" rtl="0">
                <a:defRPr sz="1000"/>
              </a:pPr>
              <a:r>
                <a:rPr lang="en-GB" sz="1000" b="1" i="0" u="none" strike="noStrike" baseline="0">
                  <a:solidFill>
                    <a:srgbClr val="0000FF"/>
                  </a:solidFill>
                  <a:latin typeface="MS Sans Serif"/>
                </a:rPr>
                <a:t>Workbook</a:t>
              </a:r>
            </a:p>
          </xdr:txBody>
        </xdr:sp>
        <xdr:clientData fPrintsWithSheet="0"/>
      </xdr:twoCellAnchor>
    </mc:Choice>
    <mc:Fallback/>
  </mc:AlternateContent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609600</xdr:colOff>
      <xdr:row>170</xdr:row>
      <xdr:rowOff>76200</xdr:rowOff>
    </xdr:from>
    <xdr:to>
      <xdr:col>35</xdr:col>
      <xdr:colOff>123825</xdr:colOff>
      <xdr:row>200</xdr:row>
      <xdr:rowOff>47625</xdr:rowOff>
    </xdr:to>
    <xdr:graphicFrame macro="">
      <xdr:nvGraphicFramePr>
        <xdr:cNvPr id="18464" name="Chart 1">
          <a:extLst>
            <a:ext uri="{FF2B5EF4-FFF2-40B4-BE49-F238E27FC236}">
              <a16:creationId xmlns:a16="http://schemas.microsoft.com/office/drawing/2014/main" id="{00000000-0008-0000-1200-0000204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354330</xdr:colOff>
          <xdr:row>2</xdr:row>
          <xdr:rowOff>0</xdr:rowOff>
        </xdr:from>
        <xdr:to>
          <xdr:col>7</xdr:col>
          <xdr:colOff>533400</xdr:colOff>
          <xdr:row>5</xdr:row>
          <xdr:rowOff>0</xdr:rowOff>
        </xdr:to>
        <xdr:sp macro="" textlink="">
          <xdr:nvSpPr>
            <xdr:cNvPr id="18433" name="Button 1" hidden="1">
              <a:extLst>
                <a:ext uri="{63B3BB69-23CF-44E3-9099-C40C66FF867C}">
                  <a14:compatExt spid="_x0000_s18433"/>
                </a:ext>
                <a:ext uri="{FF2B5EF4-FFF2-40B4-BE49-F238E27FC236}">
                  <a16:creationId xmlns:a16="http://schemas.microsoft.com/office/drawing/2014/main" id="{00000000-0008-0000-1200-00000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54864" tIns="45720" rIns="54864" bIns="45720" anchor="ctr" upright="1"/>
            <a:lstStyle/>
            <a:p>
              <a:pPr algn="ctr" rtl="0">
                <a:defRPr sz="1000"/>
              </a:pPr>
              <a:r>
                <a:rPr lang="en-GB" sz="1000" b="1" i="0" u="none" strike="noStrike" baseline="0">
                  <a:solidFill>
                    <a:srgbClr val="FF0000"/>
                  </a:solidFill>
                  <a:latin typeface="MS Sans Serif"/>
                </a:rPr>
                <a:t>Print</a:t>
              </a:r>
            </a:p>
            <a:p>
              <a:pPr algn="ctr" rtl="0">
                <a:defRPr sz="1000"/>
              </a:pPr>
              <a:r>
                <a:rPr lang="en-GB" sz="1000" b="1" i="0" u="none" strike="noStrike" baseline="0">
                  <a:solidFill>
                    <a:srgbClr val="FF0000"/>
                  </a:solidFill>
                  <a:latin typeface="MS Sans Serif"/>
                </a:rPr>
                <a:t>Spreadsheet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2</xdr:row>
          <xdr:rowOff>0</xdr:rowOff>
        </xdr:from>
        <xdr:to>
          <xdr:col>5</xdr:col>
          <xdr:colOff>354330</xdr:colOff>
          <xdr:row>5</xdr:row>
          <xdr:rowOff>0</xdr:rowOff>
        </xdr:to>
        <xdr:sp macro="" textlink="">
          <xdr:nvSpPr>
            <xdr:cNvPr id="18434" name="Button 2" hidden="1">
              <a:extLst>
                <a:ext uri="{63B3BB69-23CF-44E3-9099-C40C66FF867C}">
                  <a14:compatExt spid="_x0000_s18434"/>
                </a:ext>
                <a:ext uri="{FF2B5EF4-FFF2-40B4-BE49-F238E27FC236}">
                  <a16:creationId xmlns:a16="http://schemas.microsoft.com/office/drawing/2014/main" id="{00000000-0008-0000-1200-000002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54864" tIns="45720" rIns="54864" bIns="45720" anchor="ctr" upright="1"/>
            <a:lstStyle/>
            <a:p>
              <a:pPr algn="ctr" rtl="0">
                <a:defRPr sz="1000"/>
              </a:pPr>
              <a:r>
                <a:rPr lang="en-GB" sz="1000" b="1" i="0" u="none" strike="noStrike" baseline="0">
                  <a:solidFill>
                    <a:srgbClr val="008000"/>
                  </a:solidFill>
                  <a:latin typeface="MS Sans Serif"/>
                </a:rPr>
                <a:t>Start</a:t>
              </a:r>
            </a:p>
            <a:p>
              <a:pPr algn="ctr" rtl="0">
                <a:defRPr sz="1000"/>
              </a:pPr>
              <a:r>
                <a:rPr lang="en-GB" sz="1000" b="1" i="0" u="none" strike="noStrike" baseline="0">
                  <a:solidFill>
                    <a:srgbClr val="008000"/>
                  </a:solidFill>
                  <a:latin typeface="MS Sans Serif"/>
                </a:rPr>
                <a:t>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533400</xdr:colOff>
          <xdr:row>2</xdr:row>
          <xdr:rowOff>0</xdr:rowOff>
        </xdr:from>
        <xdr:to>
          <xdr:col>10</xdr:col>
          <xdr:colOff>57150</xdr:colOff>
          <xdr:row>5</xdr:row>
          <xdr:rowOff>0</xdr:rowOff>
        </xdr:to>
        <xdr:sp macro="" textlink="">
          <xdr:nvSpPr>
            <xdr:cNvPr id="18435" name="Button 3" hidden="1">
              <a:extLst>
                <a:ext uri="{63B3BB69-23CF-44E3-9099-C40C66FF867C}">
                  <a14:compatExt spid="_x0000_s18435"/>
                </a:ext>
                <a:ext uri="{FF2B5EF4-FFF2-40B4-BE49-F238E27FC236}">
                  <a16:creationId xmlns:a16="http://schemas.microsoft.com/office/drawing/2014/main" id="{00000000-0008-0000-1200-000003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54864" tIns="45720" rIns="54864" bIns="45720" anchor="ctr" upright="1"/>
            <a:lstStyle/>
            <a:p>
              <a:pPr algn="ctr" rtl="0">
                <a:defRPr sz="1000"/>
              </a:pPr>
              <a:r>
                <a:rPr lang="en-GB" sz="1000" b="1" i="0" u="none" strike="noStrike" baseline="0">
                  <a:solidFill>
                    <a:srgbClr val="0000FF"/>
                  </a:solidFill>
                  <a:latin typeface="MS Sans Serif"/>
                </a:rPr>
                <a:t>Save</a:t>
              </a:r>
            </a:p>
            <a:p>
              <a:pPr algn="ctr" rtl="0">
                <a:defRPr sz="1000"/>
              </a:pPr>
              <a:r>
                <a:rPr lang="en-GB" sz="1000" b="1" i="0" u="none" strike="noStrike" baseline="0">
                  <a:solidFill>
                    <a:srgbClr val="0000FF"/>
                  </a:solidFill>
                  <a:latin typeface="MS Sans Serif"/>
                </a:rPr>
                <a:t>Workbook</a:t>
              </a:r>
            </a:p>
          </xdr:txBody>
        </xdr:sp>
        <xdr:clientData fPrintsWithSheet="0"/>
      </xdr:twoCellAnchor>
    </mc:Choice>
    <mc:Fallback/>
  </mc:AlternateContent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609600</xdr:colOff>
      <xdr:row>170</xdr:row>
      <xdr:rowOff>76200</xdr:rowOff>
    </xdr:from>
    <xdr:to>
      <xdr:col>35</xdr:col>
      <xdr:colOff>123825</xdr:colOff>
      <xdr:row>200</xdr:row>
      <xdr:rowOff>47625</xdr:rowOff>
    </xdr:to>
    <xdr:graphicFrame macro="">
      <xdr:nvGraphicFramePr>
        <xdr:cNvPr id="19487" name="Chart 1">
          <a:extLst>
            <a:ext uri="{FF2B5EF4-FFF2-40B4-BE49-F238E27FC236}">
              <a16:creationId xmlns:a16="http://schemas.microsoft.com/office/drawing/2014/main" id="{00000000-0008-0000-1300-00001F4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354330</xdr:colOff>
          <xdr:row>2</xdr:row>
          <xdr:rowOff>0</xdr:rowOff>
        </xdr:from>
        <xdr:to>
          <xdr:col>7</xdr:col>
          <xdr:colOff>533400</xdr:colOff>
          <xdr:row>5</xdr:row>
          <xdr:rowOff>0</xdr:rowOff>
        </xdr:to>
        <xdr:sp macro="" textlink="">
          <xdr:nvSpPr>
            <xdr:cNvPr id="19457" name="Button 1" hidden="1">
              <a:extLst>
                <a:ext uri="{63B3BB69-23CF-44E3-9099-C40C66FF867C}">
                  <a14:compatExt spid="_x0000_s19457"/>
                </a:ext>
                <a:ext uri="{FF2B5EF4-FFF2-40B4-BE49-F238E27FC236}">
                  <a16:creationId xmlns:a16="http://schemas.microsoft.com/office/drawing/2014/main" id="{00000000-0008-0000-1300-000001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54864" tIns="45720" rIns="54864" bIns="45720" anchor="ctr" upright="1"/>
            <a:lstStyle/>
            <a:p>
              <a:pPr algn="ctr" rtl="0">
                <a:defRPr sz="1000"/>
              </a:pPr>
              <a:r>
                <a:rPr lang="en-GB" sz="1000" b="1" i="0" u="none" strike="noStrike" baseline="0">
                  <a:solidFill>
                    <a:srgbClr val="FF0000"/>
                  </a:solidFill>
                  <a:latin typeface="MS Sans Serif"/>
                </a:rPr>
                <a:t>Print</a:t>
              </a:r>
            </a:p>
            <a:p>
              <a:pPr algn="ctr" rtl="0">
                <a:defRPr sz="1000"/>
              </a:pPr>
              <a:r>
                <a:rPr lang="en-GB" sz="1000" b="1" i="0" u="none" strike="noStrike" baseline="0">
                  <a:solidFill>
                    <a:srgbClr val="FF0000"/>
                  </a:solidFill>
                  <a:latin typeface="MS Sans Serif"/>
                </a:rPr>
                <a:t>Spreadsheet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2</xdr:row>
          <xdr:rowOff>0</xdr:rowOff>
        </xdr:from>
        <xdr:to>
          <xdr:col>5</xdr:col>
          <xdr:colOff>354330</xdr:colOff>
          <xdr:row>5</xdr:row>
          <xdr:rowOff>0</xdr:rowOff>
        </xdr:to>
        <xdr:sp macro="" textlink="">
          <xdr:nvSpPr>
            <xdr:cNvPr id="19458" name="Button 2" hidden="1">
              <a:extLst>
                <a:ext uri="{63B3BB69-23CF-44E3-9099-C40C66FF867C}">
                  <a14:compatExt spid="_x0000_s19458"/>
                </a:ext>
                <a:ext uri="{FF2B5EF4-FFF2-40B4-BE49-F238E27FC236}">
                  <a16:creationId xmlns:a16="http://schemas.microsoft.com/office/drawing/2014/main" id="{00000000-0008-0000-1300-000002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54864" tIns="45720" rIns="54864" bIns="45720" anchor="ctr" upright="1"/>
            <a:lstStyle/>
            <a:p>
              <a:pPr algn="ctr" rtl="0">
                <a:defRPr sz="1000"/>
              </a:pPr>
              <a:r>
                <a:rPr lang="en-GB" sz="1000" b="1" i="0" u="none" strike="noStrike" baseline="0">
                  <a:solidFill>
                    <a:srgbClr val="008000"/>
                  </a:solidFill>
                  <a:latin typeface="MS Sans Serif"/>
                </a:rPr>
                <a:t>Start</a:t>
              </a:r>
            </a:p>
            <a:p>
              <a:pPr algn="ctr" rtl="0">
                <a:defRPr sz="1000"/>
              </a:pPr>
              <a:r>
                <a:rPr lang="en-GB" sz="1000" b="1" i="0" u="none" strike="noStrike" baseline="0">
                  <a:solidFill>
                    <a:srgbClr val="008000"/>
                  </a:solidFill>
                  <a:latin typeface="MS Sans Serif"/>
                </a:rPr>
                <a:t>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533400</xdr:colOff>
          <xdr:row>2</xdr:row>
          <xdr:rowOff>0</xdr:rowOff>
        </xdr:from>
        <xdr:to>
          <xdr:col>10</xdr:col>
          <xdr:colOff>57150</xdr:colOff>
          <xdr:row>5</xdr:row>
          <xdr:rowOff>0</xdr:rowOff>
        </xdr:to>
        <xdr:sp macro="" textlink="">
          <xdr:nvSpPr>
            <xdr:cNvPr id="19459" name="Button 3" hidden="1">
              <a:extLst>
                <a:ext uri="{63B3BB69-23CF-44E3-9099-C40C66FF867C}">
                  <a14:compatExt spid="_x0000_s19459"/>
                </a:ext>
                <a:ext uri="{FF2B5EF4-FFF2-40B4-BE49-F238E27FC236}">
                  <a16:creationId xmlns:a16="http://schemas.microsoft.com/office/drawing/2014/main" id="{00000000-0008-0000-1300-000003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54864" tIns="45720" rIns="54864" bIns="45720" anchor="ctr" upright="1"/>
            <a:lstStyle/>
            <a:p>
              <a:pPr algn="ctr" rtl="0">
                <a:defRPr sz="1000"/>
              </a:pPr>
              <a:r>
                <a:rPr lang="en-GB" sz="1000" b="1" i="0" u="none" strike="noStrike" baseline="0">
                  <a:solidFill>
                    <a:srgbClr val="0000FF"/>
                  </a:solidFill>
                  <a:latin typeface="MS Sans Serif"/>
                </a:rPr>
                <a:t>Save</a:t>
              </a:r>
            </a:p>
            <a:p>
              <a:pPr algn="ctr" rtl="0">
                <a:defRPr sz="1000"/>
              </a:pPr>
              <a:r>
                <a:rPr lang="en-GB" sz="1000" b="1" i="0" u="none" strike="noStrike" baseline="0">
                  <a:solidFill>
                    <a:srgbClr val="0000FF"/>
                  </a:solidFill>
                  <a:latin typeface="MS Sans Serif"/>
                </a:rPr>
                <a:t>Workbook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609600</xdr:colOff>
      <xdr:row>170</xdr:row>
      <xdr:rowOff>76200</xdr:rowOff>
    </xdr:from>
    <xdr:to>
      <xdr:col>35</xdr:col>
      <xdr:colOff>123825</xdr:colOff>
      <xdr:row>200</xdr:row>
      <xdr:rowOff>47625</xdr:rowOff>
    </xdr:to>
    <xdr:graphicFrame macro="">
      <xdr:nvGraphicFramePr>
        <xdr:cNvPr id="2147" name="Chart 1">
          <a:extLst>
            <a:ext uri="{FF2B5EF4-FFF2-40B4-BE49-F238E27FC236}">
              <a16:creationId xmlns:a16="http://schemas.microsoft.com/office/drawing/2014/main" id="{00000000-0008-0000-0200-000063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354330</xdr:colOff>
          <xdr:row>2</xdr:row>
          <xdr:rowOff>0</xdr:rowOff>
        </xdr:from>
        <xdr:to>
          <xdr:col>7</xdr:col>
          <xdr:colOff>533400</xdr:colOff>
          <xdr:row>5</xdr:row>
          <xdr:rowOff>0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2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54864" tIns="45720" rIns="54864" bIns="45720" anchor="ctr" upright="1"/>
            <a:lstStyle/>
            <a:p>
              <a:pPr algn="ctr" rtl="0">
                <a:defRPr sz="1000"/>
              </a:pPr>
              <a:r>
                <a:rPr lang="en-GB" sz="1000" b="1" i="0" u="none" strike="noStrike" baseline="0">
                  <a:solidFill>
                    <a:srgbClr val="FF0000"/>
                  </a:solidFill>
                  <a:latin typeface="MS Sans Serif"/>
                </a:rPr>
                <a:t>Print</a:t>
              </a:r>
            </a:p>
            <a:p>
              <a:pPr algn="ctr" rtl="0">
                <a:defRPr sz="1000"/>
              </a:pPr>
              <a:r>
                <a:rPr lang="en-GB" sz="1000" b="1" i="0" u="none" strike="noStrike" baseline="0">
                  <a:solidFill>
                    <a:srgbClr val="FF0000"/>
                  </a:solidFill>
                  <a:latin typeface="MS Sans Serif"/>
                </a:rPr>
                <a:t>Spreadsheet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2</xdr:row>
          <xdr:rowOff>0</xdr:rowOff>
        </xdr:from>
        <xdr:to>
          <xdr:col>5</xdr:col>
          <xdr:colOff>354330</xdr:colOff>
          <xdr:row>5</xdr:row>
          <xdr:rowOff>0</xdr:rowOff>
        </xdr:to>
        <xdr:sp macro="" textlink="">
          <xdr:nvSpPr>
            <xdr:cNvPr id="2051" name="Button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2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54864" tIns="45720" rIns="54864" bIns="45720" anchor="ctr" upright="1"/>
            <a:lstStyle/>
            <a:p>
              <a:pPr algn="ctr" rtl="0">
                <a:defRPr sz="1000"/>
              </a:pPr>
              <a:r>
                <a:rPr lang="en-GB" sz="1000" b="1" i="0" u="none" strike="noStrike" baseline="0">
                  <a:solidFill>
                    <a:srgbClr val="008000"/>
                  </a:solidFill>
                  <a:latin typeface="MS Sans Serif"/>
                </a:rPr>
                <a:t>Start</a:t>
              </a:r>
            </a:p>
            <a:p>
              <a:pPr algn="ctr" rtl="0">
                <a:defRPr sz="1000"/>
              </a:pPr>
              <a:r>
                <a:rPr lang="en-GB" sz="1000" b="1" i="0" u="none" strike="noStrike" baseline="0">
                  <a:solidFill>
                    <a:srgbClr val="008000"/>
                  </a:solidFill>
                  <a:latin typeface="MS Sans Serif"/>
                </a:rPr>
                <a:t>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533400</xdr:colOff>
          <xdr:row>2</xdr:row>
          <xdr:rowOff>0</xdr:rowOff>
        </xdr:from>
        <xdr:to>
          <xdr:col>10</xdr:col>
          <xdr:colOff>57150</xdr:colOff>
          <xdr:row>5</xdr:row>
          <xdr:rowOff>0</xdr:rowOff>
        </xdr:to>
        <xdr:sp macro="" textlink="">
          <xdr:nvSpPr>
            <xdr:cNvPr id="2052" name="Button 4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00000000-0008-0000-0200-00000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54864" tIns="45720" rIns="54864" bIns="45720" anchor="ctr" upright="1"/>
            <a:lstStyle/>
            <a:p>
              <a:pPr algn="ctr" rtl="0">
                <a:defRPr sz="1000"/>
              </a:pPr>
              <a:r>
                <a:rPr lang="en-GB" sz="1000" b="1" i="0" u="none" strike="noStrike" baseline="0">
                  <a:solidFill>
                    <a:srgbClr val="0000FF"/>
                  </a:solidFill>
                  <a:latin typeface="MS Sans Serif"/>
                </a:rPr>
                <a:t>Save</a:t>
              </a:r>
            </a:p>
            <a:p>
              <a:pPr algn="ctr" rtl="0">
                <a:defRPr sz="1000"/>
              </a:pPr>
              <a:r>
                <a:rPr lang="en-GB" sz="1000" b="1" i="0" u="none" strike="noStrike" baseline="0">
                  <a:solidFill>
                    <a:srgbClr val="0000FF"/>
                  </a:solidFill>
                  <a:latin typeface="MS Sans Serif"/>
                </a:rPr>
                <a:t>Workbook</a:t>
              </a:r>
            </a:p>
          </xdr:txBody>
        </xdr:sp>
        <xdr:clientData fPrintsWithSheet="0"/>
      </xdr:twoCellAnchor>
    </mc:Choice>
    <mc:Fallback/>
  </mc:AlternateContent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609600</xdr:colOff>
      <xdr:row>170</xdr:row>
      <xdr:rowOff>76200</xdr:rowOff>
    </xdr:from>
    <xdr:to>
      <xdr:col>35</xdr:col>
      <xdr:colOff>123825</xdr:colOff>
      <xdr:row>200</xdr:row>
      <xdr:rowOff>47625</xdr:rowOff>
    </xdr:to>
    <xdr:graphicFrame macro="">
      <xdr:nvGraphicFramePr>
        <xdr:cNvPr id="20511" name="Chart 1">
          <a:extLst>
            <a:ext uri="{FF2B5EF4-FFF2-40B4-BE49-F238E27FC236}">
              <a16:creationId xmlns:a16="http://schemas.microsoft.com/office/drawing/2014/main" id="{00000000-0008-0000-1400-00001F5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354330</xdr:colOff>
          <xdr:row>2</xdr:row>
          <xdr:rowOff>0</xdr:rowOff>
        </xdr:from>
        <xdr:to>
          <xdr:col>7</xdr:col>
          <xdr:colOff>533400</xdr:colOff>
          <xdr:row>5</xdr:row>
          <xdr:rowOff>0</xdr:rowOff>
        </xdr:to>
        <xdr:sp macro="" textlink="">
          <xdr:nvSpPr>
            <xdr:cNvPr id="20481" name="Button 1" hidden="1">
              <a:extLst>
                <a:ext uri="{63B3BB69-23CF-44E3-9099-C40C66FF867C}">
                  <a14:compatExt spid="_x0000_s20481"/>
                </a:ext>
                <a:ext uri="{FF2B5EF4-FFF2-40B4-BE49-F238E27FC236}">
                  <a16:creationId xmlns:a16="http://schemas.microsoft.com/office/drawing/2014/main" id="{00000000-0008-0000-1400-000001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54864" tIns="45720" rIns="54864" bIns="45720" anchor="ctr" upright="1"/>
            <a:lstStyle/>
            <a:p>
              <a:pPr algn="ctr" rtl="0">
                <a:defRPr sz="1000"/>
              </a:pPr>
              <a:r>
                <a:rPr lang="en-GB" sz="1000" b="1" i="0" u="none" strike="noStrike" baseline="0">
                  <a:solidFill>
                    <a:srgbClr val="FF0000"/>
                  </a:solidFill>
                  <a:latin typeface="MS Sans Serif"/>
                </a:rPr>
                <a:t>Print</a:t>
              </a:r>
            </a:p>
            <a:p>
              <a:pPr algn="ctr" rtl="0">
                <a:defRPr sz="1000"/>
              </a:pPr>
              <a:r>
                <a:rPr lang="en-GB" sz="1000" b="1" i="0" u="none" strike="noStrike" baseline="0">
                  <a:solidFill>
                    <a:srgbClr val="FF0000"/>
                  </a:solidFill>
                  <a:latin typeface="MS Sans Serif"/>
                </a:rPr>
                <a:t>Spreadsheet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2</xdr:row>
          <xdr:rowOff>0</xdr:rowOff>
        </xdr:from>
        <xdr:to>
          <xdr:col>5</xdr:col>
          <xdr:colOff>354330</xdr:colOff>
          <xdr:row>5</xdr:row>
          <xdr:rowOff>0</xdr:rowOff>
        </xdr:to>
        <xdr:sp macro="" textlink="">
          <xdr:nvSpPr>
            <xdr:cNvPr id="20482" name="Button 2" hidden="1">
              <a:extLst>
                <a:ext uri="{63B3BB69-23CF-44E3-9099-C40C66FF867C}">
                  <a14:compatExt spid="_x0000_s20482"/>
                </a:ext>
                <a:ext uri="{FF2B5EF4-FFF2-40B4-BE49-F238E27FC236}">
                  <a16:creationId xmlns:a16="http://schemas.microsoft.com/office/drawing/2014/main" id="{00000000-0008-0000-1400-000002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54864" tIns="45720" rIns="54864" bIns="45720" anchor="ctr" upright="1"/>
            <a:lstStyle/>
            <a:p>
              <a:pPr algn="ctr" rtl="0">
                <a:defRPr sz="1000"/>
              </a:pPr>
              <a:r>
                <a:rPr lang="en-GB" sz="1000" b="1" i="0" u="none" strike="noStrike" baseline="0">
                  <a:solidFill>
                    <a:srgbClr val="008000"/>
                  </a:solidFill>
                  <a:latin typeface="MS Sans Serif"/>
                </a:rPr>
                <a:t>Start</a:t>
              </a:r>
            </a:p>
            <a:p>
              <a:pPr algn="ctr" rtl="0">
                <a:defRPr sz="1000"/>
              </a:pPr>
              <a:r>
                <a:rPr lang="en-GB" sz="1000" b="1" i="0" u="none" strike="noStrike" baseline="0">
                  <a:solidFill>
                    <a:srgbClr val="008000"/>
                  </a:solidFill>
                  <a:latin typeface="MS Sans Serif"/>
                </a:rPr>
                <a:t>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533400</xdr:colOff>
          <xdr:row>2</xdr:row>
          <xdr:rowOff>0</xdr:rowOff>
        </xdr:from>
        <xdr:to>
          <xdr:col>10</xdr:col>
          <xdr:colOff>57150</xdr:colOff>
          <xdr:row>5</xdr:row>
          <xdr:rowOff>0</xdr:rowOff>
        </xdr:to>
        <xdr:sp macro="" textlink="">
          <xdr:nvSpPr>
            <xdr:cNvPr id="20483" name="Button 3" hidden="1">
              <a:extLst>
                <a:ext uri="{63B3BB69-23CF-44E3-9099-C40C66FF867C}">
                  <a14:compatExt spid="_x0000_s20483"/>
                </a:ext>
                <a:ext uri="{FF2B5EF4-FFF2-40B4-BE49-F238E27FC236}">
                  <a16:creationId xmlns:a16="http://schemas.microsoft.com/office/drawing/2014/main" id="{00000000-0008-0000-1400-000003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54864" tIns="45720" rIns="54864" bIns="45720" anchor="ctr" upright="1"/>
            <a:lstStyle/>
            <a:p>
              <a:pPr algn="ctr" rtl="0">
                <a:defRPr sz="1000"/>
              </a:pPr>
              <a:r>
                <a:rPr lang="en-GB" sz="1000" b="1" i="0" u="none" strike="noStrike" baseline="0">
                  <a:solidFill>
                    <a:srgbClr val="0000FF"/>
                  </a:solidFill>
                  <a:latin typeface="MS Sans Serif"/>
                </a:rPr>
                <a:t>Save</a:t>
              </a:r>
            </a:p>
            <a:p>
              <a:pPr algn="ctr" rtl="0">
                <a:defRPr sz="1000"/>
              </a:pPr>
              <a:r>
                <a:rPr lang="en-GB" sz="1000" b="1" i="0" u="none" strike="noStrike" baseline="0">
                  <a:solidFill>
                    <a:srgbClr val="0000FF"/>
                  </a:solidFill>
                  <a:latin typeface="MS Sans Serif"/>
                </a:rPr>
                <a:t>Workbook</a:t>
              </a:r>
            </a:p>
          </xdr:txBody>
        </xdr:sp>
        <xdr:clientData fPrintsWithSheet="0"/>
      </xdr:twoCellAnchor>
    </mc:Choice>
    <mc:Fallback/>
  </mc:AlternateContent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609600</xdr:colOff>
      <xdr:row>170</xdr:row>
      <xdr:rowOff>76200</xdr:rowOff>
    </xdr:from>
    <xdr:to>
      <xdr:col>35</xdr:col>
      <xdr:colOff>123825</xdr:colOff>
      <xdr:row>200</xdr:row>
      <xdr:rowOff>47625</xdr:rowOff>
    </xdr:to>
    <xdr:graphicFrame macro="">
      <xdr:nvGraphicFramePr>
        <xdr:cNvPr id="21535" name="Chart 1">
          <a:extLst>
            <a:ext uri="{FF2B5EF4-FFF2-40B4-BE49-F238E27FC236}">
              <a16:creationId xmlns:a16="http://schemas.microsoft.com/office/drawing/2014/main" id="{00000000-0008-0000-1500-00001F5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354330</xdr:colOff>
          <xdr:row>2</xdr:row>
          <xdr:rowOff>0</xdr:rowOff>
        </xdr:from>
        <xdr:to>
          <xdr:col>7</xdr:col>
          <xdr:colOff>533400</xdr:colOff>
          <xdr:row>5</xdr:row>
          <xdr:rowOff>0</xdr:rowOff>
        </xdr:to>
        <xdr:sp macro="" textlink="">
          <xdr:nvSpPr>
            <xdr:cNvPr id="21505" name="Button 1" hidden="1">
              <a:extLst>
                <a:ext uri="{63B3BB69-23CF-44E3-9099-C40C66FF867C}">
                  <a14:compatExt spid="_x0000_s21505"/>
                </a:ext>
                <a:ext uri="{FF2B5EF4-FFF2-40B4-BE49-F238E27FC236}">
                  <a16:creationId xmlns:a16="http://schemas.microsoft.com/office/drawing/2014/main" id="{00000000-0008-0000-1500-000001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54864" tIns="45720" rIns="54864" bIns="45720" anchor="ctr" upright="1"/>
            <a:lstStyle/>
            <a:p>
              <a:pPr algn="ctr" rtl="0">
                <a:defRPr sz="1000"/>
              </a:pPr>
              <a:r>
                <a:rPr lang="en-GB" sz="1000" b="1" i="0" u="none" strike="noStrike" baseline="0">
                  <a:solidFill>
                    <a:srgbClr val="FF0000"/>
                  </a:solidFill>
                  <a:latin typeface="MS Sans Serif"/>
                </a:rPr>
                <a:t>Print</a:t>
              </a:r>
            </a:p>
            <a:p>
              <a:pPr algn="ctr" rtl="0">
                <a:defRPr sz="1000"/>
              </a:pPr>
              <a:r>
                <a:rPr lang="en-GB" sz="1000" b="1" i="0" u="none" strike="noStrike" baseline="0">
                  <a:solidFill>
                    <a:srgbClr val="FF0000"/>
                  </a:solidFill>
                  <a:latin typeface="MS Sans Serif"/>
                </a:rPr>
                <a:t>Spreadsheet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2</xdr:row>
          <xdr:rowOff>0</xdr:rowOff>
        </xdr:from>
        <xdr:to>
          <xdr:col>5</xdr:col>
          <xdr:colOff>354330</xdr:colOff>
          <xdr:row>5</xdr:row>
          <xdr:rowOff>0</xdr:rowOff>
        </xdr:to>
        <xdr:sp macro="" textlink="">
          <xdr:nvSpPr>
            <xdr:cNvPr id="21506" name="Button 2" hidden="1">
              <a:extLst>
                <a:ext uri="{63B3BB69-23CF-44E3-9099-C40C66FF867C}">
                  <a14:compatExt spid="_x0000_s21506"/>
                </a:ext>
                <a:ext uri="{FF2B5EF4-FFF2-40B4-BE49-F238E27FC236}">
                  <a16:creationId xmlns:a16="http://schemas.microsoft.com/office/drawing/2014/main" id="{00000000-0008-0000-1500-000002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54864" tIns="45720" rIns="54864" bIns="45720" anchor="ctr" upright="1"/>
            <a:lstStyle/>
            <a:p>
              <a:pPr algn="ctr" rtl="0">
                <a:defRPr sz="1000"/>
              </a:pPr>
              <a:r>
                <a:rPr lang="en-GB" sz="1000" b="1" i="0" u="none" strike="noStrike" baseline="0">
                  <a:solidFill>
                    <a:srgbClr val="008000"/>
                  </a:solidFill>
                  <a:latin typeface="MS Sans Serif"/>
                </a:rPr>
                <a:t>Start</a:t>
              </a:r>
            </a:p>
            <a:p>
              <a:pPr algn="ctr" rtl="0">
                <a:defRPr sz="1000"/>
              </a:pPr>
              <a:r>
                <a:rPr lang="en-GB" sz="1000" b="1" i="0" u="none" strike="noStrike" baseline="0">
                  <a:solidFill>
                    <a:srgbClr val="008000"/>
                  </a:solidFill>
                  <a:latin typeface="MS Sans Serif"/>
                </a:rPr>
                <a:t>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533400</xdr:colOff>
          <xdr:row>2</xdr:row>
          <xdr:rowOff>0</xdr:rowOff>
        </xdr:from>
        <xdr:to>
          <xdr:col>10</xdr:col>
          <xdr:colOff>57150</xdr:colOff>
          <xdr:row>5</xdr:row>
          <xdr:rowOff>0</xdr:rowOff>
        </xdr:to>
        <xdr:sp macro="" textlink="">
          <xdr:nvSpPr>
            <xdr:cNvPr id="21507" name="Button 3" hidden="1">
              <a:extLst>
                <a:ext uri="{63B3BB69-23CF-44E3-9099-C40C66FF867C}">
                  <a14:compatExt spid="_x0000_s21507"/>
                </a:ext>
                <a:ext uri="{FF2B5EF4-FFF2-40B4-BE49-F238E27FC236}">
                  <a16:creationId xmlns:a16="http://schemas.microsoft.com/office/drawing/2014/main" id="{00000000-0008-0000-1500-000003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54864" tIns="45720" rIns="54864" bIns="45720" anchor="ctr" upright="1"/>
            <a:lstStyle/>
            <a:p>
              <a:pPr algn="ctr" rtl="0">
                <a:defRPr sz="1000"/>
              </a:pPr>
              <a:r>
                <a:rPr lang="en-GB" sz="1000" b="1" i="0" u="none" strike="noStrike" baseline="0">
                  <a:solidFill>
                    <a:srgbClr val="0000FF"/>
                  </a:solidFill>
                  <a:latin typeface="MS Sans Serif"/>
                </a:rPr>
                <a:t>Save</a:t>
              </a:r>
            </a:p>
            <a:p>
              <a:pPr algn="ctr" rtl="0">
                <a:defRPr sz="1000"/>
              </a:pPr>
              <a:r>
                <a:rPr lang="en-GB" sz="1000" b="1" i="0" u="none" strike="noStrike" baseline="0">
                  <a:solidFill>
                    <a:srgbClr val="0000FF"/>
                  </a:solidFill>
                  <a:latin typeface="MS Sans Serif"/>
                </a:rPr>
                <a:t>Workbook</a:t>
              </a:r>
            </a:p>
          </xdr:txBody>
        </xdr:sp>
        <xdr:clientData fPrintsWithSheet="0"/>
      </xdr:twoCellAnchor>
    </mc:Choice>
    <mc:Fallback/>
  </mc:AlternateContent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609600</xdr:colOff>
      <xdr:row>170</xdr:row>
      <xdr:rowOff>76200</xdr:rowOff>
    </xdr:from>
    <xdr:to>
      <xdr:col>35</xdr:col>
      <xdr:colOff>123825</xdr:colOff>
      <xdr:row>200</xdr:row>
      <xdr:rowOff>47625</xdr:rowOff>
    </xdr:to>
    <xdr:graphicFrame macro="">
      <xdr:nvGraphicFramePr>
        <xdr:cNvPr id="22559" name="Chart 1">
          <a:extLst>
            <a:ext uri="{FF2B5EF4-FFF2-40B4-BE49-F238E27FC236}">
              <a16:creationId xmlns:a16="http://schemas.microsoft.com/office/drawing/2014/main" id="{00000000-0008-0000-1600-00001F5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354330</xdr:colOff>
          <xdr:row>2</xdr:row>
          <xdr:rowOff>0</xdr:rowOff>
        </xdr:from>
        <xdr:to>
          <xdr:col>7</xdr:col>
          <xdr:colOff>533400</xdr:colOff>
          <xdr:row>5</xdr:row>
          <xdr:rowOff>0</xdr:rowOff>
        </xdr:to>
        <xdr:sp macro="" textlink="">
          <xdr:nvSpPr>
            <xdr:cNvPr id="22529" name="Button 1" hidden="1">
              <a:extLst>
                <a:ext uri="{63B3BB69-23CF-44E3-9099-C40C66FF867C}">
                  <a14:compatExt spid="_x0000_s22529"/>
                </a:ext>
                <a:ext uri="{FF2B5EF4-FFF2-40B4-BE49-F238E27FC236}">
                  <a16:creationId xmlns:a16="http://schemas.microsoft.com/office/drawing/2014/main" id="{00000000-0008-0000-1600-000001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54864" tIns="45720" rIns="54864" bIns="45720" anchor="ctr" upright="1"/>
            <a:lstStyle/>
            <a:p>
              <a:pPr algn="ctr" rtl="0">
                <a:defRPr sz="1000"/>
              </a:pPr>
              <a:r>
                <a:rPr lang="en-GB" sz="1000" b="1" i="0" u="none" strike="noStrike" baseline="0">
                  <a:solidFill>
                    <a:srgbClr val="FF0000"/>
                  </a:solidFill>
                  <a:latin typeface="MS Sans Serif"/>
                </a:rPr>
                <a:t>Print</a:t>
              </a:r>
            </a:p>
            <a:p>
              <a:pPr algn="ctr" rtl="0">
                <a:defRPr sz="1000"/>
              </a:pPr>
              <a:r>
                <a:rPr lang="en-GB" sz="1000" b="1" i="0" u="none" strike="noStrike" baseline="0">
                  <a:solidFill>
                    <a:srgbClr val="FF0000"/>
                  </a:solidFill>
                  <a:latin typeface="MS Sans Serif"/>
                </a:rPr>
                <a:t>Spreadsheet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2</xdr:row>
          <xdr:rowOff>0</xdr:rowOff>
        </xdr:from>
        <xdr:to>
          <xdr:col>5</xdr:col>
          <xdr:colOff>354330</xdr:colOff>
          <xdr:row>5</xdr:row>
          <xdr:rowOff>0</xdr:rowOff>
        </xdr:to>
        <xdr:sp macro="" textlink="">
          <xdr:nvSpPr>
            <xdr:cNvPr id="22530" name="Button 2" hidden="1">
              <a:extLst>
                <a:ext uri="{63B3BB69-23CF-44E3-9099-C40C66FF867C}">
                  <a14:compatExt spid="_x0000_s22530"/>
                </a:ext>
                <a:ext uri="{FF2B5EF4-FFF2-40B4-BE49-F238E27FC236}">
                  <a16:creationId xmlns:a16="http://schemas.microsoft.com/office/drawing/2014/main" id="{00000000-0008-0000-1600-000002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54864" tIns="45720" rIns="54864" bIns="45720" anchor="ctr" upright="1"/>
            <a:lstStyle/>
            <a:p>
              <a:pPr algn="ctr" rtl="0">
                <a:defRPr sz="1000"/>
              </a:pPr>
              <a:r>
                <a:rPr lang="en-GB" sz="1000" b="1" i="0" u="none" strike="noStrike" baseline="0">
                  <a:solidFill>
                    <a:srgbClr val="008000"/>
                  </a:solidFill>
                  <a:latin typeface="MS Sans Serif"/>
                </a:rPr>
                <a:t>Start</a:t>
              </a:r>
            </a:p>
            <a:p>
              <a:pPr algn="ctr" rtl="0">
                <a:defRPr sz="1000"/>
              </a:pPr>
              <a:r>
                <a:rPr lang="en-GB" sz="1000" b="1" i="0" u="none" strike="noStrike" baseline="0">
                  <a:solidFill>
                    <a:srgbClr val="008000"/>
                  </a:solidFill>
                  <a:latin typeface="MS Sans Serif"/>
                </a:rPr>
                <a:t>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533400</xdr:colOff>
          <xdr:row>2</xdr:row>
          <xdr:rowOff>0</xdr:rowOff>
        </xdr:from>
        <xdr:to>
          <xdr:col>10</xdr:col>
          <xdr:colOff>57150</xdr:colOff>
          <xdr:row>5</xdr:row>
          <xdr:rowOff>0</xdr:rowOff>
        </xdr:to>
        <xdr:sp macro="" textlink="">
          <xdr:nvSpPr>
            <xdr:cNvPr id="22531" name="Button 3" hidden="1">
              <a:extLst>
                <a:ext uri="{63B3BB69-23CF-44E3-9099-C40C66FF867C}">
                  <a14:compatExt spid="_x0000_s22531"/>
                </a:ext>
                <a:ext uri="{FF2B5EF4-FFF2-40B4-BE49-F238E27FC236}">
                  <a16:creationId xmlns:a16="http://schemas.microsoft.com/office/drawing/2014/main" id="{00000000-0008-0000-1600-000003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54864" tIns="45720" rIns="54864" bIns="45720" anchor="ctr" upright="1"/>
            <a:lstStyle/>
            <a:p>
              <a:pPr algn="ctr" rtl="0">
                <a:defRPr sz="1000"/>
              </a:pPr>
              <a:r>
                <a:rPr lang="en-GB" sz="1000" b="1" i="0" u="none" strike="noStrike" baseline="0">
                  <a:solidFill>
                    <a:srgbClr val="0000FF"/>
                  </a:solidFill>
                  <a:latin typeface="MS Sans Serif"/>
                </a:rPr>
                <a:t>Save</a:t>
              </a:r>
            </a:p>
            <a:p>
              <a:pPr algn="ctr" rtl="0">
                <a:defRPr sz="1000"/>
              </a:pPr>
              <a:r>
                <a:rPr lang="en-GB" sz="1000" b="1" i="0" u="none" strike="noStrike" baseline="0">
                  <a:solidFill>
                    <a:srgbClr val="0000FF"/>
                  </a:solidFill>
                  <a:latin typeface="MS Sans Serif"/>
                </a:rPr>
                <a:t>Workbook</a:t>
              </a:r>
            </a:p>
          </xdr:txBody>
        </xdr:sp>
        <xdr:clientData fPrintsWithSheet="0"/>
      </xdr:twoCellAnchor>
    </mc:Choice>
    <mc:Fallback/>
  </mc:AlternateContent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609600</xdr:colOff>
      <xdr:row>170</xdr:row>
      <xdr:rowOff>76200</xdr:rowOff>
    </xdr:from>
    <xdr:to>
      <xdr:col>35</xdr:col>
      <xdr:colOff>123825</xdr:colOff>
      <xdr:row>200</xdr:row>
      <xdr:rowOff>47625</xdr:rowOff>
    </xdr:to>
    <xdr:graphicFrame macro="">
      <xdr:nvGraphicFramePr>
        <xdr:cNvPr id="23583" name="Chart 1">
          <a:extLst>
            <a:ext uri="{FF2B5EF4-FFF2-40B4-BE49-F238E27FC236}">
              <a16:creationId xmlns:a16="http://schemas.microsoft.com/office/drawing/2014/main" id="{00000000-0008-0000-1700-00001F5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354330</xdr:colOff>
          <xdr:row>2</xdr:row>
          <xdr:rowOff>0</xdr:rowOff>
        </xdr:from>
        <xdr:to>
          <xdr:col>7</xdr:col>
          <xdr:colOff>533400</xdr:colOff>
          <xdr:row>5</xdr:row>
          <xdr:rowOff>0</xdr:rowOff>
        </xdr:to>
        <xdr:sp macro="" textlink="">
          <xdr:nvSpPr>
            <xdr:cNvPr id="23553" name="Button 1" hidden="1">
              <a:extLst>
                <a:ext uri="{63B3BB69-23CF-44E3-9099-C40C66FF867C}">
                  <a14:compatExt spid="_x0000_s23553"/>
                </a:ext>
                <a:ext uri="{FF2B5EF4-FFF2-40B4-BE49-F238E27FC236}">
                  <a16:creationId xmlns:a16="http://schemas.microsoft.com/office/drawing/2014/main" id="{00000000-0008-0000-1700-000001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54864" tIns="45720" rIns="54864" bIns="45720" anchor="ctr" upright="1"/>
            <a:lstStyle/>
            <a:p>
              <a:pPr algn="ctr" rtl="0">
                <a:defRPr sz="1000"/>
              </a:pPr>
              <a:r>
                <a:rPr lang="en-GB" sz="1000" b="1" i="0" u="none" strike="noStrike" baseline="0">
                  <a:solidFill>
                    <a:srgbClr val="FF0000"/>
                  </a:solidFill>
                  <a:latin typeface="MS Sans Serif"/>
                </a:rPr>
                <a:t>Print</a:t>
              </a:r>
            </a:p>
            <a:p>
              <a:pPr algn="ctr" rtl="0">
                <a:defRPr sz="1000"/>
              </a:pPr>
              <a:r>
                <a:rPr lang="en-GB" sz="1000" b="1" i="0" u="none" strike="noStrike" baseline="0">
                  <a:solidFill>
                    <a:srgbClr val="FF0000"/>
                  </a:solidFill>
                  <a:latin typeface="MS Sans Serif"/>
                </a:rPr>
                <a:t>Spreadsheet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2</xdr:row>
          <xdr:rowOff>0</xdr:rowOff>
        </xdr:from>
        <xdr:to>
          <xdr:col>5</xdr:col>
          <xdr:colOff>354330</xdr:colOff>
          <xdr:row>5</xdr:row>
          <xdr:rowOff>0</xdr:rowOff>
        </xdr:to>
        <xdr:sp macro="" textlink="">
          <xdr:nvSpPr>
            <xdr:cNvPr id="23554" name="Button 2" hidden="1">
              <a:extLst>
                <a:ext uri="{63B3BB69-23CF-44E3-9099-C40C66FF867C}">
                  <a14:compatExt spid="_x0000_s23554"/>
                </a:ext>
                <a:ext uri="{FF2B5EF4-FFF2-40B4-BE49-F238E27FC236}">
                  <a16:creationId xmlns:a16="http://schemas.microsoft.com/office/drawing/2014/main" id="{00000000-0008-0000-1700-000002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54864" tIns="45720" rIns="54864" bIns="45720" anchor="ctr" upright="1"/>
            <a:lstStyle/>
            <a:p>
              <a:pPr algn="ctr" rtl="0">
                <a:defRPr sz="1000"/>
              </a:pPr>
              <a:r>
                <a:rPr lang="en-GB" sz="1000" b="1" i="0" u="none" strike="noStrike" baseline="0">
                  <a:solidFill>
                    <a:srgbClr val="008000"/>
                  </a:solidFill>
                  <a:latin typeface="MS Sans Serif"/>
                </a:rPr>
                <a:t>Start</a:t>
              </a:r>
            </a:p>
            <a:p>
              <a:pPr algn="ctr" rtl="0">
                <a:defRPr sz="1000"/>
              </a:pPr>
              <a:r>
                <a:rPr lang="en-GB" sz="1000" b="1" i="0" u="none" strike="noStrike" baseline="0">
                  <a:solidFill>
                    <a:srgbClr val="008000"/>
                  </a:solidFill>
                  <a:latin typeface="MS Sans Serif"/>
                </a:rPr>
                <a:t>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533400</xdr:colOff>
          <xdr:row>2</xdr:row>
          <xdr:rowOff>0</xdr:rowOff>
        </xdr:from>
        <xdr:to>
          <xdr:col>10</xdr:col>
          <xdr:colOff>57150</xdr:colOff>
          <xdr:row>5</xdr:row>
          <xdr:rowOff>0</xdr:rowOff>
        </xdr:to>
        <xdr:sp macro="" textlink="">
          <xdr:nvSpPr>
            <xdr:cNvPr id="23555" name="Button 3" hidden="1">
              <a:extLst>
                <a:ext uri="{63B3BB69-23CF-44E3-9099-C40C66FF867C}">
                  <a14:compatExt spid="_x0000_s23555"/>
                </a:ext>
                <a:ext uri="{FF2B5EF4-FFF2-40B4-BE49-F238E27FC236}">
                  <a16:creationId xmlns:a16="http://schemas.microsoft.com/office/drawing/2014/main" id="{00000000-0008-0000-1700-000003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54864" tIns="45720" rIns="54864" bIns="45720" anchor="ctr" upright="1"/>
            <a:lstStyle/>
            <a:p>
              <a:pPr algn="ctr" rtl="0">
                <a:defRPr sz="1000"/>
              </a:pPr>
              <a:r>
                <a:rPr lang="en-GB" sz="1000" b="1" i="0" u="none" strike="noStrike" baseline="0">
                  <a:solidFill>
                    <a:srgbClr val="0000FF"/>
                  </a:solidFill>
                  <a:latin typeface="MS Sans Serif"/>
                </a:rPr>
                <a:t>Save</a:t>
              </a:r>
            </a:p>
            <a:p>
              <a:pPr algn="ctr" rtl="0">
                <a:defRPr sz="1000"/>
              </a:pPr>
              <a:r>
                <a:rPr lang="en-GB" sz="1000" b="1" i="0" u="none" strike="noStrike" baseline="0">
                  <a:solidFill>
                    <a:srgbClr val="0000FF"/>
                  </a:solidFill>
                  <a:latin typeface="MS Sans Serif"/>
                </a:rPr>
                <a:t>Workbook</a:t>
              </a:r>
            </a:p>
          </xdr:txBody>
        </xdr:sp>
        <xdr:clientData fPrintsWithSheet="0"/>
      </xdr:twoCellAnchor>
    </mc:Choice>
    <mc:Fallback/>
  </mc:AlternateContent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609600</xdr:colOff>
      <xdr:row>170</xdr:row>
      <xdr:rowOff>76200</xdr:rowOff>
    </xdr:from>
    <xdr:to>
      <xdr:col>35</xdr:col>
      <xdr:colOff>123825</xdr:colOff>
      <xdr:row>200</xdr:row>
      <xdr:rowOff>47625</xdr:rowOff>
    </xdr:to>
    <xdr:graphicFrame macro="">
      <xdr:nvGraphicFramePr>
        <xdr:cNvPr id="24607" name="Chart 1">
          <a:extLst>
            <a:ext uri="{FF2B5EF4-FFF2-40B4-BE49-F238E27FC236}">
              <a16:creationId xmlns:a16="http://schemas.microsoft.com/office/drawing/2014/main" id="{00000000-0008-0000-1800-00001F6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354330</xdr:colOff>
          <xdr:row>2</xdr:row>
          <xdr:rowOff>0</xdr:rowOff>
        </xdr:from>
        <xdr:to>
          <xdr:col>7</xdr:col>
          <xdr:colOff>533400</xdr:colOff>
          <xdr:row>5</xdr:row>
          <xdr:rowOff>0</xdr:rowOff>
        </xdr:to>
        <xdr:sp macro="" textlink="">
          <xdr:nvSpPr>
            <xdr:cNvPr id="24577" name="Button 1" hidden="1">
              <a:extLst>
                <a:ext uri="{63B3BB69-23CF-44E3-9099-C40C66FF867C}">
                  <a14:compatExt spid="_x0000_s24577"/>
                </a:ext>
                <a:ext uri="{FF2B5EF4-FFF2-40B4-BE49-F238E27FC236}">
                  <a16:creationId xmlns:a16="http://schemas.microsoft.com/office/drawing/2014/main" id="{00000000-0008-0000-1800-000001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54864" tIns="45720" rIns="54864" bIns="45720" anchor="ctr" upright="1"/>
            <a:lstStyle/>
            <a:p>
              <a:pPr algn="ctr" rtl="0">
                <a:defRPr sz="1000"/>
              </a:pPr>
              <a:r>
                <a:rPr lang="en-GB" sz="1000" b="1" i="0" u="none" strike="noStrike" baseline="0">
                  <a:solidFill>
                    <a:srgbClr val="FF0000"/>
                  </a:solidFill>
                  <a:latin typeface="MS Sans Serif"/>
                </a:rPr>
                <a:t>Print</a:t>
              </a:r>
            </a:p>
            <a:p>
              <a:pPr algn="ctr" rtl="0">
                <a:defRPr sz="1000"/>
              </a:pPr>
              <a:r>
                <a:rPr lang="en-GB" sz="1000" b="1" i="0" u="none" strike="noStrike" baseline="0">
                  <a:solidFill>
                    <a:srgbClr val="FF0000"/>
                  </a:solidFill>
                  <a:latin typeface="MS Sans Serif"/>
                </a:rPr>
                <a:t>Spreadsheet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2</xdr:row>
          <xdr:rowOff>0</xdr:rowOff>
        </xdr:from>
        <xdr:to>
          <xdr:col>5</xdr:col>
          <xdr:colOff>354330</xdr:colOff>
          <xdr:row>5</xdr:row>
          <xdr:rowOff>0</xdr:rowOff>
        </xdr:to>
        <xdr:sp macro="" textlink="">
          <xdr:nvSpPr>
            <xdr:cNvPr id="24578" name="Button 2" hidden="1">
              <a:extLst>
                <a:ext uri="{63B3BB69-23CF-44E3-9099-C40C66FF867C}">
                  <a14:compatExt spid="_x0000_s24578"/>
                </a:ext>
                <a:ext uri="{FF2B5EF4-FFF2-40B4-BE49-F238E27FC236}">
                  <a16:creationId xmlns:a16="http://schemas.microsoft.com/office/drawing/2014/main" id="{00000000-0008-0000-1800-000002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54864" tIns="45720" rIns="54864" bIns="45720" anchor="ctr" upright="1"/>
            <a:lstStyle/>
            <a:p>
              <a:pPr algn="ctr" rtl="0">
                <a:defRPr sz="1000"/>
              </a:pPr>
              <a:r>
                <a:rPr lang="en-GB" sz="1000" b="1" i="0" u="none" strike="noStrike" baseline="0">
                  <a:solidFill>
                    <a:srgbClr val="008000"/>
                  </a:solidFill>
                  <a:latin typeface="MS Sans Serif"/>
                </a:rPr>
                <a:t>Start</a:t>
              </a:r>
            </a:p>
            <a:p>
              <a:pPr algn="ctr" rtl="0">
                <a:defRPr sz="1000"/>
              </a:pPr>
              <a:r>
                <a:rPr lang="en-GB" sz="1000" b="1" i="0" u="none" strike="noStrike" baseline="0">
                  <a:solidFill>
                    <a:srgbClr val="008000"/>
                  </a:solidFill>
                  <a:latin typeface="MS Sans Serif"/>
                </a:rPr>
                <a:t>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533400</xdr:colOff>
          <xdr:row>2</xdr:row>
          <xdr:rowOff>0</xdr:rowOff>
        </xdr:from>
        <xdr:to>
          <xdr:col>10</xdr:col>
          <xdr:colOff>57150</xdr:colOff>
          <xdr:row>5</xdr:row>
          <xdr:rowOff>0</xdr:rowOff>
        </xdr:to>
        <xdr:sp macro="" textlink="">
          <xdr:nvSpPr>
            <xdr:cNvPr id="24579" name="Button 3" hidden="1">
              <a:extLst>
                <a:ext uri="{63B3BB69-23CF-44E3-9099-C40C66FF867C}">
                  <a14:compatExt spid="_x0000_s24579"/>
                </a:ext>
                <a:ext uri="{FF2B5EF4-FFF2-40B4-BE49-F238E27FC236}">
                  <a16:creationId xmlns:a16="http://schemas.microsoft.com/office/drawing/2014/main" id="{00000000-0008-0000-1800-000003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54864" tIns="45720" rIns="54864" bIns="45720" anchor="ctr" upright="1"/>
            <a:lstStyle/>
            <a:p>
              <a:pPr algn="ctr" rtl="0">
                <a:defRPr sz="1000"/>
              </a:pPr>
              <a:r>
                <a:rPr lang="en-GB" sz="1000" b="1" i="0" u="none" strike="noStrike" baseline="0">
                  <a:solidFill>
                    <a:srgbClr val="0000FF"/>
                  </a:solidFill>
                  <a:latin typeface="MS Sans Serif"/>
                </a:rPr>
                <a:t>Save</a:t>
              </a:r>
            </a:p>
            <a:p>
              <a:pPr algn="ctr" rtl="0">
                <a:defRPr sz="1000"/>
              </a:pPr>
              <a:r>
                <a:rPr lang="en-GB" sz="1000" b="1" i="0" u="none" strike="noStrike" baseline="0">
                  <a:solidFill>
                    <a:srgbClr val="0000FF"/>
                  </a:solidFill>
                  <a:latin typeface="MS Sans Serif"/>
                </a:rPr>
                <a:t>Workbook</a:t>
              </a:r>
            </a:p>
          </xdr:txBody>
        </xdr:sp>
        <xdr:clientData fPrintsWithSheet="0"/>
      </xdr:twoCellAnchor>
    </mc:Choice>
    <mc:Fallback/>
  </mc:AlternateContent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609600</xdr:colOff>
      <xdr:row>170</xdr:row>
      <xdr:rowOff>76200</xdr:rowOff>
    </xdr:from>
    <xdr:to>
      <xdr:col>35</xdr:col>
      <xdr:colOff>123825</xdr:colOff>
      <xdr:row>200</xdr:row>
      <xdr:rowOff>47625</xdr:rowOff>
    </xdr:to>
    <xdr:graphicFrame macro="">
      <xdr:nvGraphicFramePr>
        <xdr:cNvPr id="25631" name="Chart 1">
          <a:extLst>
            <a:ext uri="{FF2B5EF4-FFF2-40B4-BE49-F238E27FC236}">
              <a16:creationId xmlns:a16="http://schemas.microsoft.com/office/drawing/2014/main" id="{00000000-0008-0000-1900-00001F6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354330</xdr:colOff>
          <xdr:row>2</xdr:row>
          <xdr:rowOff>0</xdr:rowOff>
        </xdr:from>
        <xdr:to>
          <xdr:col>7</xdr:col>
          <xdr:colOff>533400</xdr:colOff>
          <xdr:row>5</xdr:row>
          <xdr:rowOff>0</xdr:rowOff>
        </xdr:to>
        <xdr:sp macro="" textlink="">
          <xdr:nvSpPr>
            <xdr:cNvPr id="25601" name="Button 1" hidden="1">
              <a:extLst>
                <a:ext uri="{63B3BB69-23CF-44E3-9099-C40C66FF867C}">
                  <a14:compatExt spid="_x0000_s25601"/>
                </a:ext>
                <a:ext uri="{FF2B5EF4-FFF2-40B4-BE49-F238E27FC236}">
                  <a16:creationId xmlns:a16="http://schemas.microsoft.com/office/drawing/2014/main" id="{00000000-0008-0000-1900-000001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54864" tIns="45720" rIns="54864" bIns="45720" anchor="ctr" upright="1"/>
            <a:lstStyle/>
            <a:p>
              <a:pPr algn="ctr" rtl="0">
                <a:defRPr sz="1000"/>
              </a:pPr>
              <a:r>
                <a:rPr lang="en-GB" sz="1000" b="1" i="0" u="none" strike="noStrike" baseline="0">
                  <a:solidFill>
                    <a:srgbClr val="FF0000"/>
                  </a:solidFill>
                  <a:latin typeface="MS Sans Serif"/>
                </a:rPr>
                <a:t>Print</a:t>
              </a:r>
            </a:p>
            <a:p>
              <a:pPr algn="ctr" rtl="0">
                <a:defRPr sz="1000"/>
              </a:pPr>
              <a:r>
                <a:rPr lang="en-GB" sz="1000" b="1" i="0" u="none" strike="noStrike" baseline="0">
                  <a:solidFill>
                    <a:srgbClr val="FF0000"/>
                  </a:solidFill>
                  <a:latin typeface="MS Sans Serif"/>
                </a:rPr>
                <a:t>Spreadsheet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2</xdr:row>
          <xdr:rowOff>0</xdr:rowOff>
        </xdr:from>
        <xdr:to>
          <xdr:col>5</xdr:col>
          <xdr:colOff>354330</xdr:colOff>
          <xdr:row>5</xdr:row>
          <xdr:rowOff>0</xdr:rowOff>
        </xdr:to>
        <xdr:sp macro="" textlink="">
          <xdr:nvSpPr>
            <xdr:cNvPr id="25602" name="Button 2" hidden="1">
              <a:extLst>
                <a:ext uri="{63B3BB69-23CF-44E3-9099-C40C66FF867C}">
                  <a14:compatExt spid="_x0000_s25602"/>
                </a:ext>
                <a:ext uri="{FF2B5EF4-FFF2-40B4-BE49-F238E27FC236}">
                  <a16:creationId xmlns:a16="http://schemas.microsoft.com/office/drawing/2014/main" id="{00000000-0008-0000-1900-000002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54864" tIns="45720" rIns="54864" bIns="45720" anchor="ctr" upright="1"/>
            <a:lstStyle/>
            <a:p>
              <a:pPr algn="ctr" rtl="0">
                <a:defRPr sz="1000"/>
              </a:pPr>
              <a:r>
                <a:rPr lang="en-GB" sz="1000" b="1" i="0" u="none" strike="noStrike" baseline="0">
                  <a:solidFill>
                    <a:srgbClr val="008000"/>
                  </a:solidFill>
                  <a:latin typeface="MS Sans Serif"/>
                </a:rPr>
                <a:t>Start</a:t>
              </a:r>
            </a:p>
            <a:p>
              <a:pPr algn="ctr" rtl="0">
                <a:defRPr sz="1000"/>
              </a:pPr>
              <a:r>
                <a:rPr lang="en-GB" sz="1000" b="1" i="0" u="none" strike="noStrike" baseline="0">
                  <a:solidFill>
                    <a:srgbClr val="008000"/>
                  </a:solidFill>
                  <a:latin typeface="MS Sans Serif"/>
                </a:rPr>
                <a:t>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533400</xdr:colOff>
          <xdr:row>2</xdr:row>
          <xdr:rowOff>0</xdr:rowOff>
        </xdr:from>
        <xdr:to>
          <xdr:col>10</xdr:col>
          <xdr:colOff>57150</xdr:colOff>
          <xdr:row>5</xdr:row>
          <xdr:rowOff>0</xdr:rowOff>
        </xdr:to>
        <xdr:sp macro="" textlink="">
          <xdr:nvSpPr>
            <xdr:cNvPr id="25603" name="Button 3" hidden="1">
              <a:extLst>
                <a:ext uri="{63B3BB69-23CF-44E3-9099-C40C66FF867C}">
                  <a14:compatExt spid="_x0000_s25603"/>
                </a:ext>
                <a:ext uri="{FF2B5EF4-FFF2-40B4-BE49-F238E27FC236}">
                  <a16:creationId xmlns:a16="http://schemas.microsoft.com/office/drawing/2014/main" id="{00000000-0008-0000-1900-000003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54864" tIns="45720" rIns="54864" bIns="45720" anchor="ctr" upright="1"/>
            <a:lstStyle/>
            <a:p>
              <a:pPr algn="ctr" rtl="0">
                <a:defRPr sz="1000"/>
              </a:pPr>
              <a:r>
                <a:rPr lang="en-GB" sz="1000" b="1" i="0" u="none" strike="noStrike" baseline="0">
                  <a:solidFill>
                    <a:srgbClr val="0000FF"/>
                  </a:solidFill>
                  <a:latin typeface="MS Sans Serif"/>
                </a:rPr>
                <a:t>Save</a:t>
              </a:r>
            </a:p>
            <a:p>
              <a:pPr algn="ctr" rtl="0">
                <a:defRPr sz="1000"/>
              </a:pPr>
              <a:r>
                <a:rPr lang="en-GB" sz="1000" b="1" i="0" u="none" strike="noStrike" baseline="0">
                  <a:solidFill>
                    <a:srgbClr val="0000FF"/>
                  </a:solidFill>
                  <a:latin typeface="MS Sans Serif"/>
                </a:rPr>
                <a:t>Workbook</a:t>
              </a:r>
            </a:p>
          </xdr:txBody>
        </xdr:sp>
        <xdr:clientData fPrintsWithSheet="0"/>
      </xdr:twoCellAnchor>
    </mc:Choice>
    <mc:Fallback/>
  </mc:AlternateContent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609600</xdr:colOff>
      <xdr:row>170</xdr:row>
      <xdr:rowOff>76200</xdr:rowOff>
    </xdr:from>
    <xdr:to>
      <xdr:col>35</xdr:col>
      <xdr:colOff>123825</xdr:colOff>
      <xdr:row>200</xdr:row>
      <xdr:rowOff>47625</xdr:rowOff>
    </xdr:to>
    <xdr:graphicFrame macro="">
      <xdr:nvGraphicFramePr>
        <xdr:cNvPr id="26646" name="Chart 1">
          <a:extLst>
            <a:ext uri="{FF2B5EF4-FFF2-40B4-BE49-F238E27FC236}">
              <a16:creationId xmlns:a16="http://schemas.microsoft.com/office/drawing/2014/main" id="{00000000-0008-0000-1A00-0000166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354330</xdr:colOff>
          <xdr:row>2</xdr:row>
          <xdr:rowOff>0</xdr:rowOff>
        </xdr:from>
        <xdr:to>
          <xdr:col>7</xdr:col>
          <xdr:colOff>533400</xdr:colOff>
          <xdr:row>5</xdr:row>
          <xdr:rowOff>0</xdr:rowOff>
        </xdr:to>
        <xdr:sp macro="" textlink="">
          <xdr:nvSpPr>
            <xdr:cNvPr id="26625" name="Button 1" hidden="1">
              <a:extLst>
                <a:ext uri="{63B3BB69-23CF-44E3-9099-C40C66FF867C}">
                  <a14:compatExt spid="_x0000_s26625"/>
                </a:ext>
                <a:ext uri="{FF2B5EF4-FFF2-40B4-BE49-F238E27FC236}">
                  <a16:creationId xmlns:a16="http://schemas.microsoft.com/office/drawing/2014/main" id="{00000000-0008-0000-1A00-000001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54864" tIns="45720" rIns="54864" bIns="45720" anchor="ctr" upright="1"/>
            <a:lstStyle/>
            <a:p>
              <a:pPr algn="ctr" rtl="0">
                <a:defRPr sz="1000"/>
              </a:pPr>
              <a:r>
                <a:rPr lang="en-GB" sz="1000" b="1" i="0" u="none" strike="noStrike" baseline="0">
                  <a:solidFill>
                    <a:srgbClr val="FF0000"/>
                  </a:solidFill>
                  <a:latin typeface="MS Sans Serif"/>
                </a:rPr>
                <a:t>Print</a:t>
              </a:r>
            </a:p>
            <a:p>
              <a:pPr algn="ctr" rtl="0">
                <a:defRPr sz="1000"/>
              </a:pPr>
              <a:r>
                <a:rPr lang="en-GB" sz="1000" b="1" i="0" u="none" strike="noStrike" baseline="0">
                  <a:solidFill>
                    <a:srgbClr val="FF0000"/>
                  </a:solidFill>
                  <a:latin typeface="MS Sans Serif"/>
                </a:rPr>
                <a:t>Spreadsheet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2</xdr:row>
          <xdr:rowOff>0</xdr:rowOff>
        </xdr:from>
        <xdr:to>
          <xdr:col>5</xdr:col>
          <xdr:colOff>354330</xdr:colOff>
          <xdr:row>5</xdr:row>
          <xdr:rowOff>0</xdr:rowOff>
        </xdr:to>
        <xdr:sp macro="" textlink="">
          <xdr:nvSpPr>
            <xdr:cNvPr id="26626" name="Button 2" hidden="1">
              <a:extLst>
                <a:ext uri="{63B3BB69-23CF-44E3-9099-C40C66FF867C}">
                  <a14:compatExt spid="_x0000_s26626"/>
                </a:ext>
                <a:ext uri="{FF2B5EF4-FFF2-40B4-BE49-F238E27FC236}">
                  <a16:creationId xmlns:a16="http://schemas.microsoft.com/office/drawing/2014/main" id="{00000000-0008-0000-1A00-000002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54864" tIns="45720" rIns="54864" bIns="45720" anchor="ctr" upright="1"/>
            <a:lstStyle/>
            <a:p>
              <a:pPr algn="ctr" rtl="0">
                <a:defRPr sz="1000"/>
              </a:pPr>
              <a:r>
                <a:rPr lang="en-GB" sz="1000" b="1" i="0" u="none" strike="noStrike" baseline="0">
                  <a:solidFill>
                    <a:srgbClr val="008000"/>
                  </a:solidFill>
                  <a:latin typeface="MS Sans Serif"/>
                </a:rPr>
                <a:t>Start</a:t>
              </a:r>
            </a:p>
            <a:p>
              <a:pPr algn="ctr" rtl="0">
                <a:defRPr sz="1000"/>
              </a:pPr>
              <a:r>
                <a:rPr lang="en-GB" sz="1000" b="1" i="0" u="none" strike="noStrike" baseline="0">
                  <a:solidFill>
                    <a:srgbClr val="008000"/>
                  </a:solidFill>
                  <a:latin typeface="MS Sans Serif"/>
                </a:rPr>
                <a:t>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533400</xdr:colOff>
          <xdr:row>2</xdr:row>
          <xdr:rowOff>0</xdr:rowOff>
        </xdr:from>
        <xdr:to>
          <xdr:col>10</xdr:col>
          <xdr:colOff>57150</xdr:colOff>
          <xdr:row>5</xdr:row>
          <xdr:rowOff>0</xdr:rowOff>
        </xdr:to>
        <xdr:sp macro="" textlink="">
          <xdr:nvSpPr>
            <xdr:cNvPr id="26627" name="Button 3" hidden="1">
              <a:extLst>
                <a:ext uri="{63B3BB69-23CF-44E3-9099-C40C66FF867C}">
                  <a14:compatExt spid="_x0000_s26627"/>
                </a:ext>
                <a:ext uri="{FF2B5EF4-FFF2-40B4-BE49-F238E27FC236}">
                  <a16:creationId xmlns:a16="http://schemas.microsoft.com/office/drawing/2014/main" id="{00000000-0008-0000-1A00-000003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54864" tIns="45720" rIns="54864" bIns="45720" anchor="ctr" upright="1"/>
            <a:lstStyle/>
            <a:p>
              <a:pPr algn="ctr" rtl="0">
                <a:defRPr sz="1000"/>
              </a:pPr>
              <a:r>
                <a:rPr lang="en-GB" sz="1000" b="1" i="0" u="none" strike="noStrike" baseline="0">
                  <a:solidFill>
                    <a:srgbClr val="0000FF"/>
                  </a:solidFill>
                  <a:latin typeface="MS Sans Serif"/>
                </a:rPr>
                <a:t>Save</a:t>
              </a:r>
            </a:p>
            <a:p>
              <a:pPr algn="ctr" rtl="0">
                <a:defRPr sz="1000"/>
              </a:pPr>
              <a:r>
                <a:rPr lang="en-GB" sz="1000" b="1" i="0" u="none" strike="noStrike" baseline="0">
                  <a:solidFill>
                    <a:srgbClr val="0000FF"/>
                  </a:solidFill>
                  <a:latin typeface="MS Sans Serif"/>
                </a:rPr>
                <a:t>Workbook</a:t>
              </a:r>
            </a:p>
          </xdr:txBody>
        </xdr:sp>
        <xdr:clientData fPrintsWithSheet="0"/>
      </xdr:twoCellAnchor>
    </mc:Choice>
    <mc:Fallback/>
  </mc:AlternateContent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600075</xdr:colOff>
      <xdr:row>170</xdr:row>
      <xdr:rowOff>9525</xdr:rowOff>
    </xdr:from>
    <xdr:to>
      <xdr:col>35</xdr:col>
      <xdr:colOff>114300</xdr:colOff>
      <xdr:row>199</xdr:row>
      <xdr:rowOff>142875</xdr:rowOff>
    </xdr:to>
    <xdr:graphicFrame macro="">
      <xdr:nvGraphicFramePr>
        <xdr:cNvPr id="27670" name="Chart 1">
          <a:extLst>
            <a:ext uri="{FF2B5EF4-FFF2-40B4-BE49-F238E27FC236}">
              <a16:creationId xmlns:a16="http://schemas.microsoft.com/office/drawing/2014/main" id="{00000000-0008-0000-1B00-0000166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354330</xdr:colOff>
          <xdr:row>2</xdr:row>
          <xdr:rowOff>0</xdr:rowOff>
        </xdr:from>
        <xdr:to>
          <xdr:col>7</xdr:col>
          <xdr:colOff>533400</xdr:colOff>
          <xdr:row>5</xdr:row>
          <xdr:rowOff>0</xdr:rowOff>
        </xdr:to>
        <xdr:sp macro="" textlink="">
          <xdr:nvSpPr>
            <xdr:cNvPr id="27649" name="Button 1" hidden="1">
              <a:extLst>
                <a:ext uri="{63B3BB69-23CF-44E3-9099-C40C66FF867C}">
                  <a14:compatExt spid="_x0000_s27649"/>
                </a:ext>
                <a:ext uri="{FF2B5EF4-FFF2-40B4-BE49-F238E27FC236}">
                  <a16:creationId xmlns:a16="http://schemas.microsoft.com/office/drawing/2014/main" id="{00000000-0008-0000-1B00-000001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54864" tIns="45720" rIns="54864" bIns="45720" anchor="ctr" upright="1"/>
            <a:lstStyle/>
            <a:p>
              <a:pPr algn="ctr" rtl="0">
                <a:defRPr sz="1000"/>
              </a:pPr>
              <a:r>
                <a:rPr lang="en-GB" sz="1000" b="1" i="0" u="none" strike="noStrike" baseline="0">
                  <a:solidFill>
                    <a:srgbClr val="FF0000"/>
                  </a:solidFill>
                  <a:latin typeface="MS Sans Serif"/>
                </a:rPr>
                <a:t>Print</a:t>
              </a:r>
            </a:p>
            <a:p>
              <a:pPr algn="ctr" rtl="0">
                <a:defRPr sz="1000"/>
              </a:pPr>
              <a:r>
                <a:rPr lang="en-GB" sz="1000" b="1" i="0" u="none" strike="noStrike" baseline="0">
                  <a:solidFill>
                    <a:srgbClr val="FF0000"/>
                  </a:solidFill>
                  <a:latin typeface="MS Sans Serif"/>
                </a:rPr>
                <a:t>Spreadsheet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2</xdr:row>
          <xdr:rowOff>0</xdr:rowOff>
        </xdr:from>
        <xdr:to>
          <xdr:col>5</xdr:col>
          <xdr:colOff>354330</xdr:colOff>
          <xdr:row>5</xdr:row>
          <xdr:rowOff>0</xdr:rowOff>
        </xdr:to>
        <xdr:sp macro="" textlink="">
          <xdr:nvSpPr>
            <xdr:cNvPr id="27650" name="Button 2" hidden="1">
              <a:extLst>
                <a:ext uri="{63B3BB69-23CF-44E3-9099-C40C66FF867C}">
                  <a14:compatExt spid="_x0000_s27650"/>
                </a:ext>
                <a:ext uri="{FF2B5EF4-FFF2-40B4-BE49-F238E27FC236}">
                  <a16:creationId xmlns:a16="http://schemas.microsoft.com/office/drawing/2014/main" id="{00000000-0008-0000-1B00-000002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54864" tIns="45720" rIns="54864" bIns="45720" anchor="ctr" upright="1"/>
            <a:lstStyle/>
            <a:p>
              <a:pPr algn="ctr" rtl="0">
                <a:defRPr sz="1000"/>
              </a:pPr>
              <a:r>
                <a:rPr lang="en-GB" sz="1000" b="1" i="0" u="none" strike="noStrike" baseline="0">
                  <a:solidFill>
                    <a:srgbClr val="008000"/>
                  </a:solidFill>
                  <a:latin typeface="MS Sans Serif"/>
                </a:rPr>
                <a:t>Start</a:t>
              </a:r>
            </a:p>
            <a:p>
              <a:pPr algn="ctr" rtl="0">
                <a:defRPr sz="1000"/>
              </a:pPr>
              <a:r>
                <a:rPr lang="en-GB" sz="1000" b="1" i="0" u="none" strike="noStrike" baseline="0">
                  <a:solidFill>
                    <a:srgbClr val="008000"/>
                  </a:solidFill>
                  <a:latin typeface="MS Sans Serif"/>
                </a:rPr>
                <a:t>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533400</xdr:colOff>
          <xdr:row>2</xdr:row>
          <xdr:rowOff>0</xdr:rowOff>
        </xdr:from>
        <xdr:to>
          <xdr:col>10</xdr:col>
          <xdr:colOff>57150</xdr:colOff>
          <xdr:row>5</xdr:row>
          <xdr:rowOff>0</xdr:rowOff>
        </xdr:to>
        <xdr:sp macro="" textlink="">
          <xdr:nvSpPr>
            <xdr:cNvPr id="27651" name="Button 3" hidden="1">
              <a:extLst>
                <a:ext uri="{63B3BB69-23CF-44E3-9099-C40C66FF867C}">
                  <a14:compatExt spid="_x0000_s27651"/>
                </a:ext>
                <a:ext uri="{FF2B5EF4-FFF2-40B4-BE49-F238E27FC236}">
                  <a16:creationId xmlns:a16="http://schemas.microsoft.com/office/drawing/2014/main" id="{00000000-0008-0000-1B00-000003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54864" tIns="45720" rIns="54864" bIns="45720" anchor="ctr" upright="1"/>
            <a:lstStyle/>
            <a:p>
              <a:pPr algn="ctr" rtl="0">
                <a:defRPr sz="1000"/>
              </a:pPr>
              <a:r>
                <a:rPr lang="en-GB" sz="1000" b="1" i="0" u="none" strike="noStrike" baseline="0">
                  <a:solidFill>
                    <a:srgbClr val="0000FF"/>
                  </a:solidFill>
                  <a:latin typeface="MS Sans Serif"/>
                </a:rPr>
                <a:t>Save</a:t>
              </a:r>
            </a:p>
            <a:p>
              <a:pPr algn="ctr" rtl="0">
                <a:defRPr sz="1000"/>
              </a:pPr>
              <a:r>
                <a:rPr lang="en-GB" sz="1000" b="1" i="0" u="none" strike="noStrike" baseline="0">
                  <a:solidFill>
                    <a:srgbClr val="0000FF"/>
                  </a:solidFill>
                  <a:latin typeface="MS Sans Serif"/>
                </a:rPr>
                <a:t>Workbook</a:t>
              </a:r>
            </a:p>
          </xdr:txBody>
        </xdr:sp>
        <xdr:clientData fPrintsWithSheet="0"/>
      </xdr:twoCellAnchor>
    </mc:Choice>
    <mc:Fallback/>
  </mc:AlternateContent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609600</xdr:colOff>
      <xdr:row>170</xdr:row>
      <xdr:rowOff>76200</xdr:rowOff>
    </xdr:from>
    <xdr:to>
      <xdr:col>35</xdr:col>
      <xdr:colOff>123825</xdr:colOff>
      <xdr:row>200</xdr:row>
      <xdr:rowOff>47625</xdr:rowOff>
    </xdr:to>
    <xdr:graphicFrame macro="">
      <xdr:nvGraphicFramePr>
        <xdr:cNvPr id="28694" name="Chart 1">
          <a:extLst>
            <a:ext uri="{FF2B5EF4-FFF2-40B4-BE49-F238E27FC236}">
              <a16:creationId xmlns:a16="http://schemas.microsoft.com/office/drawing/2014/main" id="{00000000-0008-0000-1C00-0000167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354330</xdr:colOff>
          <xdr:row>2</xdr:row>
          <xdr:rowOff>0</xdr:rowOff>
        </xdr:from>
        <xdr:to>
          <xdr:col>7</xdr:col>
          <xdr:colOff>533400</xdr:colOff>
          <xdr:row>5</xdr:row>
          <xdr:rowOff>0</xdr:rowOff>
        </xdr:to>
        <xdr:sp macro="" textlink="">
          <xdr:nvSpPr>
            <xdr:cNvPr id="28673" name="Button 1" hidden="1">
              <a:extLst>
                <a:ext uri="{63B3BB69-23CF-44E3-9099-C40C66FF867C}">
                  <a14:compatExt spid="_x0000_s28673"/>
                </a:ext>
                <a:ext uri="{FF2B5EF4-FFF2-40B4-BE49-F238E27FC236}">
                  <a16:creationId xmlns:a16="http://schemas.microsoft.com/office/drawing/2014/main" id="{00000000-0008-0000-1C00-000001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54864" tIns="45720" rIns="54864" bIns="45720" anchor="ctr" upright="1"/>
            <a:lstStyle/>
            <a:p>
              <a:pPr algn="ctr" rtl="0">
                <a:defRPr sz="1000"/>
              </a:pPr>
              <a:r>
                <a:rPr lang="en-GB" sz="1000" b="1" i="0" u="none" strike="noStrike" baseline="0">
                  <a:solidFill>
                    <a:srgbClr val="FF0000"/>
                  </a:solidFill>
                  <a:latin typeface="MS Sans Serif"/>
                </a:rPr>
                <a:t>Print</a:t>
              </a:r>
            </a:p>
            <a:p>
              <a:pPr algn="ctr" rtl="0">
                <a:defRPr sz="1000"/>
              </a:pPr>
              <a:r>
                <a:rPr lang="en-GB" sz="1000" b="1" i="0" u="none" strike="noStrike" baseline="0">
                  <a:solidFill>
                    <a:srgbClr val="FF0000"/>
                  </a:solidFill>
                  <a:latin typeface="MS Sans Serif"/>
                </a:rPr>
                <a:t>Spreadsheet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2</xdr:row>
          <xdr:rowOff>0</xdr:rowOff>
        </xdr:from>
        <xdr:to>
          <xdr:col>5</xdr:col>
          <xdr:colOff>354330</xdr:colOff>
          <xdr:row>5</xdr:row>
          <xdr:rowOff>0</xdr:rowOff>
        </xdr:to>
        <xdr:sp macro="" textlink="">
          <xdr:nvSpPr>
            <xdr:cNvPr id="28674" name="Button 2" hidden="1">
              <a:extLst>
                <a:ext uri="{63B3BB69-23CF-44E3-9099-C40C66FF867C}">
                  <a14:compatExt spid="_x0000_s28674"/>
                </a:ext>
                <a:ext uri="{FF2B5EF4-FFF2-40B4-BE49-F238E27FC236}">
                  <a16:creationId xmlns:a16="http://schemas.microsoft.com/office/drawing/2014/main" id="{00000000-0008-0000-1C00-000002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54864" tIns="45720" rIns="54864" bIns="45720" anchor="ctr" upright="1"/>
            <a:lstStyle/>
            <a:p>
              <a:pPr algn="ctr" rtl="0">
                <a:defRPr sz="1000"/>
              </a:pPr>
              <a:r>
                <a:rPr lang="en-GB" sz="1000" b="1" i="0" u="none" strike="noStrike" baseline="0">
                  <a:solidFill>
                    <a:srgbClr val="008000"/>
                  </a:solidFill>
                  <a:latin typeface="MS Sans Serif"/>
                </a:rPr>
                <a:t>Start</a:t>
              </a:r>
            </a:p>
            <a:p>
              <a:pPr algn="ctr" rtl="0">
                <a:defRPr sz="1000"/>
              </a:pPr>
              <a:r>
                <a:rPr lang="en-GB" sz="1000" b="1" i="0" u="none" strike="noStrike" baseline="0">
                  <a:solidFill>
                    <a:srgbClr val="008000"/>
                  </a:solidFill>
                  <a:latin typeface="MS Sans Serif"/>
                </a:rPr>
                <a:t>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533400</xdr:colOff>
          <xdr:row>2</xdr:row>
          <xdr:rowOff>0</xdr:rowOff>
        </xdr:from>
        <xdr:to>
          <xdr:col>10</xdr:col>
          <xdr:colOff>57150</xdr:colOff>
          <xdr:row>5</xdr:row>
          <xdr:rowOff>0</xdr:rowOff>
        </xdr:to>
        <xdr:sp macro="" textlink="">
          <xdr:nvSpPr>
            <xdr:cNvPr id="28675" name="Button 3" hidden="1">
              <a:extLst>
                <a:ext uri="{63B3BB69-23CF-44E3-9099-C40C66FF867C}">
                  <a14:compatExt spid="_x0000_s28675"/>
                </a:ext>
                <a:ext uri="{FF2B5EF4-FFF2-40B4-BE49-F238E27FC236}">
                  <a16:creationId xmlns:a16="http://schemas.microsoft.com/office/drawing/2014/main" id="{00000000-0008-0000-1C00-000003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54864" tIns="45720" rIns="54864" bIns="45720" anchor="ctr" upright="1"/>
            <a:lstStyle/>
            <a:p>
              <a:pPr algn="ctr" rtl="0">
                <a:defRPr sz="1000"/>
              </a:pPr>
              <a:r>
                <a:rPr lang="en-GB" sz="1000" b="1" i="0" u="none" strike="noStrike" baseline="0">
                  <a:solidFill>
                    <a:srgbClr val="0000FF"/>
                  </a:solidFill>
                  <a:latin typeface="MS Sans Serif"/>
                </a:rPr>
                <a:t>Save</a:t>
              </a:r>
            </a:p>
            <a:p>
              <a:pPr algn="ctr" rtl="0">
                <a:defRPr sz="1000"/>
              </a:pPr>
              <a:r>
                <a:rPr lang="en-GB" sz="1000" b="1" i="0" u="none" strike="noStrike" baseline="0">
                  <a:solidFill>
                    <a:srgbClr val="0000FF"/>
                  </a:solidFill>
                  <a:latin typeface="MS Sans Serif"/>
                </a:rPr>
                <a:t>Workbook</a:t>
              </a:r>
            </a:p>
          </xdr:txBody>
        </xdr:sp>
        <xdr:clientData fPrintsWithSheet="0"/>
      </xdr:twoCellAnchor>
    </mc:Choice>
    <mc:Fallback/>
  </mc:AlternateContent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609600</xdr:colOff>
      <xdr:row>170</xdr:row>
      <xdr:rowOff>76200</xdr:rowOff>
    </xdr:from>
    <xdr:to>
      <xdr:col>35</xdr:col>
      <xdr:colOff>123825</xdr:colOff>
      <xdr:row>200</xdr:row>
      <xdr:rowOff>47625</xdr:rowOff>
    </xdr:to>
    <xdr:graphicFrame macro="">
      <xdr:nvGraphicFramePr>
        <xdr:cNvPr id="29718" name="Chart 1">
          <a:extLst>
            <a:ext uri="{FF2B5EF4-FFF2-40B4-BE49-F238E27FC236}">
              <a16:creationId xmlns:a16="http://schemas.microsoft.com/office/drawing/2014/main" id="{00000000-0008-0000-1D00-0000167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354330</xdr:colOff>
          <xdr:row>2</xdr:row>
          <xdr:rowOff>0</xdr:rowOff>
        </xdr:from>
        <xdr:to>
          <xdr:col>7</xdr:col>
          <xdr:colOff>533400</xdr:colOff>
          <xdr:row>5</xdr:row>
          <xdr:rowOff>0</xdr:rowOff>
        </xdr:to>
        <xdr:sp macro="" textlink="">
          <xdr:nvSpPr>
            <xdr:cNvPr id="29697" name="Button 1" hidden="1">
              <a:extLst>
                <a:ext uri="{63B3BB69-23CF-44E3-9099-C40C66FF867C}">
                  <a14:compatExt spid="_x0000_s29697"/>
                </a:ext>
                <a:ext uri="{FF2B5EF4-FFF2-40B4-BE49-F238E27FC236}">
                  <a16:creationId xmlns:a16="http://schemas.microsoft.com/office/drawing/2014/main" id="{00000000-0008-0000-1D00-000001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54864" tIns="45720" rIns="54864" bIns="45720" anchor="ctr" upright="1"/>
            <a:lstStyle/>
            <a:p>
              <a:pPr algn="ctr" rtl="0">
                <a:defRPr sz="1000"/>
              </a:pPr>
              <a:r>
                <a:rPr lang="en-GB" sz="1000" b="1" i="0" u="none" strike="noStrike" baseline="0">
                  <a:solidFill>
                    <a:srgbClr val="FF0000"/>
                  </a:solidFill>
                  <a:latin typeface="MS Sans Serif"/>
                </a:rPr>
                <a:t>Print</a:t>
              </a:r>
            </a:p>
            <a:p>
              <a:pPr algn="ctr" rtl="0">
                <a:defRPr sz="1000"/>
              </a:pPr>
              <a:r>
                <a:rPr lang="en-GB" sz="1000" b="1" i="0" u="none" strike="noStrike" baseline="0">
                  <a:solidFill>
                    <a:srgbClr val="FF0000"/>
                  </a:solidFill>
                  <a:latin typeface="MS Sans Serif"/>
                </a:rPr>
                <a:t>Spreadsheet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2</xdr:row>
          <xdr:rowOff>0</xdr:rowOff>
        </xdr:from>
        <xdr:to>
          <xdr:col>5</xdr:col>
          <xdr:colOff>354330</xdr:colOff>
          <xdr:row>5</xdr:row>
          <xdr:rowOff>0</xdr:rowOff>
        </xdr:to>
        <xdr:sp macro="" textlink="">
          <xdr:nvSpPr>
            <xdr:cNvPr id="29698" name="Button 2" hidden="1">
              <a:extLst>
                <a:ext uri="{63B3BB69-23CF-44E3-9099-C40C66FF867C}">
                  <a14:compatExt spid="_x0000_s29698"/>
                </a:ext>
                <a:ext uri="{FF2B5EF4-FFF2-40B4-BE49-F238E27FC236}">
                  <a16:creationId xmlns:a16="http://schemas.microsoft.com/office/drawing/2014/main" id="{00000000-0008-0000-1D00-000002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54864" tIns="45720" rIns="54864" bIns="45720" anchor="ctr" upright="1"/>
            <a:lstStyle/>
            <a:p>
              <a:pPr algn="ctr" rtl="0">
                <a:defRPr sz="1000"/>
              </a:pPr>
              <a:r>
                <a:rPr lang="en-GB" sz="1000" b="1" i="0" u="none" strike="noStrike" baseline="0">
                  <a:solidFill>
                    <a:srgbClr val="008000"/>
                  </a:solidFill>
                  <a:latin typeface="MS Sans Serif"/>
                </a:rPr>
                <a:t>Start</a:t>
              </a:r>
            </a:p>
            <a:p>
              <a:pPr algn="ctr" rtl="0">
                <a:defRPr sz="1000"/>
              </a:pPr>
              <a:r>
                <a:rPr lang="en-GB" sz="1000" b="1" i="0" u="none" strike="noStrike" baseline="0">
                  <a:solidFill>
                    <a:srgbClr val="008000"/>
                  </a:solidFill>
                  <a:latin typeface="MS Sans Serif"/>
                </a:rPr>
                <a:t>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533400</xdr:colOff>
          <xdr:row>2</xdr:row>
          <xdr:rowOff>0</xdr:rowOff>
        </xdr:from>
        <xdr:to>
          <xdr:col>10</xdr:col>
          <xdr:colOff>57150</xdr:colOff>
          <xdr:row>5</xdr:row>
          <xdr:rowOff>0</xdr:rowOff>
        </xdr:to>
        <xdr:sp macro="" textlink="">
          <xdr:nvSpPr>
            <xdr:cNvPr id="29699" name="Button 3" hidden="1">
              <a:extLst>
                <a:ext uri="{63B3BB69-23CF-44E3-9099-C40C66FF867C}">
                  <a14:compatExt spid="_x0000_s29699"/>
                </a:ext>
                <a:ext uri="{FF2B5EF4-FFF2-40B4-BE49-F238E27FC236}">
                  <a16:creationId xmlns:a16="http://schemas.microsoft.com/office/drawing/2014/main" id="{00000000-0008-0000-1D00-000003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54864" tIns="45720" rIns="54864" bIns="45720" anchor="ctr" upright="1"/>
            <a:lstStyle/>
            <a:p>
              <a:pPr algn="ctr" rtl="0">
                <a:defRPr sz="1000"/>
              </a:pPr>
              <a:r>
                <a:rPr lang="en-GB" sz="1000" b="1" i="0" u="none" strike="noStrike" baseline="0">
                  <a:solidFill>
                    <a:srgbClr val="0000FF"/>
                  </a:solidFill>
                  <a:latin typeface="MS Sans Serif"/>
                </a:rPr>
                <a:t>Save</a:t>
              </a:r>
            </a:p>
            <a:p>
              <a:pPr algn="ctr" rtl="0">
                <a:defRPr sz="1000"/>
              </a:pPr>
              <a:r>
                <a:rPr lang="en-GB" sz="1000" b="1" i="0" u="none" strike="noStrike" baseline="0">
                  <a:solidFill>
                    <a:srgbClr val="0000FF"/>
                  </a:solidFill>
                  <a:latin typeface="MS Sans Serif"/>
                </a:rPr>
                <a:t>Workbook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609600</xdr:colOff>
      <xdr:row>170</xdr:row>
      <xdr:rowOff>76200</xdr:rowOff>
    </xdr:from>
    <xdr:to>
      <xdr:col>35</xdr:col>
      <xdr:colOff>123825</xdr:colOff>
      <xdr:row>200</xdr:row>
      <xdr:rowOff>47625</xdr:rowOff>
    </xdr:to>
    <xdr:graphicFrame macro="">
      <xdr:nvGraphicFramePr>
        <xdr:cNvPr id="3143" name="Chart 1">
          <a:extLst>
            <a:ext uri="{FF2B5EF4-FFF2-40B4-BE49-F238E27FC236}">
              <a16:creationId xmlns:a16="http://schemas.microsoft.com/office/drawing/2014/main" id="{00000000-0008-0000-0300-0000470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354330</xdr:colOff>
          <xdr:row>2</xdr:row>
          <xdr:rowOff>0</xdr:rowOff>
        </xdr:from>
        <xdr:to>
          <xdr:col>7</xdr:col>
          <xdr:colOff>533400</xdr:colOff>
          <xdr:row>5</xdr:row>
          <xdr:rowOff>0</xdr:rowOff>
        </xdr:to>
        <xdr:sp macro="" textlink="">
          <xdr:nvSpPr>
            <xdr:cNvPr id="3073" name="Button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3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54864" tIns="45720" rIns="54864" bIns="45720" anchor="ctr" upright="1"/>
            <a:lstStyle/>
            <a:p>
              <a:pPr algn="ctr" rtl="0">
                <a:defRPr sz="1000"/>
              </a:pPr>
              <a:r>
                <a:rPr lang="en-GB" sz="1000" b="1" i="0" u="none" strike="noStrike" baseline="0">
                  <a:solidFill>
                    <a:srgbClr val="FF0000"/>
                  </a:solidFill>
                  <a:latin typeface="MS Sans Serif"/>
                </a:rPr>
                <a:t>Print</a:t>
              </a:r>
            </a:p>
            <a:p>
              <a:pPr algn="ctr" rtl="0">
                <a:defRPr sz="1000"/>
              </a:pPr>
              <a:r>
                <a:rPr lang="en-GB" sz="1000" b="1" i="0" u="none" strike="noStrike" baseline="0">
                  <a:solidFill>
                    <a:srgbClr val="FF0000"/>
                  </a:solidFill>
                  <a:latin typeface="MS Sans Serif"/>
                </a:rPr>
                <a:t>Spreadsheet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2</xdr:row>
          <xdr:rowOff>0</xdr:rowOff>
        </xdr:from>
        <xdr:to>
          <xdr:col>5</xdr:col>
          <xdr:colOff>354330</xdr:colOff>
          <xdr:row>5</xdr:row>
          <xdr:rowOff>0</xdr:rowOff>
        </xdr:to>
        <xdr:sp macro="" textlink="">
          <xdr:nvSpPr>
            <xdr:cNvPr id="3074" name="Button 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3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54864" tIns="45720" rIns="54864" bIns="45720" anchor="ctr" upright="1"/>
            <a:lstStyle/>
            <a:p>
              <a:pPr algn="ctr" rtl="0">
                <a:defRPr sz="1000"/>
              </a:pPr>
              <a:r>
                <a:rPr lang="en-GB" sz="1000" b="1" i="0" u="none" strike="noStrike" baseline="0">
                  <a:solidFill>
                    <a:srgbClr val="008000"/>
                  </a:solidFill>
                  <a:latin typeface="MS Sans Serif"/>
                </a:rPr>
                <a:t>Start</a:t>
              </a:r>
            </a:p>
            <a:p>
              <a:pPr algn="ctr" rtl="0">
                <a:defRPr sz="1000"/>
              </a:pPr>
              <a:r>
                <a:rPr lang="en-GB" sz="1000" b="1" i="0" u="none" strike="noStrike" baseline="0">
                  <a:solidFill>
                    <a:srgbClr val="008000"/>
                  </a:solidFill>
                  <a:latin typeface="MS Sans Serif"/>
                </a:rPr>
                <a:t>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533400</xdr:colOff>
          <xdr:row>2</xdr:row>
          <xdr:rowOff>0</xdr:rowOff>
        </xdr:from>
        <xdr:to>
          <xdr:col>10</xdr:col>
          <xdr:colOff>57150</xdr:colOff>
          <xdr:row>5</xdr:row>
          <xdr:rowOff>0</xdr:rowOff>
        </xdr:to>
        <xdr:sp macro="" textlink="">
          <xdr:nvSpPr>
            <xdr:cNvPr id="3075" name="Button 3" hidden="1">
              <a:extLst>
                <a:ext uri="{63B3BB69-23CF-44E3-9099-C40C66FF867C}">
                  <a14:compatExt spid="_x0000_s3075"/>
                </a:ext>
                <a:ext uri="{FF2B5EF4-FFF2-40B4-BE49-F238E27FC236}">
                  <a16:creationId xmlns:a16="http://schemas.microsoft.com/office/drawing/2014/main" id="{00000000-0008-0000-0300-00000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54864" tIns="45720" rIns="54864" bIns="45720" anchor="ctr" upright="1"/>
            <a:lstStyle/>
            <a:p>
              <a:pPr algn="ctr" rtl="0">
                <a:defRPr sz="1000"/>
              </a:pPr>
              <a:r>
                <a:rPr lang="en-GB" sz="1000" b="1" i="0" u="none" strike="noStrike" baseline="0">
                  <a:solidFill>
                    <a:srgbClr val="0000FF"/>
                  </a:solidFill>
                  <a:latin typeface="MS Sans Serif"/>
                </a:rPr>
                <a:t>Save</a:t>
              </a:r>
            </a:p>
            <a:p>
              <a:pPr algn="ctr" rtl="0">
                <a:defRPr sz="1000"/>
              </a:pPr>
              <a:r>
                <a:rPr lang="en-GB" sz="1000" b="1" i="0" u="none" strike="noStrike" baseline="0">
                  <a:solidFill>
                    <a:srgbClr val="0000FF"/>
                  </a:solidFill>
                  <a:latin typeface="MS Sans Serif"/>
                </a:rPr>
                <a:t>Workbook</a:t>
              </a:r>
            </a:p>
          </xdr:txBody>
        </xdr:sp>
        <xdr:clientData fPrintsWithSheet="0"/>
      </xdr:twoCellAnchor>
    </mc:Choice>
    <mc:Fallback/>
  </mc:AlternateContent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609600</xdr:colOff>
      <xdr:row>170</xdr:row>
      <xdr:rowOff>76200</xdr:rowOff>
    </xdr:from>
    <xdr:to>
      <xdr:col>35</xdr:col>
      <xdr:colOff>123825</xdr:colOff>
      <xdr:row>200</xdr:row>
      <xdr:rowOff>47625</xdr:rowOff>
    </xdr:to>
    <xdr:graphicFrame macro="">
      <xdr:nvGraphicFramePr>
        <xdr:cNvPr id="30742" name="Chart 1">
          <a:extLst>
            <a:ext uri="{FF2B5EF4-FFF2-40B4-BE49-F238E27FC236}">
              <a16:creationId xmlns:a16="http://schemas.microsoft.com/office/drawing/2014/main" id="{00000000-0008-0000-1E00-0000167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354330</xdr:colOff>
          <xdr:row>2</xdr:row>
          <xdr:rowOff>0</xdr:rowOff>
        </xdr:from>
        <xdr:to>
          <xdr:col>7</xdr:col>
          <xdr:colOff>533400</xdr:colOff>
          <xdr:row>5</xdr:row>
          <xdr:rowOff>0</xdr:rowOff>
        </xdr:to>
        <xdr:sp macro="" textlink="">
          <xdr:nvSpPr>
            <xdr:cNvPr id="30721" name="Button 1" hidden="1">
              <a:extLst>
                <a:ext uri="{63B3BB69-23CF-44E3-9099-C40C66FF867C}">
                  <a14:compatExt spid="_x0000_s30721"/>
                </a:ext>
                <a:ext uri="{FF2B5EF4-FFF2-40B4-BE49-F238E27FC236}">
                  <a16:creationId xmlns:a16="http://schemas.microsoft.com/office/drawing/2014/main" id="{00000000-0008-0000-1E00-000001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54864" tIns="45720" rIns="54864" bIns="45720" anchor="ctr" upright="1"/>
            <a:lstStyle/>
            <a:p>
              <a:pPr algn="ctr" rtl="0">
                <a:defRPr sz="1000"/>
              </a:pPr>
              <a:r>
                <a:rPr lang="en-GB" sz="1000" b="1" i="0" u="none" strike="noStrike" baseline="0">
                  <a:solidFill>
                    <a:srgbClr val="FF0000"/>
                  </a:solidFill>
                  <a:latin typeface="MS Sans Serif"/>
                </a:rPr>
                <a:t>Print</a:t>
              </a:r>
            </a:p>
            <a:p>
              <a:pPr algn="ctr" rtl="0">
                <a:defRPr sz="1000"/>
              </a:pPr>
              <a:r>
                <a:rPr lang="en-GB" sz="1000" b="1" i="0" u="none" strike="noStrike" baseline="0">
                  <a:solidFill>
                    <a:srgbClr val="FF0000"/>
                  </a:solidFill>
                  <a:latin typeface="MS Sans Serif"/>
                </a:rPr>
                <a:t>Spreadsheet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2</xdr:row>
          <xdr:rowOff>0</xdr:rowOff>
        </xdr:from>
        <xdr:to>
          <xdr:col>5</xdr:col>
          <xdr:colOff>354330</xdr:colOff>
          <xdr:row>5</xdr:row>
          <xdr:rowOff>0</xdr:rowOff>
        </xdr:to>
        <xdr:sp macro="" textlink="">
          <xdr:nvSpPr>
            <xdr:cNvPr id="30722" name="Button 2" hidden="1">
              <a:extLst>
                <a:ext uri="{63B3BB69-23CF-44E3-9099-C40C66FF867C}">
                  <a14:compatExt spid="_x0000_s30722"/>
                </a:ext>
                <a:ext uri="{FF2B5EF4-FFF2-40B4-BE49-F238E27FC236}">
                  <a16:creationId xmlns:a16="http://schemas.microsoft.com/office/drawing/2014/main" id="{00000000-0008-0000-1E00-000002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54864" tIns="45720" rIns="54864" bIns="45720" anchor="ctr" upright="1"/>
            <a:lstStyle/>
            <a:p>
              <a:pPr algn="ctr" rtl="0">
                <a:defRPr sz="1000"/>
              </a:pPr>
              <a:r>
                <a:rPr lang="en-GB" sz="1000" b="1" i="0" u="none" strike="noStrike" baseline="0">
                  <a:solidFill>
                    <a:srgbClr val="008000"/>
                  </a:solidFill>
                  <a:latin typeface="MS Sans Serif"/>
                </a:rPr>
                <a:t>Start</a:t>
              </a:r>
            </a:p>
            <a:p>
              <a:pPr algn="ctr" rtl="0">
                <a:defRPr sz="1000"/>
              </a:pPr>
              <a:r>
                <a:rPr lang="en-GB" sz="1000" b="1" i="0" u="none" strike="noStrike" baseline="0">
                  <a:solidFill>
                    <a:srgbClr val="008000"/>
                  </a:solidFill>
                  <a:latin typeface="MS Sans Serif"/>
                </a:rPr>
                <a:t>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533400</xdr:colOff>
          <xdr:row>2</xdr:row>
          <xdr:rowOff>0</xdr:rowOff>
        </xdr:from>
        <xdr:to>
          <xdr:col>10</xdr:col>
          <xdr:colOff>57150</xdr:colOff>
          <xdr:row>5</xdr:row>
          <xdr:rowOff>0</xdr:rowOff>
        </xdr:to>
        <xdr:sp macro="" textlink="">
          <xdr:nvSpPr>
            <xdr:cNvPr id="30723" name="Button 3" hidden="1">
              <a:extLst>
                <a:ext uri="{63B3BB69-23CF-44E3-9099-C40C66FF867C}">
                  <a14:compatExt spid="_x0000_s30723"/>
                </a:ext>
                <a:ext uri="{FF2B5EF4-FFF2-40B4-BE49-F238E27FC236}">
                  <a16:creationId xmlns:a16="http://schemas.microsoft.com/office/drawing/2014/main" id="{00000000-0008-0000-1E00-000003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54864" tIns="45720" rIns="54864" bIns="45720" anchor="ctr" upright="1"/>
            <a:lstStyle/>
            <a:p>
              <a:pPr algn="ctr" rtl="0">
                <a:defRPr sz="1000"/>
              </a:pPr>
              <a:r>
                <a:rPr lang="en-GB" sz="1000" b="1" i="0" u="none" strike="noStrike" baseline="0">
                  <a:solidFill>
                    <a:srgbClr val="0000FF"/>
                  </a:solidFill>
                  <a:latin typeface="MS Sans Serif"/>
                </a:rPr>
                <a:t>Save</a:t>
              </a:r>
            </a:p>
            <a:p>
              <a:pPr algn="ctr" rtl="0">
                <a:defRPr sz="1000"/>
              </a:pPr>
              <a:r>
                <a:rPr lang="en-GB" sz="1000" b="1" i="0" u="none" strike="noStrike" baseline="0">
                  <a:solidFill>
                    <a:srgbClr val="0000FF"/>
                  </a:solidFill>
                  <a:latin typeface="MS Sans Serif"/>
                </a:rPr>
                <a:t>Workbook</a:t>
              </a:r>
            </a:p>
          </xdr:txBody>
        </xdr:sp>
        <xdr:clientData fPrintsWithSheet="0"/>
      </xdr:twoCellAnchor>
    </mc:Choice>
    <mc:Fallback/>
  </mc:AlternateContent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609600</xdr:colOff>
      <xdr:row>170</xdr:row>
      <xdr:rowOff>76200</xdr:rowOff>
    </xdr:from>
    <xdr:to>
      <xdr:col>35</xdr:col>
      <xdr:colOff>123825</xdr:colOff>
      <xdr:row>200</xdr:row>
      <xdr:rowOff>47625</xdr:rowOff>
    </xdr:to>
    <xdr:graphicFrame macro="">
      <xdr:nvGraphicFramePr>
        <xdr:cNvPr id="31766" name="Chart 1">
          <a:extLst>
            <a:ext uri="{FF2B5EF4-FFF2-40B4-BE49-F238E27FC236}">
              <a16:creationId xmlns:a16="http://schemas.microsoft.com/office/drawing/2014/main" id="{00000000-0008-0000-1F00-0000167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354330</xdr:colOff>
          <xdr:row>2</xdr:row>
          <xdr:rowOff>0</xdr:rowOff>
        </xdr:from>
        <xdr:to>
          <xdr:col>7</xdr:col>
          <xdr:colOff>533400</xdr:colOff>
          <xdr:row>5</xdr:row>
          <xdr:rowOff>0</xdr:rowOff>
        </xdr:to>
        <xdr:sp macro="" textlink="">
          <xdr:nvSpPr>
            <xdr:cNvPr id="31745" name="Button 1" hidden="1">
              <a:extLst>
                <a:ext uri="{63B3BB69-23CF-44E3-9099-C40C66FF867C}">
                  <a14:compatExt spid="_x0000_s31745"/>
                </a:ext>
                <a:ext uri="{FF2B5EF4-FFF2-40B4-BE49-F238E27FC236}">
                  <a16:creationId xmlns:a16="http://schemas.microsoft.com/office/drawing/2014/main" id="{00000000-0008-0000-1F00-000001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54864" tIns="45720" rIns="54864" bIns="45720" anchor="ctr" upright="1"/>
            <a:lstStyle/>
            <a:p>
              <a:pPr algn="ctr" rtl="0">
                <a:defRPr sz="1000"/>
              </a:pPr>
              <a:r>
                <a:rPr lang="en-GB" sz="1000" b="1" i="0" u="none" strike="noStrike" baseline="0">
                  <a:solidFill>
                    <a:srgbClr val="FF0000"/>
                  </a:solidFill>
                  <a:latin typeface="MS Sans Serif"/>
                </a:rPr>
                <a:t>Print</a:t>
              </a:r>
            </a:p>
            <a:p>
              <a:pPr algn="ctr" rtl="0">
                <a:defRPr sz="1000"/>
              </a:pPr>
              <a:r>
                <a:rPr lang="en-GB" sz="1000" b="1" i="0" u="none" strike="noStrike" baseline="0">
                  <a:solidFill>
                    <a:srgbClr val="FF0000"/>
                  </a:solidFill>
                  <a:latin typeface="MS Sans Serif"/>
                </a:rPr>
                <a:t>Spreadsheet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2</xdr:row>
          <xdr:rowOff>0</xdr:rowOff>
        </xdr:from>
        <xdr:to>
          <xdr:col>5</xdr:col>
          <xdr:colOff>354330</xdr:colOff>
          <xdr:row>5</xdr:row>
          <xdr:rowOff>0</xdr:rowOff>
        </xdr:to>
        <xdr:sp macro="" textlink="">
          <xdr:nvSpPr>
            <xdr:cNvPr id="31746" name="Button 2" hidden="1">
              <a:extLst>
                <a:ext uri="{63B3BB69-23CF-44E3-9099-C40C66FF867C}">
                  <a14:compatExt spid="_x0000_s31746"/>
                </a:ext>
                <a:ext uri="{FF2B5EF4-FFF2-40B4-BE49-F238E27FC236}">
                  <a16:creationId xmlns:a16="http://schemas.microsoft.com/office/drawing/2014/main" id="{00000000-0008-0000-1F00-000002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54864" tIns="45720" rIns="54864" bIns="45720" anchor="ctr" upright="1"/>
            <a:lstStyle/>
            <a:p>
              <a:pPr algn="ctr" rtl="0">
                <a:defRPr sz="1000"/>
              </a:pPr>
              <a:r>
                <a:rPr lang="en-GB" sz="1000" b="1" i="0" u="none" strike="noStrike" baseline="0">
                  <a:solidFill>
                    <a:srgbClr val="008000"/>
                  </a:solidFill>
                  <a:latin typeface="MS Sans Serif"/>
                </a:rPr>
                <a:t>Start</a:t>
              </a:r>
            </a:p>
            <a:p>
              <a:pPr algn="ctr" rtl="0">
                <a:defRPr sz="1000"/>
              </a:pPr>
              <a:r>
                <a:rPr lang="en-GB" sz="1000" b="1" i="0" u="none" strike="noStrike" baseline="0">
                  <a:solidFill>
                    <a:srgbClr val="008000"/>
                  </a:solidFill>
                  <a:latin typeface="MS Sans Serif"/>
                </a:rPr>
                <a:t>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533400</xdr:colOff>
          <xdr:row>2</xdr:row>
          <xdr:rowOff>0</xdr:rowOff>
        </xdr:from>
        <xdr:to>
          <xdr:col>10</xdr:col>
          <xdr:colOff>57150</xdr:colOff>
          <xdr:row>5</xdr:row>
          <xdr:rowOff>0</xdr:rowOff>
        </xdr:to>
        <xdr:sp macro="" textlink="">
          <xdr:nvSpPr>
            <xdr:cNvPr id="31747" name="Button 3" hidden="1">
              <a:extLst>
                <a:ext uri="{63B3BB69-23CF-44E3-9099-C40C66FF867C}">
                  <a14:compatExt spid="_x0000_s31747"/>
                </a:ext>
                <a:ext uri="{FF2B5EF4-FFF2-40B4-BE49-F238E27FC236}">
                  <a16:creationId xmlns:a16="http://schemas.microsoft.com/office/drawing/2014/main" id="{00000000-0008-0000-1F00-000003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54864" tIns="45720" rIns="54864" bIns="45720" anchor="ctr" upright="1"/>
            <a:lstStyle/>
            <a:p>
              <a:pPr algn="ctr" rtl="0">
                <a:defRPr sz="1000"/>
              </a:pPr>
              <a:r>
                <a:rPr lang="en-GB" sz="1000" b="1" i="0" u="none" strike="noStrike" baseline="0">
                  <a:solidFill>
                    <a:srgbClr val="0000FF"/>
                  </a:solidFill>
                  <a:latin typeface="MS Sans Serif"/>
                </a:rPr>
                <a:t>Save</a:t>
              </a:r>
            </a:p>
            <a:p>
              <a:pPr algn="ctr" rtl="0">
                <a:defRPr sz="1000"/>
              </a:pPr>
              <a:r>
                <a:rPr lang="en-GB" sz="1000" b="1" i="0" u="none" strike="noStrike" baseline="0">
                  <a:solidFill>
                    <a:srgbClr val="0000FF"/>
                  </a:solidFill>
                  <a:latin typeface="MS Sans Serif"/>
                </a:rPr>
                <a:t>Workbook</a:t>
              </a:r>
            </a:p>
          </xdr:txBody>
        </xdr:sp>
        <xdr:clientData fPrintsWithSheet="0"/>
      </xdr:twoCellAnchor>
    </mc:Choice>
    <mc:Fallback/>
  </mc:AlternateContent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609600</xdr:colOff>
      <xdr:row>170</xdr:row>
      <xdr:rowOff>76200</xdr:rowOff>
    </xdr:from>
    <xdr:to>
      <xdr:col>35</xdr:col>
      <xdr:colOff>123825</xdr:colOff>
      <xdr:row>200</xdr:row>
      <xdr:rowOff>47625</xdr:rowOff>
    </xdr:to>
    <xdr:graphicFrame macro="">
      <xdr:nvGraphicFramePr>
        <xdr:cNvPr id="32790" name="Chart 1">
          <a:extLst>
            <a:ext uri="{FF2B5EF4-FFF2-40B4-BE49-F238E27FC236}">
              <a16:creationId xmlns:a16="http://schemas.microsoft.com/office/drawing/2014/main" id="{00000000-0008-0000-2000-0000168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354330</xdr:colOff>
          <xdr:row>2</xdr:row>
          <xdr:rowOff>0</xdr:rowOff>
        </xdr:from>
        <xdr:to>
          <xdr:col>7</xdr:col>
          <xdr:colOff>533400</xdr:colOff>
          <xdr:row>5</xdr:row>
          <xdr:rowOff>0</xdr:rowOff>
        </xdr:to>
        <xdr:sp macro="" textlink="">
          <xdr:nvSpPr>
            <xdr:cNvPr id="32769" name="Button 1" hidden="1">
              <a:extLst>
                <a:ext uri="{63B3BB69-23CF-44E3-9099-C40C66FF867C}">
                  <a14:compatExt spid="_x0000_s32769"/>
                </a:ext>
                <a:ext uri="{FF2B5EF4-FFF2-40B4-BE49-F238E27FC236}">
                  <a16:creationId xmlns:a16="http://schemas.microsoft.com/office/drawing/2014/main" id="{00000000-0008-0000-2000-000001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54864" tIns="45720" rIns="54864" bIns="45720" anchor="ctr" upright="1"/>
            <a:lstStyle/>
            <a:p>
              <a:pPr algn="ctr" rtl="0">
                <a:defRPr sz="1000"/>
              </a:pPr>
              <a:r>
                <a:rPr lang="en-GB" sz="1000" b="1" i="0" u="none" strike="noStrike" baseline="0">
                  <a:solidFill>
                    <a:srgbClr val="FF0000"/>
                  </a:solidFill>
                  <a:latin typeface="MS Sans Serif"/>
                </a:rPr>
                <a:t>Print</a:t>
              </a:r>
            </a:p>
            <a:p>
              <a:pPr algn="ctr" rtl="0">
                <a:defRPr sz="1000"/>
              </a:pPr>
              <a:r>
                <a:rPr lang="en-GB" sz="1000" b="1" i="0" u="none" strike="noStrike" baseline="0">
                  <a:solidFill>
                    <a:srgbClr val="FF0000"/>
                  </a:solidFill>
                  <a:latin typeface="MS Sans Serif"/>
                </a:rPr>
                <a:t>Spreadsheet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2</xdr:row>
          <xdr:rowOff>0</xdr:rowOff>
        </xdr:from>
        <xdr:to>
          <xdr:col>5</xdr:col>
          <xdr:colOff>354330</xdr:colOff>
          <xdr:row>5</xdr:row>
          <xdr:rowOff>0</xdr:rowOff>
        </xdr:to>
        <xdr:sp macro="" textlink="">
          <xdr:nvSpPr>
            <xdr:cNvPr id="32770" name="Button 2" hidden="1">
              <a:extLst>
                <a:ext uri="{63B3BB69-23CF-44E3-9099-C40C66FF867C}">
                  <a14:compatExt spid="_x0000_s32770"/>
                </a:ext>
                <a:ext uri="{FF2B5EF4-FFF2-40B4-BE49-F238E27FC236}">
                  <a16:creationId xmlns:a16="http://schemas.microsoft.com/office/drawing/2014/main" id="{00000000-0008-0000-2000-000002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54864" tIns="45720" rIns="54864" bIns="45720" anchor="ctr" upright="1"/>
            <a:lstStyle/>
            <a:p>
              <a:pPr algn="ctr" rtl="0">
                <a:defRPr sz="1000"/>
              </a:pPr>
              <a:r>
                <a:rPr lang="en-GB" sz="1000" b="1" i="0" u="none" strike="noStrike" baseline="0">
                  <a:solidFill>
                    <a:srgbClr val="008000"/>
                  </a:solidFill>
                  <a:latin typeface="MS Sans Serif"/>
                </a:rPr>
                <a:t>Start</a:t>
              </a:r>
            </a:p>
            <a:p>
              <a:pPr algn="ctr" rtl="0">
                <a:defRPr sz="1000"/>
              </a:pPr>
              <a:r>
                <a:rPr lang="en-GB" sz="1000" b="1" i="0" u="none" strike="noStrike" baseline="0">
                  <a:solidFill>
                    <a:srgbClr val="008000"/>
                  </a:solidFill>
                  <a:latin typeface="MS Sans Serif"/>
                </a:rPr>
                <a:t>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533400</xdr:colOff>
          <xdr:row>2</xdr:row>
          <xdr:rowOff>0</xdr:rowOff>
        </xdr:from>
        <xdr:to>
          <xdr:col>10</xdr:col>
          <xdr:colOff>57150</xdr:colOff>
          <xdr:row>5</xdr:row>
          <xdr:rowOff>0</xdr:rowOff>
        </xdr:to>
        <xdr:sp macro="" textlink="">
          <xdr:nvSpPr>
            <xdr:cNvPr id="32771" name="Button 3" hidden="1">
              <a:extLst>
                <a:ext uri="{63B3BB69-23CF-44E3-9099-C40C66FF867C}">
                  <a14:compatExt spid="_x0000_s32771"/>
                </a:ext>
                <a:ext uri="{FF2B5EF4-FFF2-40B4-BE49-F238E27FC236}">
                  <a16:creationId xmlns:a16="http://schemas.microsoft.com/office/drawing/2014/main" id="{00000000-0008-0000-2000-000003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54864" tIns="45720" rIns="54864" bIns="45720" anchor="ctr" upright="1"/>
            <a:lstStyle/>
            <a:p>
              <a:pPr algn="ctr" rtl="0">
                <a:defRPr sz="1000"/>
              </a:pPr>
              <a:r>
                <a:rPr lang="en-GB" sz="1000" b="1" i="0" u="none" strike="noStrike" baseline="0">
                  <a:solidFill>
                    <a:srgbClr val="0000FF"/>
                  </a:solidFill>
                  <a:latin typeface="MS Sans Serif"/>
                </a:rPr>
                <a:t>Save</a:t>
              </a:r>
            </a:p>
            <a:p>
              <a:pPr algn="ctr" rtl="0">
                <a:defRPr sz="1000"/>
              </a:pPr>
              <a:r>
                <a:rPr lang="en-GB" sz="1000" b="1" i="0" u="none" strike="noStrike" baseline="0">
                  <a:solidFill>
                    <a:srgbClr val="0000FF"/>
                  </a:solidFill>
                  <a:latin typeface="MS Sans Serif"/>
                </a:rPr>
                <a:t>Workbook</a:t>
              </a:r>
            </a:p>
          </xdr:txBody>
        </xdr:sp>
        <xdr:clientData fPrintsWithSheet="0"/>
      </xdr:twoCellAnchor>
    </mc:Choice>
    <mc:Fallback/>
  </mc:AlternateContent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609600</xdr:colOff>
      <xdr:row>170</xdr:row>
      <xdr:rowOff>76200</xdr:rowOff>
    </xdr:from>
    <xdr:to>
      <xdr:col>35</xdr:col>
      <xdr:colOff>123825</xdr:colOff>
      <xdr:row>200</xdr:row>
      <xdr:rowOff>47625</xdr:rowOff>
    </xdr:to>
    <xdr:graphicFrame macro="">
      <xdr:nvGraphicFramePr>
        <xdr:cNvPr id="33814" name="Chart 1">
          <a:extLst>
            <a:ext uri="{FF2B5EF4-FFF2-40B4-BE49-F238E27FC236}">
              <a16:creationId xmlns:a16="http://schemas.microsoft.com/office/drawing/2014/main" id="{00000000-0008-0000-2100-0000168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354330</xdr:colOff>
          <xdr:row>2</xdr:row>
          <xdr:rowOff>0</xdr:rowOff>
        </xdr:from>
        <xdr:to>
          <xdr:col>7</xdr:col>
          <xdr:colOff>533400</xdr:colOff>
          <xdr:row>5</xdr:row>
          <xdr:rowOff>0</xdr:rowOff>
        </xdr:to>
        <xdr:sp macro="" textlink="">
          <xdr:nvSpPr>
            <xdr:cNvPr id="33793" name="Button 1" hidden="1">
              <a:extLst>
                <a:ext uri="{63B3BB69-23CF-44E3-9099-C40C66FF867C}">
                  <a14:compatExt spid="_x0000_s33793"/>
                </a:ext>
                <a:ext uri="{FF2B5EF4-FFF2-40B4-BE49-F238E27FC236}">
                  <a16:creationId xmlns:a16="http://schemas.microsoft.com/office/drawing/2014/main" id="{00000000-0008-0000-2100-000001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54864" tIns="45720" rIns="54864" bIns="45720" anchor="ctr" upright="1"/>
            <a:lstStyle/>
            <a:p>
              <a:pPr algn="ctr" rtl="0">
                <a:defRPr sz="1000"/>
              </a:pPr>
              <a:r>
                <a:rPr lang="en-GB" sz="1000" b="1" i="0" u="none" strike="noStrike" baseline="0">
                  <a:solidFill>
                    <a:srgbClr val="FF0000"/>
                  </a:solidFill>
                  <a:latin typeface="MS Sans Serif"/>
                </a:rPr>
                <a:t>Print</a:t>
              </a:r>
            </a:p>
            <a:p>
              <a:pPr algn="ctr" rtl="0">
                <a:defRPr sz="1000"/>
              </a:pPr>
              <a:r>
                <a:rPr lang="en-GB" sz="1000" b="1" i="0" u="none" strike="noStrike" baseline="0">
                  <a:solidFill>
                    <a:srgbClr val="FF0000"/>
                  </a:solidFill>
                  <a:latin typeface="MS Sans Serif"/>
                </a:rPr>
                <a:t>Spreadsheet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2</xdr:row>
          <xdr:rowOff>0</xdr:rowOff>
        </xdr:from>
        <xdr:to>
          <xdr:col>5</xdr:col>
          <xdr:colOff>354330</xdr:colOff>
          <xdr:row>5</xdr:row>
          <xdr:rowOff>0</xdr:rowOff>
        </xdr:to>
        <xdr:sp macro="" textlink="">
          <xdr:nvSpPr>
            <xdr:cNvPr id="33794" name="Button 2" hidden="1">
              <a:extLst>
                <a:ext uri="{63B3BB69-23CF-44E3-9099-C40C66FF867C}">
                  <a14:compatExt spid="_x0000_s33794"/>
                </a:ext>
                <a:ext uri="{FF2B5EF4-FFF2-40B4-BE49-F238E27FC236}">
                  <a16:creationId xmlns:a16="http://schemas.microsoft.com/office/drawing/2014/main" id="{00000000-0008-0000-2100-000002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54864" tIns="45720" rIns="54864" bIns="45720" anchor="ctr" upright="1"/>
            <a:lstStyle/>
            <a:p>
              <a:pPr algn="ctr" rtl="0">
                <a:defRPr sz="1000"/>
              </a:pPr>
              <a:r>
                <a:rPr lang="en-GB" sz="1000" b="1" i="0" u="none" strike="noStrike" baseline="0">
                  <a:solidFill>
                    <a:srgbClr val="008000"/>
                  </a:solidFill>
                  <a:latin typeface="MS Sans Serif"/>
                </a:rPr>
                <a:t>Start</a:t>
              </a:r>
            </a:p>
            <a:p>
              <a:pPr algn="ctr" rtl="0">
                <a:defRPr sz="1000"/>
              </a:pPr>
              <a:r>
                <a:rPr lang="en-GB" sz="1000" b="1" i="0" u="none" strike="noStrike" baseline="0">
                  <a:solidFill>
                    <a:srgbClr val="008000"/>
                  </a:solidFill>
                  <a:latin typeface="MS Sans Serif"/>
                </a:rPr>
                <a:t>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533400</xdr:colOff>
          <xdr:row>2</xdr:row>
          <xdr:rowOff>0</xdr:rowOff>
        </xdr:from>
        <xdr:to>
          <xdr:col>10</xdr:col>
          <xdr:colOff>57150</xdr:colOff>
          <xdr:row>5</xdr:row>
          <xdr:rowOff>0</xdr:rowOff>
        </xdr:to>
        <xdr:sp macro="" textlink="">
          <xdr:nvSpPr>
            <xdr:cNvPr id="33795" name="Button 3" hidden="1">
              <a:extLst>
                <a:ext uri="{63B3BB69-23CF-44E3-9099-C40C66FF867C}">
                  <a14:compatExt spid="_x0000_s33795"/>
                </a:ext>
                <a:ext uri="{FF2B5EF4-FFF2-40B4-BE49-F238E27FC236}">
                  <a16:creationId xmlns:a16="http://schemas.microsoft.com/office/drawing/2014/main" id="{00000000-0008-0000-2100-000003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54864" tIns="45720" rIns="54864" bIns="45720" anchor="ctr" upright="1"/>
            <a:lstStyle/>
            <a:p>
              <a:pPr algn="ctr" rtl="0">
                <a:defRPr sz="1000"/>
              </a:pPr>
              <a:r>
                <a:rPr lang="en-GB" sz="1000" b="1" i="0" u="none" strike="noStrike" baseline="0">
                  <a:solidFill>
                    <a:srgbClr val="0000FF"/>
                  </a:solidFill>
                  <a:latin typeface="MS Sans Serif"/>
                </a:rPr>
                <a:t>Save</a:t>
              </a:r>
            </a:p>
            <a:p>
              <a:pPr algn="ctr" rtl="0">
                <a:defRPr sz="1000"/>
              </a:pPr>
              <a:r>
                <a:rPr lang="en-GB" sz="1000" b="1" i="0" u="none" strike="noStrike" baseline="0">
                  <a:solidFill>
                    <a:srgbClr val="0000FF"/>
                  </a:solidFill>
                  <a:latin typeface="MS Sans Serif"/>
                </a:rPr>
                <a:t>Workbook</a:t>
              </a:r>
            </a:p>
          </xdr:txBody>
        </xdr:sp>
        <xdr:clientData fPrintsWithSheet="0"/>
      </xdr:twoCellAnchor>
    </mc:Choice>
    <mc:Fallback/>
  </mc:AlternateContent>
</xdr:wsDr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609600</xdr:colOff>
      <xdr:row>170</xdr:row>
      <xdr:rowOff>76200</xdr:rowOff>
    </xdr:from>
    <xdr:to>
      <xdr:col>35</xdr:col>
      <xdr:colOff>123825</xdr:colOff>
      <xdr:row>200</xdr:row>
      <xdr:rowOff>47625</xdr:rowOff>
    </xdr:to>
    <xdr:graphicFrame macro="">
      <xdr:nvGraphicFramePr>
        <xdr:cNvPr id="34838" name="Chart 1">
          <a:extLst>
            <a:ext uri="{FF2B5EF4-FFF2-40B4-BE49-F238E27FC236}">
              <a16:creationId xmlns:a16="http://schemas.microsoft.com/office/drawing/2014/main" id="{00000000-0008-0000-2200-0000168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354330</xdr:colOff>
          <xdr:row>2</xdr:row>
          <xdr:rowOff>0</xdr:rowOff>
        </xdr:from>
        <xdr:to>
          <xdr:col>7</xdr:col>
          <xdr:colOff>533400</xdr:colOff>
          <xdr:row>5</xdr:row>
          <xdr:rowOff>0</xdr:rowOff>
        </xdr:to>
        <xdr:sp macro="" textlink="">
          <xdr:nvSpPr>
            <xdr:cNvPr id="34817" name="Button 1" hidden="1">
              <a:extLst>
                <a:ext uri="{63B3BB69-23CF-44E3-9099-C40C66FF867C}">
                  <a14:compatExt spid="_x0000_s34817"/>
                </a:ext>
                <a:ext uri="{FF2B5EF4-FFF2-40B4-BE49-F238E27FC236}">
                  <a16:creationId xmlns:a16="http://schemas.microsoft.com/office/drawing/2014/main" id="{00000000-0008-0000-2200-000001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54864" tIns="45720" rIns="54864" bIns="45720" anchor="ctr" upright="1"/>
            <a:lstStyle/>
            <a:p>
              <a:pPr algn="ctr" rtl="0">
                <a:defRPr sz="1000"/>
              </a:pPr>
              <a:r>
                <a:rPr lang="en-GB" sz="1000" b="1" i="0" u="none" strike="noStrike" baseline="0">
                  <a:solidFill>
                    <a:srgbClr val="FF0000"/>
                  </a:solidFill>
                  <a:latin typeface="MS Sans Serif"/>
                </a:rPr>
                <a:t>Print</a:t>
              </a:r>
            </a:p>
            <a:p>
              <a:pPr algn="ctr" rtl="0">
                <a:defRPr sz="1000"/>
              </a:pPr>
              <a:r>
                <a:rPr lang="en-GB" sz="1000" b="1" i="0" u="none" strike="noStrike" baseline="0">
                  <a:solidFill>
                    <a:srgbClr val="FF0000"/>
                  </a:solidFill>
                  <a:latin typeface="MS Sans Serif"/>
                </a:rPr>
                <a:t>Spreadsheet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2</xdr:row>
          <xdr:rowOff>0</xdr:rowOff>
        </xdr:from>
        <xdr:to>
          <xdr:col>5</xdr:col>
          <xdr:colOff>354330</xdr:colOff>
          <xdr:row>5</xdr:row>
          <xdr:rowOff>0</xdr:rowOff>
        </xdr:to>
        <xdr:sp macro="" textlink="">
          <xdr:nvSpPr>
            <xdr:cNvPr id="34818" name="Button 2" hidden="1">
              <a:extLst>
                <a:ext uri="{63B3BB69-23CF-44E3-9099-C40C66FF867C}">
                  <a14:compatExt spid="_x0000_s34818"/>
                </a:ext>
                <a:ext uri="{FF2B5EF4-FFF2-40B4-BE49-F238E27FC236}">
                  <a16:creationId xmlns:a16="http://schemas.microsoft.com/office/drawing/2014/main" id="{00000000-0008-0000-2200-000002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54864" tIns="45720" rIns="54864" bIns="45720" anchor="ctr" upright="1"/>
            <a:lstStyle/>
            <a:p>
              <a:pPr algn="ctr" rtl="0">
                <a:defRPr sz="1000"/>
              </a:pPr>
              <a:r>
                <a:rPr lang="en-GB" sz="1000" b="1" i="0" u="none" strike="noStrike" baseline="0">
                  <a:solidFill>
                    <a:srgbClr val="008000"/>
                  </a:solidFill>
                  <a:latin typeface="MS Sans Serif"/>
                </a:rPr>
                <a:t>Start</a:t>
              </a:r>
            </a:p>
            <a:p>
              <a:pPr algn="ctr" rtl="0">
                <a:defRPr sz="1000"/>
              </a:pPr>
              <a:r>
                <a:rPr lang="en-GB" sz="1000" b="1" i="0" u="none" strike="noStrike" baseline="0">
                  <a:solidFill>
                    <a:srgbClr val="008000"/>
                  </a:solidFill>
                  <a:latin typeface="MS Sans Serif"/>
                </a:rPr>
                <a:t>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533400</xdr:colOff>
          <xdr:row>2</xdr:row>
          <xdr:rowOff>0</xdr:rowOff>
        </xdr:from>
        <xdr:to>
          <xdr:col>10</xdr:col>
          <xdr:colOff>57150</xdr:colOff>
          <xdr:row>5</xdr:row>
          <xdr:rowOff>0</xdr:rowOff>
        </xdr:to>
        <xdr:sp macro="" textlink="">
          <xdr:nvSpPr>
            <xdr:cNvPr id="34819" name="Button 3" hidden="1">
              <a:extLst>
                <a:ext uri="{63B3BB69-23CF-44E3-9099-C40C66FF867C}">
                  <a14:compatExt spid="_x0000_s34819"/>
                </a:ext>
                <a:ext uri="{FF2B5EF4-FFF2-40B4-BE49-F238E27FC236}">
                  <a16:creationId xmlns:a16="http://schemas.microsoft.com/office/drawing/2014/main" id="{00000000-0008-0000-2200-000003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54864" tIns="45720" rIns="54864" bIns="45720" anchor="ctr" upright="1"/>
            <a:lstStyle/>
            <a:p>
              <a:pPr algn="ctr" rtl="0">
                <a:defRPr sz="1000"/>
              </a:pPr>
              <a:r>
                <a:rPr lang="en-GB" sz="1000" b="1" i="0" u="none" strike="noStrike" baseline="0">
                  <a:solidFill>
                    <a:srgbClr val="0000FF"/>
                  </a:solidFill>
                  <a:latin typeface="MS Sans Serif"/>
                </a:rPr>
                <a:t>Save</a:t>
              </a:r>
            </a:p>
            <a:p>
              <a:pPr algn="ctr" rtl="0">
                <a:defRPr sz="1000"/>
              </a:pPr>
              <a:r>
                <a:rPr lang="en-GB" sz="1000" b="1" i="0" u="none" strike="noStrike" baseline="0">
                  <a:solidFill>
                    <a:srgbClr val="0000FF"/>
                  </a:solidFill>
                  <a:latin typeface="MS Sans Serif"/>
                </a:rPr>
                <a:t>Workbook</a:t>
              </a:r>
            </a:p>
          </xdr:txBody>
        </xdr:sp>
        <xdr:clientData fPrintsWithSheet="0"/>
      </xdr:twoCellAnchor>
    </mc:Choice>
    <mc:Fallback/>
  </mc:AlternateContent>
</xdr:wsDr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609600</xdr:colOff>
      <xdr:row>170</xdr:row>
      <xdr:rowOff>76200</xdr:rowOff>
    </xdr:from>
    <xdr:to>
      <xdr:col>35</xdr:col>
      <xdr:colOff>123825</xdr:colOff>
      <xdr:row>200</xdr:row>
      <xdr:rowOff>47625</xdr:rowOff>
    </xdr:to>
    <xdr:graphicFrame macro="">
      <xdr:nvGraphicFramePr>
        <xdr:cNvPr id="35862" name="Chart 1">
          <a:extLst>
            <a:ext uri="{FF2B5EF4-FFF2-40B4-BE49-F238E27FC236}">
              <a16:creationId xmlns:a16="http://schemas.microsoft.com/office/drawing/2014/main" id="{00000000-0008-0000-2300-0000168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354330</xdr:colOff>
          <xdr:row>2</xdr:row>
          <xdr:rowOff>0</xdr:rowOff>
        </xdr:from>
        <xdr:to>
          <xdr:col>7</xdr:col>
          <xdr:colOff>533400</xdr:colOff>
          <xdr:row>5</xdr:row>
          <xdr:rowOff>0</xdr:rowOff>
        </xdr:to>
        <xdr:sp macro="" textlink="">
          <xdr:nvSpPr>
            <xdr:cNvPr id="35841" name="Button 1" hidden="1">
              <a:extLst>
                <a:ext uri="{63B3BB69-23CF-44E3-9099-C40C66FF867C}">
                  <a14:compatExt spid="_x0000_s35841"/>
                </a:ext>
                <a:ext uri="{FF2B5EF4-FFF2-40B4-BE49-F238E27FC236}">
                  <a16:creationId xmlns:a16="http://schemas.microsoft.com/office/drawing/2014/main" id="{00000000-0008-0000-2300-000001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54864" tIns="45720" rIns="54864" bIns="45720" anchor="ctr" upright="1"/>
            <a:lstStyle/>
            <a:p>
              <a:pPr algn="ctr" rtl="0">
                <a:defRPr sz="1000"/>
              </a:pPr>
              <a:r>
                <a:rPr lang="en-GB" sz="1000" b="1" i="0" u="none" strike="noStrike" baseline="0">
                  <a:solidFill>
                    <a:srgbClr val="FF0000"/>
                  </a:solidFill>
                  <a:latin typeface="MS Sans Serif"/>
                </a:rPr>
                <a:t>Print</a:t>
              </a:r>
            </a:p>
            <a:p>
              <a:pPr algn="ctr" rtl="0">
                <a:defRPr sz="1000"/>
              </a:pPr>
              <a:r>
                <a:rPr lang="en-GB" sz="1000" b="1" i="0" u="none" strike="noStrike" baseline="0">
                  <a:solidFill>
                    <a:srgbClr val="FF0000"/>
                  </a:solidFill>
                  <a:latin typeface="MS Sans Serif"/>
                </a:rPr>
                <a:t>Spreadsheet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2</xdr:row>
          <xdr:rowOff>0</xdr:rowOff>
        </xdr:from>
        <xdr:to>
          <xdr:col>5</xdr:col>
          <xdr:colOff>354330</xdr:colOff>
          <xdr:row>5</xdr:row>
          <xdr:rowOff>0</xdr:rowOff>
        </xdr:to>
        <xdr:sp macro="" textlink="">
          <xdr:nvSpPr>
            <xdr:cNvPr id="35842" name="Button 2" hidden="1">
              <a:extLst>
                <a:ext uri="{63B3BB69-23CF-44E3-9099-C40C66FF867C}">
                  <a14:compatExt spid="_x0000_s35842"/>
                </a:ext>
                <a:ext uri="{FF2B5EF4-FFF2-40B4-BE49-F238E27FC236}">
                  <a16:creationId xmlns:a16="http://schemas.microsoft.com/office/drawing/2014/main" id="{00000000-0008-0000-2300-000002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54864" tIns="45720" rIns="54864" bIns="45720" anchor="ctr" upright="1"/>
            <a:lstStyle/>
            <a:p>
              <a:pPr algn="ctr" rtl="0">
                <a:defRPr sz="1000"/>
              </a:pPr>
              <a:r>
                <a:rPr lang="en-GB" sz="1000" b="1" i="0" u="none" strike="noStrike" baseline="0">
                  <a:solidFill>
                    <a:srgbClr val="008000"/>
                  </a:solidFill>
                  <a:latin typeface="MS Sans Serif"/>
                </a:rPr>
                <a:t>Start</a:t>
              </a:r>
            </a:p>
            <a:p>
              <a:pPr algn="ctr" rtl="0">
                <a:defRPr sz="1000"/>
              </a:pPr>
              <a:r>
                <a:rPr lang="en-GB" sz="1000" b="1" i="0" u="none" strike="noStrike" baseline="0">
                  <a:solidFill>
                    <a:srgbClr val="008000"/>
                  </a:solidFill>
                  <a:latin typeface="MS Sans Serif"/>
                </a:rPr>
                <a:t>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533400</xdr:colOff>
          <xdr:row>2</xdr:row>
          <xdr:rowOff>0</xdr:rowOff>
        </xdr:from>
        <xdr:to>
          <xdr:col>10</xdr:col>
          <xdr:colOff>57150</xdr:colOff>
          <xdr:row>5</xdr:row>
          <xdr:rowOff>0</xdr:rowOff>
        </xdr:to>
        <xdr:sp macro="" textlink="">
          <xdr:nvSpPr>
            <xdr:cNvPr id="35843" name="Button 3" hidden="1">
              <a:extLst>
                <a:ext uri="{63B3BB69-23CF-44E3-9099-C40C66FF867C}">
                  <a14:compatExt spid="_x0000_s35843"/>
                </a:ext>
                <a:ext uri="{FF2B5EF4-FFF2-40B4-BE49-F238E27FC236}">
                  <a16:creationId xmlns:a16="http://schemas.microsoft.com/office/drawing/2014/main" id="{00000000-0008-0000-2300-000003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54864" tIns="45720" rIns="54864" bIns="45720" anchor="ctr" upright="1"/>
            <a:lstStyle/>
            <a:p>
              <a:pPr algn="ctr" rtl="0">
                <a:defRPr sz="1000"/>
              </a:pPr>
              <a:r>
                <a:rPr lang="en-GB" sz="1000" b="1" i="0" u="none" strike="noStrike" baseline="0">
                  <a:solidFill>
                    <a:srgbClr val="0000FF"/>
                  </a:solidFill>
                  <a:latin typeface="MS Sans Serif"/>
                </a:rPr>
                <a:t>Save</a:t>
              </a:r>
            </a:p>
            <a:p>
              <a:pPr algn="ctr" rtl="0">
                <a:defRPr sz="1000"/>
              </a:pPr>
              <a:r>
                <a:rPr lang="en-GB" sz="1000" b="1" i="0" u="none" strike="noStrike" baseline="0">
                  <a:solidFill>
                    <a:srgbClr val="0000FF"/>
                  </a:solidFill>
                  <a:latin typeface="MS Sans Serif"/>
                </a:rPr>
                <a:t>Workbook</a:t>
              </a:r>
            </a:p>
          </xdr:txBody>
        </xdr:sp>
        <xdr:clientData fPrintsWithSheet="0"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609600</xdr:colOff>
      <xdr:row>170</xdr:row>
      <xdr:rowOff>76200</xdr:rowOff>
    </xdr:from>
    <xdr:to>
      <xdr:col>35</xdr:col>
      <xdr:colOff>123825</xdr:colOff>
      <xdr:row>200</xdr:row>
      <xdr:rowOff>47625</xdr:rowOff>
    </xdr:to>
    <xdr:graphicFrame macro="">
      <xdr:nvGraphicFramePr>
        <xdr:cNvPr id="4154" name="Chart 1">
          <a:extLst>
            <a:ext uri="{FF2B5EF4-FFF2-40B4-BE49-F238E27FC236}">
              <a16:creationId xmlns:a16="http://schemas.microsoft.com/office/drawing/2014/main" id="{00000000-0008-0000-0400-00003A1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354330</xdr:colOff>
          <xdr:row>2</xdr:row>
          <xdr:rowOff>0</xdr:rowOff>
        </xdr:from>
        <xdr:to>
          <xdr:col>7</xdr:col>
          <xdr:colOff>533400</xdr:colOff>
          <xdr:row>5</xdr:row>
          <xdr:rowOff>0</xdr:rowOff>
        </xdr:to>
        <xdr:sp macro="" textlink="">
          <xdr:nvSpPr>
            <xdr:cNvPr id="4097" name="Button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4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54864" tIns="45720" rIns="54864" bIns="45720" anchor="ctr" upright="1"/>
            <a:lstStyle/>
            <a:p>
              <a:pPr algn="ctr" rtl="0">
                <a:defRPr sz="1000"/>
              </a:pPr>
              <a:r>
                <a:rPr lang="en-GB" sz="1000" b="1" i="0" u="none" strike="noStrike" baseline="0">
                  <a:solidFill>
                    <a:srgbClr val="FF0000"/>
                  </a:solidFill>
                  <a:latin typeface="MS Sans Serif"/>
                </a:rPr>
                <a:t>Print</a:t>
              </a:r>
            </a:p>
            <a:p>
              <a:pPr algn="ctr" rtl="0">
                <a:defRPr sz="1000"/>
              </a:pPr>
              <a:r>
                <a:rPr lang="en-GB" sz="1000" b="1" i="0" u="none" strike="noStrike" baseline="0">
                  <a:solidFill>
                    <a:srgbClr val="FF0000"/>
                  </a:solidFill>
                  <a:latin typeface="MS Sans Serif"/>
                </a:rPr>
                <a:t>Spreadsheet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2</xdr:row>
          <xdr:rowOff>0</xdr:rowOff>
        </xdr:from>
        <xdr:to>
          <xdr:col>5</xdr:col>
          <xdr:colOff>354330</xdr:colOff>
          <xdr:row>5</xdr:row>
          <xdr:rowOff>0</xdr:rowOff>
        </xdr:to>
        <xdr:sp macro="" textlink="">
          <xdr:nvSpPr>
            <xdr:cNvPr id="4098" name="Button 2" hidden="1">
              <a:extLst>
                <a:ext uri="{63B3BB69-23CF-44E3-9099-C40C66FF867C}">
                  <a14:compatExt spid="_x0000_s4098"/>
                </a:ext>
                <a:ext uri="{FF2B5EF4-FFF2-40B4-BE49-F238E27FC236}">
                  <a16:creationId xmlns:a16="http://schemas.microsoft.com/office/drawing/2014/main" id="{00000000-0008-0000-0400-00000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54864" tIns="45720" rIns="54864" bIns="45720" anchor="ctr" upright="1"/>
            <a:lstStyle/>
            <a:p>
              <a:pPr algn="ctr" rtl="0">
                <a:defRPr sz="1000"/>
              </a:pPr>
              <a:r>
                <a:rPr lang="en-GB" sz="1000" b="1" i="0" u="none" strike="noStrike" baseline="0">
                  <a:solidFill>
                    <a:srgbClr val="008000"/>
                  </a:solidFill>
                  <a:latin typeface="MS Sans Serif"/>
                </a:rPr>
                <a:t>Start</a:t>
              </a:r>
            </a:p>
            <a:p>
              <a:pPr algn="ctr" rtl="0">
                <a:defRPr sz="1000"/>
              </a:pPr>
              <a:r>
                <a:rPr lang="en-GB" sz="1000" b="1" i="0" u="none" strike="noStrike" baseline="0">
                  <a:solidFill>
                    <a:srgbClr val="008000"/>
                  </a:solidFill>
                  <a:latin typeface="MS Sans Serif"/>
                </a:rPr>
                <a:t>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533400</xdr:colOff>
          <xdr:row>2</xdr:row>
          <xdr:rowOff>0</xdr:rowOff>
        </xdr:from>
        <xdr:to>
          <xdr:col>10</xdr:col>
          <xdr:colOff>57150</xdr:colOff>
          <xdr:row>5</xdr:row>
          <xdr:rowOff>0</xdr:rowOff>
        </xdr:to>
        <xdr:sp macro="" textlink="">
          <xdr:nvSpPr>
            <xdr:cNvPr id="4099" name="Button 3" hidden="1">
              <a:extLst>
                <a:ext uri="{63B3BB69-23CF-44E3-9099-C40C66FF867C}">
                  <a14:compatExt spid="_x0000_s4099"/>
                </a:ext>
                <a:ext uri="{FF2B5EF4-FFF2-40B4-BE49-F238E27FC236}">
                  <a16:creationId xmlns:a16="http://schemas.microsoft.com/office/drawing/2014/main" id="{00000000-0008-0000-0400-00000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54864" tIns="45720" rIns="54864" bIns="45720" anchor="ctr" upright="1"/>
            <a:lstStyle/>
            <a:p>
              <a:pPr algn="ctr" rtl="0">
                <a:defRPr sz="1000"/>
              </a:pPr>
              <a:r>
                <a:rPr lang="en-GB" sz="1000" b="1" i="0" u="none" strike="noStrike" baseline="0">
                  <a:solidFill>
                    <a:srgbClr val="0000FF"/>
                  </a:solidFill>
                  <a:latin typeface="MS Sans Serif"/>
                </a:rPr>
                <a:t>Save</a:t>
              </a:r>
            </a:p>
            <a:p>
              <a:pPr algn="ctr" rtl="0">
                <a:defRPr sz="1000"/>
              </a:pPr>
              <a:r>
                <a:rPr lang="en-GB" sz="1000" b="1" i="0" u="none" strike="noStrike" baseline="0">
                  <a:solidFill>
                    <a:srgbClr val="0000FF"/>
                  </a:solidFill>
                  <a:latin typeface="MS Sans Serif"/>
                </a:rPr>
                <a:t>Workbook</a:t>
              </a:r>
            </a:p>
          </xdr:txBody>
        </xdr:sp>
        <xdr:clientData fPrintsWithSheet="0"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609600</xdr:colOff>
      <xdr:row>170</xdr:row>
      <xdr:rowOff>76200</xdr:rowOff>
    </xdr:from>
    <xdr:to>
      <xdr:col>35</xdr:col>
      <xdr:colOff>123825</xdr:colOff>
      <xdr:row>200</xdr:row>
      <xdr:rowOff>47625</xdr:rowOff>
    </xdr:to>
    <xdr:graphicFrame macro="">
      <xdr:nvGraphicFramePr>
        <xdr:cNvPr id="5178" name="Chart 1">
          <a:extLst>
            <a:ext uri="{FF2B5EF4-FFF2-40B4-BE49-F238E27FC236}">
              <a16:creationId xmlns:a16="http://schemas.microsoft.com/office/drawing/2014/main" id="{00000000-0008-0000-0500-00003A1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354330</xdr:colOff>
          <xdr:row>2</xdr:row>
          <xdr:rowOff>0</xdr:rowOff>
        </xdr:from>
        <xdr:to>
          <xdr:col>7</xdr:col>
          <xdr:colOff>533400</xdr:colOff>
          <xdr:row>5</xdr:row>
          <xdr:rowOff>0</xdr:rowOff>
        </xdr:to>
        <xdr:sp macro="" textlink="">
          <xdr:nvSpPr>
            <xdr:cNvPr id="5121" name="Button 1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00000000-0008-0000-0500-00000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54864" tIns="45720" rIns="54864" bIns="45720" anchor="ctr" upright="1"/>
            <a:lstStyle/>
            <a:p>
              <a:pPr algn="ctr" rtl="0">
                <a:defRPr sz="1000"/>
              </a:pPr>
              <a:r>
                <a:rPr lang="en-GB" sz="1000" b="1" i="0" u="none" strike="noStrike" baseline="0">
                  <a:solidFill>
                    <a:srgbClr val="FF0000"/>
                  </a:solidFill>
                  <a:latin typeface="MS Sans Serif"/>
                </a:rPr>
                <a:t>Print</a:t>
              </a:r>
            </a:p>
            <a:p>
              <a:pPr algn="ctr" rtl="0">
                <a:defRPr sz="1000"/>
              </a:pPr>
              <a:r>
                <a:rPr lang="en-GB" sz="1000" b="1" i="0" u="none" strike="noStrike" baseline="0">
                  <a:solidFill>
                    <a:srgbClr val="FF0000"/>
                  </a:solidFill>
                  <a:latin typeface="MS Sans Serif"/>
                </a:rPr>
                <a:t>Spreadsheet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2</xdr:row>
          <xdr:rowOff>0</xdr:rowOff>
        </xdr:from>
        <xdr:to>
          <xdr:col>5</xdr:col>
          <xdr:colOff>354330</xdr:colOff>
          <xdr:row>5</xdr:row>
          <xdr:rowOff>0</xdr:rowOff>
        </xdr:to>
        <xdr:sp macro="" textlink="">
          <xdr:nvSpPr>
            <xdr:cNvPr id="5122" name="Button 2" hidden="1">
              <a:extLst>
                <a:ext uri="{63B3BB69-23CF-44E3-9099-C40C66FF867C}">
                  <a14:compatExt spid="_x0000_s5122"/>
                </a:ext>
                <a:ext uri="{FF2B5EF4-FFF2-40B4-BE49-F238E27FC236}">
                  <a16:creationId xmlns:a16="http://schemas.microsoft.com/office/drawing/2014/main" id="{00000000-0008-0000-0500-00000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54864" tIns="45720" rIns="54864" bIns="45720" anchor="ctr" upright="1"/>
            <a:lstStyle/>
            <a:p>
              <a:pPr algn="ctr" rtl="0">
                <a:defRPr sz="1000"/>
              </a:pPr>
              <a:r>
                <a:rPr lang="en-GB" sz="1000" b="1" i="0" u="none" strike="noStrike" baseline="0">
                  <a:solidFill>
                    <a:srgbClr val="008000"/>
                  </a:solidFill>
                  <a:latin typeface="MS Sans Serif"/>
                </a:rPr>
                <a:t>Start</a:t>
              </a:r>
            </a:p>
            <a:p>
              <a:pPr algn="ctr" rtl="0">
                <a:defRPr sz="1000"/>
              </a:pPr>
              <a:r>
                <a:rPr lang="en-GB" sz="1000" b="1" i="0" u="none" strike="noStrike" baseline="0">
                  <a:solidFill>
                    <a:srgbClr val="008000"/>
                  </a:solidFill>
                  <a:latin typeface="MS Sans Serif"/>
                </a:rPr>
                <a:t>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533400</xdr:colOff>
          <xdr:row>2</xdr:row>
          <xdr:rowOff>0</xdr:rowOff>
        </xdr:from>
        <xdr:to>
          <xdr:col>10</xdr:col>
          <xdr:colOff>57150</xdr:colOff>
          <xdr:row>5</xdr:row>
          <xdr:rowOff>0</xdr:rowOff>
        </xdr:to>
        <xdr:sp macro="" textlink="">
          <xdr:nvSpPr>
            <xdr:cNvPr id="5123" name="Button 3" hidden="1">
              <a:extLst>
                <a:ext uri="{63B3BB69-23CF-44E3-9099-C40C66FF867C}">
                  <a14:compatExt spid="_x0000_s5123"/>
                </a:ext>
                <a:ext uri="{FF2B5EF4-FFF2-40B4-BE49-F238E27FC236}">
                  <a16:creationId xmlns:a16="http://schemas.microsoft.com/office/drawing/2014/main" id="{00000000-0008-0000-0500-000003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54864" tIns="45720" rIns="54864" bIns="45720" anchor="ctr" upright="1"/>
            <a:lstStyle/>
            <a:p>
              <a:pPr algn="ctr" rtl="0">
                <a:defRPr sz="1000"/>
              </a:pPr>
              <a:r>
                <a:rPr lang="en-GB" sz="1000" b="1" i="0" u="none" strike="noStrike" baseline="0">
                  <a:solidFill>
                    <a:srgbClr val="0000FF"/>
                  </a:solidFill>
                  <a:latin typeface="MS Sans Serif"/>
                </a:rPr>
                <a:t>Save</a:t>
              </a:r>
            </a:p>
            <a:p>
              <a:pPr algn="ctr" rtl="0">
                <a:defRPr sz="1000"/>
              </a:pPr>
              <a:r>
                <a:rPr lang="en-GB" sz="1000" b="1" i="0" u="none" strike="noStrike" baseline="0">
                  <a:solidFill>
                    <a:srgbClr val="0000FF"/>
                  </a:solidFill>
                  <a:latin typeface="MS Sans Serif"/>
                </a:rPr>
                <a:t>Workbook</a:t>
              </a:r>
            </a:p>
          </xdr:txBody>
        </xdr:sp>
        <xdr:clientData fPrintsWithSheet="0"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609600</xdr:colOff>
      <xdr:row>170</xdr:row>
      <xdr:rowOff>76200</xdr:rowOff>
    </xdr:from>
    <xdr:to>
      <xdr:col>35</xdr:col>
      <xdr:colOff>123825</xdr:colOff>
      <xdr:row>200</xdr:row>
      <xdr:rowOff>47625</xdr:rowOff>
    </xdr:to>
    <xdr:graphicFrame macro="">
      <xdr:nvGraphicFramePr>
        <xdr:cNvPr id="6196" name="Chart 1">
          <a:extLst>
            <a:ext uri="{FF2B5EF4-FFF2-40B4-BE49-F238E27FC236}">
              <a16:creationId xmlns:a16="http://schemas.microsoft.com/office/drawing/2014/main" id="{00000000-0008-0000-0600-0000341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354330</xdr:colOff>
          <xdr:row>2</xdr:row>
          <xdr:rowOff>0</xdr:rowOff>
        </xdr:from>
        <xdr:to>
          <xdr:col>7</xdr:col>
          <xdr:colOff>533400</xdr:colOff>
          <xdr:row>5</xdr:row>
          <xdr:rowOff>0</xdr:rowOff>
        </xdr:to>
        <xdr:sp macro="" textlink="">
          <xdr:nvSpPr>
            <xdr:cNvPr id="6145" name="Button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6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54864" tIns="45720" rIns="54864" bIns="45720" anchor="ctr" upright="1"/>
            <a:lstStyle/>
            <a:p>
              <a:pPr algn="ctr" rtl="0">
                <a:defRPr sz="1000"/>
              </a:pPr>
              <a:r>
                <a:rPr lang="en-GB" sz="1000" b="1" i="0" u="none" strike="noStrike" baseline="0">
                  <a:solidFill>
                    <a:srgbClr val="FF0000"/>
                  </a:solidFill>
                  <a:latin typeface="MS Sans Serif"/>
                </a:rPr>
                <a:t>Print</a:t>
              </a:r>
            </a:p>
            <a:p>
              <a:pPr algn="ctr" rtl="0">
                <a:defRPr sz="1000"/>
              </a:pPr>
              <a:r>
                <a:rPr lang="en-GB" sz="1000" b="1" i="0" u="none" strike="noStrike" baseline="0">
                  <a:solidFill>
                    <a:srgbClr val="FF0000"/>
                  </a:solidFill>
                  <a:latin typeface="MS Sans Serif"/>
                </a:rPr>
                <a:t>Spreadsheet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2</xdr:row>
          <xdr:rowOff>0</xdr:rowOff>
        </xdr:from>
        <xdr:to>
          <xdr:col>5</xdr:col>
          <xdr:colOff>354330</xdr:colOff>
          <xdr:row>5</xdr:row>
          <xdr:rowOff>0</xdr:rowOff>
        </xdr:to>
        <xdr:sp macro="" textlink="">
          <xdr:nvSpPr>
            <xdr:cNvPr id="6146" name="Button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6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54864" tIns="45720" rIns="54864" bIns="45720" anchor="ctr" upright="1"/>
            <a:lstStyle/>
            <a:p>
              <a:pPr algn="ctr" rtl="0">
                <a:defRPr sz="1000"/>
              </a:pPr>
              <a:r>
                <a:rPr lang="en-GB" sz="1000" b="1" i="0" u="none" strike="noStrike" baseline="0">
                  <a:solidFill>
                    <a:srgbClr val="008000"/>
                  </a:solidFill>
                  <a:latin typeface="MS Sans Serif"/>
                </a:rPr>
                <a:t>Start</a:t>
              </a:r>
            </a:p>
            <a:p>
              <a:pPr algn="ctr" rtl="0">
                <a:defRPr sz="1000"/>
              </a:pPr>
              <a:r>
                <a:rPr lang="en-GB" sz="1000" b="1" i="0" u="none" strike="noStrike" baseline="0">
                  <a:solidFill>
                    <a:srgbClr val="008000"/>
                  </a:solidFill>
                  <a:latin typeface="MS Sans Serif"/>
                </a:rPr>
                <a:t>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533400</xdr:colOff>
          <xdr:row>2</xdr:row>
          <xdr:rowOff>0</xdr:rowOff>
        </xdr:from>
        <xdr:to>
          <xdr:col>10</xdr:col>
          <xdr:colOff>57150</xdr:colOff>
          <xdr:row>5</xdr:row>
          <xdr:rowOff>0</xdr:rowOff>
        </xdr:to>
        <xdr:sp macro="" textlink="">
          <xdr:nvSpPr>
            <xdr:cNvPr id="6147" name="Button 3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00000000-0008-0000-06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54864" tIns="45720" rIns="54864" bIns="45720" anchor="ctr" upright="1"/>
            <a:lstStyle/>
            <a:p>
              <a:pPr algn="ctr" rtl="0">
                <a:defRPr sz="1000"/>
              </a:pPr>
              <a:r>
                <a:rPr lang="en-GB" sz="1000" b="1" i="0" u="none" strike="noStrike" baseline="0">
                  <a:solidFill>
                    <a:srgbClr val="0000FF"/>
                  </a:solidFill>
                  <a:latin typeface="MS Sans Serif"/>
                </a:rPr>
                <a:t>Save</a:t>
              </a:r>
            </a:p>
            <a:p>
              <a:pPr algn="ctr" rtl="0">
                <a:defRPr sz="1000"/>
              </a:pPr>
              <a:r>
                <a:rPr lang="en-GB" sz="1000" b="1" i="0" u="none" strike="noStrike" baseline="0">
                  <a:solidFill>
                    <a:srgbClr val="0000FF"/>
                  </a:solidFill>
                  <a:latin typeface="MS Sans Serif"/>
                </a:rPr>
                <a:t>Workbook</a:t>
              </a:r>
            </a:p>
          </xdr:txBody>
        </xdr:sp>
        <xdr:clientData fPrintsWithSheet="0"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609600</xdr:colOff>
      <xdr:row>170</xdr:row>
      <xdr:rowOff>76200</xdr:rowOff>
    </xdr:from>
    <xdr:to>
      <xdr:col>35</xdr:col>
      <xdr:colOff>123825</xdr:colOff>
      <xdr:row>200</xdr:row>
      <xdr:rowOff>47625</xdr:rowOff>
    </xdr:to>
    <xdr:graphicFrame macro="">
      <xdr:nvGraphicFramePr>
        <xdr:cNvPr id="7219" name="Chart 1">
          <a:extLst>
            <a:ext uri="{FF2B5EF4-FFF2-40B4-BE49-F238E27FC236}">
              <a16:creationId xmlns:a16="http://schemas.microsoft.com/office/drawing/2014/main" id="{00000000-0008-0000-0700-0000331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354330</xdr:colOff>
          <xdr:row>2</xdr:row>
          <xdr:rowOff>0</xdr:rowOff>
        </xdr:from>
        <xdr:to>
          <xdr:col>7</xdr:col>
          <xdr:colOff>533400</xdr:colOff>
          <xdr:row>5</xdr:row>
          <xdr:rowOff>0</xdr:rowOff>
        </xdr:to>
        <xdr:sp macro="" textlink="">
          <xdr:nvSpPr>
            <xdr:cNvPr id="7169" name="Button 1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00000000-0008-0000-0700-00000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54864" tIns="45720" rIns="54864" bIns="45720" anchor="ctr" upright="1"/>
            <a:lstStyle/>
            <a:p>
              <a:pPr algn="ctr" rtl="0">
                <a:defRPr sz="1000"/>
              </a:pPr>
              <a:r>
                <a:rPr lang="en-GB" sz="1000" b="1" i="0" u="none" strike="noStrike" baseline="0">
                  <a:solidFill>
                    <a:srgbClr val="FF0000"/>
                  </a:solidFill>
                  <a:latin typeface="MS Sans Serif"/>
                </a:rPr>
                <a:t>Print</a:t>
              </a:r>
            </a:p>
            <a:p>
              <a:pPr algn="ctr" rtl="0">
                <a:defRPr sz="1000"/>
              </a:pPr>
              <a:r>
                <a:rPr lang="en-GB" sz="1000" b="1" i="0" u="none" strike="noStrike" baseline="0">
                  <a:solidFill>
                    <a:srgbClr val="FF0000"/>
                  </a:solidFill>
                  <a:latin typeface="MS Sans Serif"/>
                </a:rPr>
                <a:t>Spreadsheet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2</xdr:row>
          <xdr:rowOff>0</xdr:rowOff>
        </xdr:from>
        <xdr:to>
          <xdr:col>5</xdr:col>
          <xdr:colOff>354330</xdr:colOff>
          <xdr:row>5</xdr:row>
          <xdr:rowOff>0</xdr:rowOff>
        </xdr:to>
        <xdr:sp macro="" textlink="">
          <xdr:nvSpPr>
            <xdr:cNvPr id="7170" name="Button 2" hidden="1">
              <a:extLst>
                <a:ext uri="{63B3BB69-23CF-44E3-9099-C40C66FF867C}">
                  <a14:compatExt spid="_x0000_s7170"/>
                </a:ext>
                <a:ext uri="{FF2B5EF4-FFF2-40B4-BE49-F238E27FC236}">
                  <a16:creationId xmlns:a16="http://schemas.microsoft.com/office/drawing/2014/main" id="{00000000-0008-0000-0700-00000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54864" tIns="45720" rIns="54864" bIns="45720" anchor="ctr" upright="1"/>
            <a:lstStyle/>
            <a:p>
              <a:pPr algn="ctr" rtl="0">
                <a:defRPr sz="1000"/>
              </a:pPr>
              <a:r>
                <a:rPr lang="en-GB" sz="1000" b="1" i="0" u="none" strike="noStrike" baseline="0">
                  <a:solidFill>
                    <a:srgbClr val="008000"/>
                  </a:solidFill>
                  <a:latin typeface="MS Sans Serif"/>
                </a:rPr>
                <a:t>Start</a:t>
              </a:r>
            </a:p>
            <a:p>
              <a:pPr algn="ctr" rtl="0">
                <a:defRPr sz="1000"/>
              </a:pPr>
              <a:r>
                <a:rPr lang="en-GB" sz="1000" b="1" i="0" u="none" strike="noStrike" baseline="0">
                  <a:solidFill>
                    <a:srgbClr val="008000"/>
                  </a:solidFill>
                  <a:latin typeface="MS Sans Serif"/>
                </a:rPr>
                <a:t>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533400</xdr:colOff>
          <xdr:row>2</xdr:row>
          <xdr:rowOff>0</xdr:rowOff>
        </xdr:from>
        <xdr:to>
          <xdr:col>10</xdr:col>
          <xdr:colOff>57150</xdr:colOff>
          <xdr:row>5</xdr:row>
          <xdr:rowOff>0</xdr:rowOff>
        </xdr:to>
        <xdr:sp macro="" textlink="">
          <xdr:nvSpPr>
            <xdr:cNvPr id="7171" name="Button 3" hidden="1">
              <a:extLst>
                <a:ext uri="{63B3BB69-23CF-44E3-9099-C40C66FF867C}">
                  <a14:compatExt spid="_x0000_s7171"/>
                </a:ext>
                <a:ext uri="{FF2B5EF4-FFF2-40B4-BE49-F238E27FC236}">
                  <a16:creationId xmlns:a16="http://schemas.microsoft.com/office/drawing/2014/main" id="{00000000-0008-0000-0700-00000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54864" tIns="45720" rIns="54864" bIns="45720" anchor="ctr" upright="1"/>
            <a:lstStyle/>
            <a:p>
              <a:pPr algn="ctr" rtl="0">
                <a:defRPr sz="1000"/>
              </a:pPr>
              <a:r>
                <a:rPr lang="en-GB" sz="1000" b="1" i="0" u="none" strike="noStrike" baseline="0">
                  <a:solidFill>
                    <a:srgbClr val="0000FF"/>
                  </a:solidFill>
                  <a:latin typeface="MS Sans Serif"/>
                </a:rPr>
                <a:t>Save</a:t>
              </a:r>
            </a:p>
            <a:p>
              <a:pPr algn="ctr" rtl="0">
                <a:defRPr sz="1000"/>
              </a:pPr>
              <a:r>
                <a:rPr lang="en-GB" sz="1000" b="1" i="0" u="none" strike="noStrike" baseline="0">
                  <a:solidFill>
                    <a:srgbClr val="0000FF"/>
                  </a:solidFill>
                  <a:latin typeface="MS Sans Serif"/>
                </a:rPr>
                <a:t>Workbook</a:t>
              </a:r>
            </a:p>
          </xdr:txBody>
        </xdr:sp>
        <xdr:clientData fPrintsWithSheet="0"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609600</xdr:colOff>
      <xdr:row>170</xdr:row>
      <xdr:rowOff>76200</xdr:rowOff>
    </xdr:from>
    <xdr:to>
      <xdr:col>35</xdr:col>
      <xdr:colOff>123825</xdr:colOff>
      <xdr:row>200</xdr:row>
      <xdr:rowOff>47625</xdr:rowOff>
    </xdr:to>
    <xdr:graphicFrame macro="">
      <xdr:nvGraphicFramePr>
        <xdr:cNvPr id="8239" name="Chart 1">
          <a:extLst>
            <a:ext uri="{FF2B5EF4-FFF2-40B4-BE49-F238E27FC236}">
              <a16:creationId xmlns:a16="http://schemas.microsoft.com/office/drawing/2014/main" id="{00000000-0008-0000-0800-00002F2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354330</xdr:colOff>
          <xdr:row>2</xdr:row>
          <xdr:rowOff>0</xdr:rowOff>
        </xdr:from>
        <xdr:to>
          <xdr:col>7</xdr:col>
          <xdr:colOff>533400</xdr:colOff>
          <xdr:row>5</xdr:row>
          <xdr:rowOff>0</xdr:rowOff>
        </xdr:to>
        <xdr:sp macro="" textlink="">
          <xdr:nvSpPr>
            <xdr:cNvPr id="8193" name="Button 1" hidden="1">
              <a:extLst>
                <a:ext uri="{63B3BB69-23CF-44E3-9099-C40C66FF867C}">
                  <a14:compatExt spid="_x0000_s8193"/>
                </a:ext>
                <a:ext uri="{FF2B5EF4-FFF2-40B4-BE49-F238E27FC236}">
                  <a16:creationId xmlns:a16="http://schemas.microsoft.com/office/drawing/2014/main" id="{00000000-0008-0000-0800-00000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54864" tIns="45720" rIns="54864" bIns="45720" anchor="ctr" upright="1"/>
            <a:lstStyle/>
            <a:p>
              <a:pPr algn="ctr" rtl="0">
                <a:defRPr sz="1000"/>
              </a:pPr>
              <a:r>
                <a:rPr lang="en-GB" sz="1000" b="1" i="0" u="none" strike="noStrike" baseline="0">
                  <a:solidFill>
                    <a:srgbClr val="FF0000"/>
                  </a:solidFill>
                  <a:latin typeface="MS Sans Serif"/>
                </a:rPr>
                <a:t>Print</a:t>
              </a:r>
            </a:p>
            <a:p>
              <a:pPr algn="ctr" rtl="0">
                <a:defRPr sz="1000"/>
              </a:pPr>
              <a:r>
                <a:rPr lang="en-GB" sz="1000" b="1" i="0" u="none" strike="noStrike" baseline="0">
                  <a:solidFill>
                    <a:srgbClr val="FF0000"/>
                  </a:solidFill>
                  <a:latin typeface="MS Sans Serif"/>
                </a:rPr>
                <a:t>Spreadsheet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2</xdr:row>
          <xdr:rowOff>0</xdr:rowOff>
        </xdr:from>
        <xdr:to>
          <xdr:col>5</xdr:col>
          <xdr:colOff>354330</xdr:colOff>
          <xdr:row>5</xdr:row>
          <xdr:rowOff>0</xdr:rowOff>
        </xdr:to>
        <xdr:sp macro="" textlink="">
          <xdr:nvSpPr>
            <xdr:cNvPr id="8194" name="Button 2" hidden="1">
              <a:extLst>
                <a:ext uri="{63B3BB69-23CF-44E3-9099-C40C66FF867C}">
                  <a14:compatExt spid="_x0000_s8194"/>
                </a:ext>
                <a:ext uri="{FF2B5EF4-FFF2-40B4-BE49-F238E27FC236}">
                  <a16:creationId xmlns:a16="http://schemas.microsoft.com/office/drawing/2014/main" id="{00000000-0008-0000-0800-00000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54864" tIns="45720" rIns="54864" bIns="45720" anchor="ctr" upright="1"/>
            <a:lstStyle/>
            <a:p>
              <a:pPr algn="ctr" rtl="0">
                <a:defRPr sz="1000"/>
              </a:pPr>
              <a:r>
                <a:rPr lang="en-GB" sz="1000" b="1" i="0" u="none" strike="noStrike" baseline="0">
                  <a:solidFill>
                    <a:srgbClr val="008000"/>
                  </a:solidFill>
                  <a:latin typeface="MS Sans Serif"/>
                </a:rPr>
                <a:t>Start</a:t>
              </a:r>
            </a:p>
            <a:p>
              <a:pPr algn="ctr" rtl="0">
                <a:defRPr sz="1000"/>
              </a:pPr>
              <a:r>
                <a:rPr lang="en-GB" sz="1000" b="1" i="0" u="none" strike="noStrike" baseline="0">
                  <a:solidFill>
                    <a:srgbClr val="008000"/>
                  </a:solidFill>
                  <a:latin typeface="MS Sans Serif"/>
                </a:rPr>
                <a:t>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533400</xdr:colOff>
          <xdr:row>2</xdr:row>
          <xdr:rowOff>0</xdr:rowOff>
        </xdr:from>
        <xdr:to>
          <xdr:col>10</xdr:col>
          <xdr:colOff>57150</xdr:colOff>
          <xdr:row>5</xdr:row>
          <xdr:rowOff>0</xdr:rowOff>
        </xdr:to>
        <xdr:sp macro="" textlink="">
          <xdr:nvSpPr>
            <xdr:cNvPr id="8195" name="Button 3" hidden="1">
              <a:extLst>
                <a:ext uri="{63B3BB69-23CF-44E3-9099-C40C66FF867C}">
                  <a14:compatExt spid="_x0000_s8195"/>
                </a:ext>
                <a:ext uri="{FF2B5EF4-FFF2-40B4-BE49-F238E27FC236}">
                  <a16:creationId xmlns:a16="http://schemas.microsoft.com/office/drawing/2014/main" id="{00000000-0008-0000-0800-00000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54864" tIns="45720" rIns="54864" bIns="45720" anchor="ctr" upright="1"/>
            <a:lstStyle/>
            <a:p>
              <a:pPr algn="ctr" rtl="0">
                <a:defRPr sz="1000"/>
              </a:pPr>
              <a:r>
                <a:rPr lang="en-GB" sz="1000" b="1" i="0" u="none" strike="noStrike" baseline="0">
                  <a:solidFill>
                    <a:srgbClr val="0000FF"/>
                  </a:solidFill>
                  <a:latin typeface="MS Sans Serif"/>
                </a:rPr>
                <a:t>Save</a:t>
              </a:r>
            </a:p>
            <a:p>
              <a:pPr algn="ctr" rtl="0">
                <a:defRPr sz="1000"/>
              </a:pPr>
              <a:r>
                <a:rPr lang="en-GB" sz="1000" b="1" i="0" u="none" strike="noStrike" baseline="0">
                  <a:solidFill>
                    <a:srgbClr val="0000FF"/>
                  </a:solidFill>
                  <a:latin typeface="MS Sans Serif"/>
                </a:rPr>
                <a:t>Workbook</a:t>
              </a:r>
            </a:p>
          </xdr:txBody>
        </xdr:sp>
        <xdr:clientData fPrintsWithSheet="0"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609600</xdr:colOff>
      <xdr:row>170</xdr:row>
      <xdr:rowOff>76200</xdr:rowOff>
    </xdr:from>
    <xdr:to>
      <xdr:col>35</xdr:col>
      <xdr:colOff>123825</xdr:colOff>
      <xdr:row>200</xdr:row>
      <xdr:rowOff>47625</xdr:rowOff>
    </xdr:to>
    <xdr:graphicFrame macro="">
      <xdr:nvGraphicFramePr>
        <xdr:cNvPr id="9263" name="Chart 1">
          <a:extLst>
            <a:ext uri="{FF2B5EF4-FFF2-40B4-BE49-F238E27FC236}">
              <a16:creationId xmlns:a16="http://schemas.microsoft.com/office/drawing/2014/main" id="{00000000-0008-0000-0900-00002F2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354330</xdr:colOff>
          <xdr:row>2</xdr:row>
          <xdr:rowOff>0</xdr:rowOff>
        </xdr:from>
        <xdr:to>
          <xdr:col>7</xdr:col>
          <xdr:colOff>533400</xdr:colOff>
          <xdr:row>5</xdr:row>
          <xdr:rowOff>0</xdr:rowOff>
        </xdr:to>
        <xdr:sp macro="" textlink="">
          <xdr:nvSpPr>
            <xdr:cNvPr id="9217" name="Button 1" hidden="1">
              <a:extLst>
                <a:ext uri="{63B3BB69-23CF-44E3-9099-C40C66FF867C}">
                  <a14:compatExt spid="_x0000_s9217"/>
                </a:ext>
                <a:ext uri="{FF2B5EF4-FFF2-40B4-BE49-F238E27FC236}">
                  <a16:creationId xmlns:a16="http://schemas.microsoft.com/office/drawing/2014/main" id="{00000000-0008-0000-0900-00000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54864" tIns="45720" rIns="54864" bIns="45720" anchor="ctr" upright="1"/>
            <a:lstStyle/>
            <a:p>
              <a:pPr algn="ctr" rtl="0">
                <a:defRPr sz="1000"/>
              </a:pPr>
              <a:r>
                <a:rPr lang="en-GB" sz="1000" b="1" i="0" u="none" strike="noStrike" baseline="0">
                  <a:solidFill>
                    <a:srgbClr val="FF0000"/>
                  </a:solidFill>
                  <a:latin typeface="MS Sans Serif"/>
                </a:rPr>
                <a:t>Print</a:t>
              </a:r>
            </a:p>
            <a:p>
              <a:pPr algn="ctr" rtl="0">
                <a:defRPr sz="1000"/>
              </a:pPr>
              <a:r>
                <a:rPr lang="en-GB" sz="1000" b="1" i="0" u="none" strike="noStrike" baseline="0">
                  <a:solidFill>
                    <a:srgbClr val="FF0000"/>
                  </a:solidFill>
                  <a:latin typeface="MS Sans Serif"/>
                </a:rPr>
                <a:t>Spreadsheet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2</xdr:row>
          <xdr:rowOff>0</xdr:rowOff>
        </xdr:from>
        <xdr:to>
          <xdr:col>5</xdr:col>
          <xdr:colOff>354330</xdr:colOff>
          <xdr:row>5</xdr:row>
          <xdr:rowOff>0</xdr:rowOff>
        </xdr:to>
        <xdr:sp macro="" textlink="">
          <xdr:nvSpPr>
            <xdr:cNvPr id="9218" name="Button 2" hidden="1">
              <a:extLst>
                <a:ext uri="{63B3BB69-23CF-44E3-9099-C40C66FF867C}">
                  <a14:compatExt spid="_x0000_s9218"/>
                </a:ext>
                <a:ext uri="{FF2B5EF4-FFF2-40B4-BE49-F238E27FC236}">
                  <a16:creationId xmlns:a16="http://schemas.microsoft.com/office/drawing/2014/main" id="{00000000-0008-0000-0900-000002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54864" tIns="45720" rIns="54864" bIns="45720" anchor="ctr" upright="1"/>
            <a:lstStyle/>
            <a:p>
              <a:pPr algn="ctr" rtl="0">
                <a:defRPr sz="1000"/>
              </a:pPr>
              <a:r>
                <a:rPr lang="en-GB" sz="1000" b="1" i="0" u="none" strike="noStrike" baseline="0">
                  <a:solidFill>
                    <a:srgbClr val="008000"/>
                  </a:solidFill>
                  <a:latin typeface="MS Sans Serif"/>
                </a:rPr>
                <a:t>Start</a:t>
              </a:r>
            </a:p>
            <a:p>
              <a:pPr algn="ctr" rtl="0">
                <a:defRPr sz="1000"/>
              </a:pPr>
              <a:r>
                <a:rPr lang="en-GB" sz="1000" b="1" i="0" u="none" strike="noStrike" baseline="0">
                  <a:solidFill>
                    <a:srgbClr val="008000"/>
                  </a:solidFill>
                  <a:latin typeface="MS Sans Serif"/>
                </a:rPr>
                <a:t>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533400</xdr:colOff>
          <xdr:row>2</xdr:row>
          <xdr:rowOff>0</xdr:rowOff>
        </xdr:from>
        <xdr:to>
          <xdr:col>10</xdr:col>
          <xdr:colOff>57150</xdr:colOff>
          <xdr:row>5</xdr:row>
          <xdr:rowOff>0</xdr:rowOff>
        </xdr:to>
        <xdr:sp macro="" textlink="">
          <xdr:nvSpPr>
            <xdr:cNvPr id="9219" name="Button 3" hidden="1">
              <a:extLst>
                <a:ext uri="{63B3BB69-23CF-44E3-9099-C40C66FF867C}">
                  <a14:compatExt spid="_x0000_s9219"/>
                </a:ext>
                <a:ext uri="{FF2B5EF4-FFF2-40B4-BE49-F238E27FC236}">
                  <a16:creationId xmlns:a16="http://schemas.microsoft.com/office/drawing/2014/main" id="{00000000-0008-0000-0900-000003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54864" tIns="45720" rIns="54864" bIns="45720" anchor="ctr" upright="1"/>
            <a:lstStyle/>
            <a:p>
              <a:pPr algn="ctr" rtl="0">
                <a:defRPr sz="1000"/>
              </a:pPr>
              <a:r>
                <a:rPr lang="en-GB" sz="1000" b="1" i="0" u="none" strike="noStrike" baseline="0">
                  <a:solidFill>
                    <a:srgbClr val="0000FF"/>
                  </a:solidFill>
                  <a:latin typeface="MS Sans Serif"/>
                </a:rPr>
                <a:t>Save</a:t>
              </a:r>
            </a:p>
            <a:p>
              <a:pPr algn="ctr" rtl="0">
                <a:defRPr sz="1000"/>
              </a:pPr>
              <a:r>
                <a:rPr lang="en-GB" sz="1000" b="1" i="0" u="none" strike="noStrike" baseline="0">
                  <a:solidFill>
                    <a:srgbClr val="0000FF"/>
                  </a:solidFill>
                  <a:latin typeface="MS Sans Serif"/>
                </a:rPr>
                <a:t>Workbook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6" Type="http://schemas.openxmlformats.org/officeDocument/2006/relationships/ctrlProp" Target="../ctrlProps/ctrlProp27.xml"/><Relationship Id="rId5" Type="http://schemas.openxmlformats.org/officeDocument/2006/relationships/ctrlProp" Target="../ctrlProps/ctrlProp26.xml"/><Relationship Id="rId4" Type="http://schemas.openxmlformats.org/officeDocument/2006/relationships/ctrlProp" Target="../ctrlProps/ctrlProp25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6" Type="http://schemas.openxmlformats.org/officeDocument/2006/relationships/ctrlProp" Target="../ctrlProps/ctrlProp30.xml"/><Relationship Id="rId5" Type="http://schemas.openxmlformats.org/officeDocument/2006/relationships/ctrlProp" Target="../ctrlProps/ctrlProp29.xml"/><Relationship Id="rId4" Type="http://schemas.openxmlformats.org/officeDocument/2006/relationships/ctrlProp" Target="../ctrlProps/ctrlProp28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Relationship Id="rId6" Type="http://schemas.openxmlformats.org/officeDocument/2006/relationships/ctrlProp" Target="../ctrlProps/ctrlProp33.xml"/><Relationship Id="rId5" Type="http://schemas.openxmlformats.org/officeDocument/2006/relationships/ctrlProp" Target="../ctrlProps/ctrlProp32.xml"/><Relationship Id="rId4" Type="http://schemas.openxmlformats.org/officeDocument/2006/relationships/ctrlProp" Target="../ctrlProps/ctrlProp31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Relationship Id="rId6" Type="http://schemas.openxmlformats.org/officeDocument/2006/relationships/ctrlProp" Target="../ctrlProps/ctrlProp36.xml"/><Relationship Id="rId5" Type="http://schemas.openxmlformats.org/officeDocument/2006/relationships/ctrlProp" Target="../ctrlProps/ctrlProp35.xml"/><Relationship Id="rId4" Type="http://schemas.openxmlformats.org/officeDocument/2006/relationships/ctrlProp" Target="../ctrlProps/ctrlProp34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Relationship Id="rId6" Type="http://schemas.openxmlformats.org/officeDocument/2006/relationships/ctrlProp" Target="../ctrlProps/ctrlProp39.xml"/><Relationship Id="rId5" Type="http://schemas.openxmlformats.org/officeDocument/2006/relationships/ctrlProp" Target="../ctrlProps/ctrlProp38.xml"/><Relationship Id="rId4" Type="http://schemas.openxmlformats.org/officeDocument/2006/relationships/ctrlProp" Target="../ctrlProps/ctrlProp37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4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Relationship Id="rId6" Type="http://schemas.openxmlformats.org/officeDocument/2006/relationships/ctrlProp" Target="../ctrlProps/ctrlProp42.xml"/><Relationship Id="rId5" Type="http://schemas.openxmlformats.org/officeDocument/2006/relationships/ctrlProp" Target="../ctrlProps/ctrlProp41.xml"/><Relationship Id="rId4" Type="http://schemas.openxmlformats.org/officeDocument/2006/relationships/ctrlProp" Target="../ctrlProps/ctrlProp40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Relationship Id="rId6" Type="http://schemas.openxmlformats.org/officeDocument/2006/relationships/ctrlProp" Target="../ctrlProps/ctrlProp45.xml"/><Relationship Id="rId5" Type="http://schemas.openxmlformats.org/officeDocument/2006/relationships/ctrlProp" Target="../ctrlProps/ctrlProp44.xml"/><Relationship Id="rId4" Type="http://schemas.openxmlformats.org/officeDocument/2006/relationships/ctrlProp" Target="../ctrlProps/ctrlProp43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6.vml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Relationship Id="rId6" Type="http://schemas.openxmlformats.org/officeDocument/2006/relationships/ctrlProp" Target="../ctrlProps/ctrlProp48.xml"/><Relationship Id="rId5" Type="http://schemas.openxmlformats.org/officeDocument/2006/relationships/ctrlProp" Target="../ctrlProps/ctrlProp47.xml"/><Relationship Id="rId4" Type="http://schemas.openxmlformats.org/officeDocument/2006/relationships/ctrlProp" Target="../ctrlProps/ctrlProp46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7.vml"/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Relationship Id="rId6" Type="http://schemas.openxmlformats.org/officeDocument/2006/relationships/ctrlProp" Target="../ctrlProps/ctrlProp51.xml"/><Relationship Id="rId5" Type="http://schemas.openxmlformats.org/officeDocument/2006/relationships/ctrlProp" Target="../ctrlProps/ctrlProp50.xml"/><Relationship Id="rId4" Type="http://schemas.openxmlformats.org/officeDocument/2006/relationships/ctrlProp" Target="../ctrlProps/ctrlProp49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8.vml"/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Relationship Id="rId6" Type="http://schemas.openxmlformats.org/officeDocument/2006/relationships/ctrlProp" Target="../ctrlProps/ctrlProp54.xml"/><Relationship Id="rId5" Type="http://schemas.openxmlformats.org/officeDocument/2006/relationships/ctrlProp" Target="../ctrlProps/ctrlProp53.xml"/><Relationship Id="rId4" Type="http://schemas.openxmlformats.org/officeDocument/2006/relationships/ctrlProp" Target="../ctrlProps/ctrlProp5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9.vml"/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Relationship Id="rId6" Type="http://schemas.openxmlformats.org/officeDocument/2006/relationships/ctrlProp" Target="../ctrlProps/ctrlProp57.xml"/><Relationship Id="rId5" Type="http://schemas.openxmlformats.org/officeDocument/2006/relationships/ctrlProp" Target="../ctrlProps/ctrlProp56.xml"/><Relationship Id="rId4" Type="http://schemas.openxmlformats.org/officeDocument/2006/relationships/ctrlProp" Target="../ctrlProps/ctrlProp55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0.vml"/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Relationship Id="rId6" Type="http://schemas.openxmlformats.org/officeDocument/2006/relationships/ctrlProp" Target="../ctrlProps/ctrlProp60.xml"/><Relationship Id="rId5" Type="http://schemas.openxmlformats.org/officeDocument/2006/relationships/ctrlProp" Target="../ctrlProps/ctrlProp59.xml"/><Relationship Id="rId4" Type="http://schemas.openxmlformats.org/officeDocument/2006/relationships/ctrlProp" Target="../ctrlProps/ctrlProp58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1.vml"/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Relationship Id="rId6" Type="http://schemas.openxmlformats.org/officeDocument/2006/relationships/ctrlProp" Target="../ctrlProps/ctrlProp63.xml"/><Relationship Id="rId5" Type="http://schemas.openxmlformats.org/officeDocument/2006/relationships/ctrlProp" Target="../ctrlProps/ctrlProp62.xml"/><Relationship Id="rId4" Type="http://schemas.openxmlformats.org/officeDocument/2006/relationships/ctrlProp" Target="../ctrlProps/ctrlProp61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2.vml"/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Relationship Id="rId6" Type="http://schemas.openxmlformats.org/officeDocument/2006/relationships/ctrlProp" Target="../ctrlProps/ctrlProp66.xml"/><Relationship Id="rId5" Type="http://schemas.openxmlformats.org/officeDocument/2006/relationships/ctrlProp" Target="../ctrlProps/ctrlProp65.xml"/><Relationship Id="rId4" Type="http://schemas.openxmlformats.org/officeDocument/2006/relationships/ctrlProp" Target="../ctrlProps/ctrlProp64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3.vml"/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Relationship Id="rId6" Type="http://schemas.openxmlformats.org/officeDocument/2006/relationships/ctrlProp" Target="../ctrlProps/ctrlProp69.xml"/><Relationship Id="rId5" Type="http://schemas.openxmlformats.org/officeDocument/2006/relationships/ctrlProp" Target="../ctrlProps/ctrlProp68.xml"/><Relationship Id="rId4" Type="http://schemas.openxmlformats.org/officeDocument/2006/relationships/ctrlProp" Target="../ctrlProps/ctrlProp67.x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4.vml"/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Relationship Id="rId6" Type="http://schemas.openxmlformats.org/officeDocument/2006/relationships/ctrlProp" Target="../ctrlProps/ctrlProp72.xml"/><Relationship Id="rId5" Type="http://schemas.openxmlformats.org/officeDocument/2006/relationships/ctrlProp" Target="../ctrlProps/ctrlProp71.xml"/><Relationship Id="rId4" Type="http://schemas.openxmlformats.org/officeDocument/2006/relationships/ctrlProp" Target="../ctrlProps/ctrlProp70.xm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5.vml"/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Relationship Id="rId6" Type="http://schemas.openxmlformats.org/officeDocument/2006/relationships/ctrlProp" Target="../ctrlProps/ctrlProp75.xml"/><Relationship Id="rId5" Type="http://schemas.openxmlformats.org/officeDocument/2006/relationships/ctrlProp" Target="../ctrlProps/ctrlProp74.xml"/><Relationship Id="rId4" Type="http://schemas.openxmlformats.org/officeDocument/2006/relationships/ctrlProp" Target="../ctrlProps/ctrlProp73.xm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6.vml"/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Relationship Id="rId6" Type="http://schemas.openxmlformats.org/officeDocument/2006/relationships/ctrlProp" Target="../ctrlProps/ctrlProp78.xml"/><Relationship Id="rId5" Type="http://schemas.openxmlformats.org/officeDocument/2006/relationships/ctrlProp" Target="../ctrlProps/ctrlProp77.xml"/><Relationship Id="rId4" Type="http://schemas.openxmlformats.org/officeDocument/2006/relationships/ctrlProp" Target="../ctrlProps/ctrlProp76.xm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7.vml"/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Relationship Id="rId6" Type="http://schemas.openxmlformats.org/officeDocument/2006/relationships/ctrlProp" Target="../ctrlProps/ctrlProp81.xml"/><Relationship Id="rId5" Type="http://schemas.openxmlformats.org/officeDocument/2006/relationships/ctrlProp" Target="../ctrlProps/ctrlProp80.xml"/><Relationship Id="rId4" Type="http://schemas.openxmlformats.org/officeDocument/2006/relationships/ctrlProp" Target="../ctrlProps/ctrlProp79.xm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8.vml"/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Relationship Id="rId6" Type="http://schemas.openxmlformats.org/officeDocument/2006/relationships/ctrlProp" Target="../ctrlProps/ctrlProp84.xml"/><Relationship Id="rId5" Type="http://schemas.openxmlformats.org/officeDocument/2006/relationships/ctrlProp" Target="../ctrlProps/ctrlProp83.xml"/><Relationship Id="rId4" Type="http://schemas.openxmlformats.org/officeDocument/2006/relationships/ctrlProp" Target="../ctrlProps/ctrlProp8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6.xml"/><Relationship Id="rId5" Type="http://schemas.openxmlformats.org/officeDocument/2006/relationships/ctrlProp" Target="../ctrlProps/ctrlProp5.xml"/><Relationship Id="rId4" Type="http://schemas.openxmlformats.org/officeDocument/2006/relationships/ctrlProp" Target="../ctrlProps/ctrlProp4.xml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9.vml"/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Relationship Id="rId6" Type="http://schemas.openxmlformats.org/officeDocument/2006/relationships/ctrlProp" Target="../ctrlProps/ctrlProp87.xml"/><Relationship Id="rId5" Type="http://schemas.openxmlformats.org/officeDocument/2006/relationships/ctrlProp" Target="../ctrlProps/ctrlProp86.xml"/><Relationship Id="rId4" Type="http://schemas.openxmlformats.org/officeDocument/2006/relationships/ctrlProp" Target="../ctrlProps/ctrlProp85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0.vml"/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0.bin"/><Relationship Id="rId6" Type="http://schemas.openxmlformats.org/officeDocument/2006/relationships/ctrlProp" Target="../ctrlProps/ctrlProp90.xml"/><Relationship Id="rId5" Type="http://schemas.openxmlformats.org/officeDocument/2006/relationships/ctrlProp" Target="../ctrlProps/ctrlProp89.xml"/><Relationship Id="rId4" Type="http://schemas.openxmlformats.org/officeDocument/2006/relationships/ctrlProp" Target="../ctrlProps/ctrlProp88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1.vml"/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1.bin"/><Relationship Id="rId6" Type="http://schemas.openxmlformats.org/officeDocument/2006/relationships/ctrlProp" Target="../ctrlProps/ctrlProp93.xml"/><Relationship Id="rId5" Type="http://schemas.openxmlformats.org/officeDocument/2006/relationships/ctrlProp" Target="../ctrlProps/ctrlProp92.xml"/><Relationship Id="rId4" Type="http://schemas.openxmlformats.org/officeDocument/2006/relationships/ctrlProp" Target="../ctrlProps/ctrlProp91.xm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2.vml"/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2.bin"/><Relationship Id="rId6" Type="http://schemas.openxmlformats.org/officeDocument/2006/relationships/ctrlProp" Target="../ctrlProps/ctrlProp96.xml"/><Relationship Id="rId5" Type="http://schemas.openxmlformats.org/officeDocument/2006/relationships/ctrlProp" Target="../ctrlProps/ctrlProp95.xml"/><Relationship Id="rId4" Type="http://schemas.openxmlformats.org/officeDocument/2006/relationships/ctrlProp" Target="../ctrlProps/ctrlProp94.x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3.vml"/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3.bin"/><Relationship Id="rId6" Type="http://schemas.openxmlformats.org/officeDocument/2006/relationships/ctrlProp" Target="../ctrlProps/ctrlProp99.xml"/><Relationship Id="rId5" Type="http://schemas.openxmlformats.org/officeDocument/2006/relationships/ctrlProp" Target="../ctrlProps/ctrlProp98.xml"/><Relationship Id="rId4" Type="http://schemas.openxmlformats.org/officeDocument/2006/relationships/ctrlProp" Target="../ctrlProps/ctrlProp97.xm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4.vml"/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34.bin"/><Relationship Id="rId6" Type="http://schemas.openxmlformats.org/officeDocument/2006/relationships/ctrlProp" Target="../ctrlProps/ctrlProp102.xml"/><Relationship Id="rId5" Type="http://schemas.openxmlformats.org/officeDocument/2006/relationships/ctrlProp" Target="../ctrlProps/ctrlProp101.xml"/><Relationship Id="rId4" Type="http://schemas.openxmlformats.org/officeDocument/2006/relationships/ctrlProp" Target="../ctrlProps/ctrlProp100.xm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5.vml"/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35.bin"/><Relationship Id="rId6" Type="http://schemas.openxmlformats.org/officeDocument/2006/relationships/ctrlProp" Target="../ctrlProps/ctrlProp105.xml"/><Relationship Id="rId5" Type="http://schemas.openxmlformats.org/officeDocument/2006/relationships/ctrlProp" Target="../ctrlProps/ctrlProp104.xml"/><Relationship Id="rId4" Type="http://schemas.openxmlformats.org/officeDocument/2006/relationships/ctrlProp" Target="../ctrlProps/ctrlProp103.x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9.xml"/><Relationship Id="rId5" Type="http://schemas.openxmlformats.org/officeDocument/2006/relationships/ctrlProp" Target="../ctrlProps/ctrlProp8.xml"/><Relationship Id="rId4" Type="http://schemas.openxmlformats.org/officeDocument/2006/relationships/ctrlProp" Target="../ctrlProps/ctrlProp7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12.xml"/><Relationship Id="rId5" Type="http://schemas.openxmlformats.org/officeDocument/2006/relationships/ctrlProp" Target="../ctrlProps/ctrlProp11.xml"/><Relationship Id="rId4" Type="http://schemas.openxmlformats.org/officeDocument/2006/relationships/ctrlProp" Target="../ctrlProps/ctrlProp10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6" Type="http://schemas.openxmlformats.org/officeDocument/2006/relationships/ctrlProp" Target="../ctrlProps/ctrlProp15.xml"/><Relationship Id="rId5" Type="http://schemas.openxmlformats.org/officeDocument/2006/relationships/ctrlProp" Target="../ctrlProps/ctrlProp14.xml"/><Relationship Id="rId4" Type="http://schemas.openxmlformats.org/officeDocument/2006/relationships/ctrlProp" Target="../ctrlProps/ctrlProp1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6" Type="http://schemas.openxmlformats.org/officeDocument/2006/relationships/ctrlProp" Target="../ctrlProps/ctrlProp18.xml"/><Relationship Id="rId5" Type="http://schemas.openxmlformats.org/officeDocument/2006/relationships/ctrlProp" Target="../ctrlProps/ctrlProp17.xml"/><Relationship Id="rId4" Type="http://schemas.openxmlformats.org/officeDocument/2006/relationships/ctrlProp" Target="../ctrlProps/ctrlProp1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6" Type="http://schemas.openxmlformats.org/officeDocument/2006/relationships/ctrlProp" Target="../ctrlProps/ctrlProp21.xml"/><Relationship Id="rId5" Type="http://schemas.openxmlformats.org/officeDocument/2006/relationships/ctrlProp" Target="../ctrlProps/ctrlProp20.xml"/><Relationship Id="rId4" Type="http://schemas.openxmlformats.org/officeDocument/2006/relationships/ctrlProp" Target="../ctrlProps/ctrlProp19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6" Type="http://schemas.openxmlformats.org/officeDocument/2006/relationships/ctrlProp" Target="../ctrlProps/ctrlProp24.xml"/><Relationship Id="rId5" Type="http://schemas.openxmlformats.org/officeDocument/2006/relationships/ctrlProp" Target="../ctrlProps/ctrlProp23.xml"/><Relationship Id="rId4" Type="http://schemas.openxmlformats.org/officeDocument/2006/relationships/ctrlProp" Target="../ctrlProps/ctrlProp2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47"/>
  <sheetViews>
    <sheetView workbookViewId="0">
      <selection activeCell="AB18" sqref="AB18"/>
    </sheetView>
  </sheetViews>
  <sheetFormatPr defaultRowHeight="12.3" x14ac:dyDescent="0.45"/>
  <sheetData>
    <row r="1" spans="1:29" x14ac:dyDescent="0.45">
      <c r="S1" s="3" t="s">
        <v>0</v>
      </c>
    </row>
    <row r="2" spans="1:29" x14ac:dyDescent="0.45">
      <c r="A2" t="s">
        <v>1</v>
      </c>
      <c r="S2" t="s">
        <v>1</v>
      </c>
    </row>
    <row r="3" spans="1:29" x14ac:dyDescent="0.45">
      <c r="A3" t="s">
        <v>2</v>
      </c>
      <c r="S3" t="s">
        <v>2</v>
      </c>
    </row>
    <row r="4" spans="1:29" x14ac:dyDescent="0.45">
      <c r="A4" t="s">
        <v>3</v>
      </c>
      <c r="O4" t="s">
        <v>4</v>
      </c>
      <c r="P4" t="s">
        <v>5</v>
      </c>
      <c r="Q4" s="60" t="s">
        <v>6</v>
      </c>
      <c r="S4" t="s">
        <v>3</v>
      </c>
    </row>
    <row r="5" spans="1:29" x14ac:dyDescent="0.45">
      <c r="A5" t="s">
        <v>7</v>
      </c>
      <c r="N5" t="s">
        <v>8</v>
      </c>
      <c r="O5" t="s">
        <v>9</v>
      </c>
      <c r="P5" t="s">
        <v>9</v>
      </c>
      <c r="Q5" s="60" t="s">
        <v>10</v>
      </c>
      <c r="S5" t="s">
        <v>7</v>
      </c>
    </row>
    <row r="6" spans="1:29" x14ac:dyDescent="0.45">
      <c r="A6">
        <v>1</v>
      </c>
      <c r="N6" t="s">
        <v>11</v>
      </c>
      <c r="O6" t="s">
        <v>12</v>
      </c>
      <c r="P6" t="s">
        <v>12</v>
      </c>
      <c r="Q6" s="60" t="s">
        <v>13</v>
      </c>
      <c r="S6">
        <v>1</v>
      </c>
    </row>
    <row r="7" spans="1:29" x14ac:dyDescent="0.45">
      <c r="B7">
        <v>19</v>
      </c>
      <c r="C7">
        <v>814.1</v>
      </c>
      <c r="D7">
        <v>800.35</v>
      </c>
      <c r="E7">
        <v>252.25</v>
      </c>
      <c r="F7">
        <v>229.55</v>
      </c>
      <c r="G7">
        <v>62.45</v>
      </c>
      <c r="H7">
        <v>63.05</v>
      </c>
      <c r="I7">
        <v>23.2</v>
      </c>
      <c r="J7">
        <v>13.3</v>
      </c>
      <c r="K7">
        <v>137.94999999999999</v>
      </c>
      <c r="N7">
        <v>1215.2</v>
      </c>
      <c r="O7">
        <v>136.20000000000005</v>
      </c>
      <c r="P7" s="30">
        <v>98.618026452087904</v>
      </c>
      <c r="Q7" s="61">
        <f>SUM(N7-O7+P7)</f>
        <v>1177.6180264520879</v>
      </c>
      <c r="R7" s="30"/>
      <c r="T7" s="59">
        <f>SUM(B7*($Q7/$N7))</f>
        <v>18.412395081130406</v>
      </c>
      <c r="U7" s="59">
        <f t="shared" ref="U7:AC7" si="0">SUM(C7*($Q7/$N7))</f>
        <v>788.92267555517174</v>
      </c>
      <c r="V7" s="59">
        <f t="shared" si="0"/>
        <v>775.59791595698528</v>
      </c>
      <c r="W7" s="59">
        <f t="shared" si="0"/>
        <v>244.4487715376392</v>
      </c>
      <c r="X7" s="59">
        <f t="shared" si="0"/>
        <v>222.450804782815</v>
      </c>
      <c r="Y7" s="59">
        <f t="shared" si="0"/>
        <v>60.518635411399679</v>
      </c>
      <c r="Z7" s="59">
        <f t="shared" si="0"/>
        <v>61.100079466593264</v>
      </c>
      <c r="AA7" s="59">
        <f t="shared" si="0"/>
        <v>22.482503467485547</v>
      </c>
      <c r="AB7" s="59">
        <f t="shared" si="0"/>
        <v>12.888676556791285</v>
      </c>
      <c r="AC7" s="59">
        <f t="shared" si="0"/>
        <v>133.68367902325997</v>
      </c>
    </row>
    <row r="8" spans="1:29" x14ac:dyDescent="0.45">
      <c r="B8">
        <v>41</v>
      </c>
      <c r="C8">
        <v>722.85</v>
      </c>
      <c r="D8">
        <v>2267.6999999999998</v>
      </c>
      <c r="E8">
        <v>591</v>
      </c>
      <c r="F8">
        <v>119.75</v>
      </c>
      <c r="G8">
        <v>102.95</v>
      </c>
      <c r="H8">
        <v>20.65</v>
      </c>
      <c r="I8">
        <v>47.05</v>
      </c>
      <c r="J8">
        <v>18.8</v>
      </c>
      <c r="K8">
        <v>95.3</v>
      </c>
      <c r="N8">
        <v>1746.25</v>
      </c>
      <c r="O8">
        <v>245.25</v>
      </c>
      <c r="P8" s="30">
        <v>175.37906395223999</v>
      </c>
      <c r="Q8" s="61">
        <f t="shared" ref="Q8:Q36" si="1">SUM(N8-O8+P8)</f>
        <v>1676.3790639522399</v>
      </c>
      <c r="R8" s="30"/>
      <c r="T8" s="59">
        <f t="shared" ref="T8:T35" si="2">SUM(B8*($Q8/$N8))</f>
        <v>39.359508444977429</v>
      </c>
      <c r="U8" s="59">
        <f t="shared" ref="U8:U36" si="3">SUM(C8*($Q8/$N8))</f>
        <v>693.92733364516914</v>
      </c>
      <c r="V8" s="59">
        <f t="shared" ref="V8:V36" si="4">SUM(D8*($Q8/$N8))</f>
        <v>2176.9648122115927</v>
      </c>
      <c r="W8" s="59">
        <f t="shared" ref="W8:W36" si="5">SUM(E8*($Q8/$N8))</f>
        <v>567.3529144141869</v>
      </c>
      <c r="X8" s="59">
        <f t="shared" ref="X8:X36" si="6">SUM(F8*($Q8/$N8))</f>
        <v>114.95856429965968</v>
      </c>
      <c r="Y8" s="59">
        <f t="shared" ref="Y8:Y36" si="7">SUM(G8*($Q8/$N8))</f>
        <v>98.830765717327481</v>
      </c>
      <c r="Z8" s="59">
        <f t="shared" ref="Z8:Z36" si="8">SUM(H8*($Q8/$N8))</f>
        <v>19.82375242411668</v>
      </c>
      <c r="AA8" s="59">
        <f t="shared" ref="AA8:AA36" si="9">SUM(I8*($Q8/$N8))</f>
        <v>45.16743591063873</v>
      </c>
      <c r="AB8" s="59">
        <f t="shared" ref="AB8:AB35" si="10">SUM(J8*($Q8/$N8))</f>
        <v>18.04777460403843</v>
      </c>
      <c r="AC8" s="59">
        <f t="shared" ref="AC8:AC36" si="11">SUM(K8*($Q8/$N8))</f>
        <v>91.486857434301186</v>
      </c>
    </row>
    <row r="9" spans="1:29" x14ac:dyDescent="0.45">
      <c r="B9">
        <v>72</v>
      </c>
      <c r="C9">
        <v>310.35000000000002</v>
      </c>
      <c r="D9">
        <v>2130.75</v>
      </c>
      <c r="E9">
        <v>1420.2</v>
      </c>
      <c r="F9">
        <v>262.64999999999998</v>
      </c>
      <c r="G9">
        <v>89</v>
      </c>
      <c r="H9">
        <v>82.7</v>
      </c>
      <c r="I9">
        <v>17.149999999999999</v>
      </c>
      <c r="J9">
        <v>27.65</v>
      </c>
      <c r="K9">
        <v>121.6</v>
      </c>
      <c r="N9">
        <v>1938.2</v>
      </c>
      <c r="O9">
        <v>250.20000000000005</v>
      </c>
      <c r="P9" s="30">
        <v>190.48011802560899</v>
      </c>
      <c r="Q9" s="61">
        <f t="shared" si="1"/>
        <v>1878.480118025609</v>
      </c>
      <c r="R9" s="30"/>
      <c r="T9" s="59">
        <f t="shared" si="2"/>
        <v>69.781533638346843</v>
      </c>
      <c r="U9" s="59">
        <f t="shared" si="3"/>
        <v>300.78748562029091</v>
      </c>
      <c r="V9" s="59">
        <f t="shared" si="4"/>
        <v>2065.0972611098268</v>
      </c>
      <c r="W9" s="59">
        <f t="shared" si="5"/>
        <v>1376.4407510163915</v>
      </c>
      <c r="X9" s="59">
        <f t="shared" si="6"/>
        <v>254.55721958488607</v>
      </c>
      <c r="Y9" s="59">
        <f t="shared" si="7"/>
        <v>86.257729080734293</v>
      </c>
      <c r="Z9" s="59">
        <f t="shared" si="8"/>
        <v>80.151844887378942</v>
      </c>
      <c r="AA9" s="59">
        <f t="shared" si="9"/>
        <v>16.621573637467336</v>
      </c>
      <c r="AB9" s="59">
        <f t="shared" si="10"/>
        <v>26.798047293059586</v>
      </c>
      <c r="AC9" s="59">
        <f t="shared" si="11"/>
        <v>117.85325681143021</v>
      </c>
    </row>
    <row r="10" spans="1:29" x14ac:dyDescent="0.45">
      <c r="B10">
        <v>3</v>
      </c>
      <c r="C10">
        <v>789.6</v>
      </c>
      <c r="D10">
        <v>892.7</v>
      </c>
      <c r="E10">
        <v>1701.5</v>
      </c>
      <c r="F10">
        <v>592.9</v>
      </c>
      <c r="G10">
        <v>103.8</v>
      </c>
      <c r="H10">
        <v>41.25</v>
      </c>
      <c r="I10">
        <v>49.7</v>
      </c>
      <c r="J10">
        <v>2.2999999999999998</v>
      </c>
      <c r="K10">
        <v>99.65</v>
      </c>
      <c r="N10">
        <v>1754.35</v>
      </c>
      <c r="O10">
        <v>259.34999999999991</v>
      </c>
      <c r="P10" s="30">
        <v>219.14405522822901</v>
      </c>
      <c r="Q10" s="61">
        <f t="shared" si="1"/>
        <v>1714.144055228229</v>
      </c>
      <c r="R10" s="30"/>
      <c r="T10" s="59">
        <f t="shared" si="2"/>
        <v>2.9312464249919845</v>
      </c>
      <c r="U10" s="59">
        <f t="shared" si="3"/>
        <v>771.50405905789023</v>
      </c>
      <c r="V10" s="59">
        <f t="shared" si="4"/>
        <v>872.24122786344822</v>
      </c>
      <c r="W10" s="59">
        <f t="shared" si="5"/>
        <v>1662.5052640412871</v>
      </c>
      <c r="X10" s="59">
        <f t="shared" si="6"/>
        <v>579.31200179258246</v>
      </c>
      <c r="Y10" s="59">
        <f t="shared" si="7"/>
        <v>101.42112630472265</v>
      </c>
      <c r="Z10" s="59">
        <f t="shared" si="8"/>
        <v>40.304638343639787</v>
      </c>
      <c r="AA10" s="59">
        <f t="shared" si="9"/>
        <v>48.560982440700542</v>
      </c>
      <c r="AB10" s="59">
        <f t="shared" si="10"/>
        <v>2.247288925827188</v>
      </c>
      <c r="AC10" s="59">
        <f t="shared" si="11"/>
        <v>97.366235416817091</v>
      </c>
    </row>
    <row r="11" spans="1:29" x14ac:dyDescent="0.45">
      <c r="B11">
        <v>77</v>
      </c>
      <c r="C11">
        <v>970.25</v>
      </c>
      <c r="D11">
        <v>1864.05</v>
      </c>
      <c r="E11">
        <v>701.6</v>
      </c>
      <c r="F11">
        <v>530.70000000000005</v>
      </c>
      <c r="G11">
        <v>196.65</v>
      </c>
      <c r="H11">
        <v>92.45</v>
      </c>
      <c r="I11">
        <v>29.9</v>
      </c>
      <c r="J11">
        <v>32.85</v>
      </c>
      <c r="K11">
        <v>50.5</v>
      </c>
      <c r="N11">
        <v>1812.5</v>
      </c>
      <c r="O11">
        <v>265.5</v>
      </c>
      <c r="P11" s="30">
        <v>210.56711887252499</v>
      </c>
      <c r="Q11" s="61">
        <f t="shared" si="1"/>
        <v>1757.567118872525</v>
      </c>
      <c r="R11" s="30"/>
      <c r="T11" s="59">
        <f t="shared" si="2"/>
        <v>74.666299670722452</v>
      </c>
      <c r="U11" s="59">
        <f t="shared" si="3"/>
        <v>940.84386046127861</v>
      </c>
      <c r="V11" s="59">
        <f t="shared" si="4"/>
        <v>1807.5547519637685</v>
      </c>
      <c r="W11" s="59">
        <f t="shared" si="5"/>
        <v>680.33604998673854</v>
      </c>
      <c r="X11" s="59">
        <f t="shared" si="6"/>
        <v>514.61565240587538</v>
      </c>
      <c r="Y11" s="59">
        <f t="shared" si="7"/>
        <v>190.68997182139699</v>
      </c>
      <c r="Z11" s="59">
        <f t="shared" si="8"/>
        <v>89.648044215042731</v>
      </c>
      <c r="AA11" s="59">
        <f t="shared" si="9"/>
        <v>28.993796885124688</v>
      </c>
      <c r="AB11" s="59">
        <f t="shared" si="10"/>
        <v>31.854388885496526</v>
      </c>
      <c r="AC11" s="59">
        <f t="shared" si="11"/>
        <v>48.969456277551735</v>
      </c>
    </row>
    <row r="12" spans="1:29" x14ac:dyDescent="0.45">
      <c r="B12">
        <v>3</v>
      </c>
      <c r="C12">
        <v>726.9</v>
      </c>
      <c r="D12">
        <v>1605.4</v>
      </c>
      <c r="E12">
        <v>1398.5</v>
      </c>
      <c r="F12">
        <v>156.94999999999999</v>
      </c>
      <c r="G12">
        <v>254.55</v>
      </c>
      <c r="H12">
        <v>141.85</v>
      </c>
      <c r="I12">
        <v>28.45</v>
      </c>
      <c r="J12">
        <v>15.7</v>
      </c>
      <c r="K12">
        <v>51.75</v>
      </c>
      <c r="N12">
        <v>1750.6</v>
      </c>
      <c r="O12">
        <v>309.59999999999991</v>
      </c>
      <c r="P12" s="30">
        <v>235.75395994019601</v>
      </c>
      <c r="Q12" s="61">
        <f t="shared" si="1"/>
        <v>1676.753959940196</v>
      </c>
      <c r="R12" s="30"/>
      <c r="T12" s="59">
        <f t="shared" si="2"/>
        <v>2.8734501769796572</v>
      </c>
      <c r="U12" s="59">
        <f t="shared" si="3"/>
        <v>696.23697788217089</v>
      </c>
      <c r="V12" s="59">
        <f t="shared" si="4"/>
        <v>1537.6789713743806</v>
      </c>
      <c r="W12" s="59">
        <f t="shared" si="5"/>
        <v>1339.5066908353501</v>
      </c>
      <c r="X12" s="59">
        <f t="shared" si="6"/>
        <v>150.32933509231904</v>
      </c>
      <c r="Y12" s="59">
        <f t="shared" si="7"/>
        <v>243.81224751672391</v>
      </c>
      <c r="Z12" s="59">
        <f t="shared" si="8"/>
        <v>135.86630253485478</v>
      </c>
      <c r="AA12" s="59">
        <f t="shared" si="9"/>
        <v>27.249885845023748</v>
      </c>
      <c r="AB12" s="59">
        <f t="shared" si="10"/>
        <v>15.037722592860206</v>
      </c>
      <c r="AC12" s="59">
        <f t="shared" si="11"/>
        <v>49.567015552899086</v>
      </c>
    </row>
    <row r="13" spans="1:29" x14ac:dyDescent="0.45">
      <c r="B13">
        <v>10</v>
      </c>
      <c r="C13">
        <v>1025.4000000000001</v>
      </c>
      <c r="D13">
        <v>2532.25</v>
      </c>
      <c r="E13">
        <v>962.85</v>
      </c>
      <c r="F13">
        <v>487.6</v>
      </c>
      <c r="G13">
        <v>116.2</v>
      </c>
      <c r="H13">
        <v>129.1</v>
      </c>
      <c r="I13">
        <v>67.599999999999994</v>
      </c>
      <c r="J13">
        <v>28.5</v>
      </c>
      <c r="K13">
        <v>61.55</v>
      </c>
      <c r="N13">
        <v>2161.4499999999998</v>
      </c>
      <c r="O13">
        <v>351.44999999999982</v>
      </c>
      <c r="P13" s="30">
        <v>267.87521460039602</v>
      </c>
      <c r="Q13" s="61">
        <f t="shared" si="1"/>
        <v>2077.8752146003962</v>
      </c>
      <c r="R13" s="30"/>
      <c r="T13" s="59">
        <f t="shared" si="2"/>
        <v>9.613339261145974</v>
      </c>
      <c r="U13" s="59">
        <f t="shared" si="3"/>
        <v>985.75180783790825</v>
      </c>
      <c r="V13" s="59">
        <f t="shared" si="4"/>
        <v>2434.3378344036892</v>
      </c>
      <c r="W13" s="59">
        <f t="shared" si="5"/>
        <v>925.62037075944011</v>
      </c>
      <c r="X13" s="59">
        <f t="shared" si="6"/>
        <v>468.74642237347769</v>
      </c>
      <c r="Y13" s="59">
        <f t="shared" si="7"/>
        <v>111.70700221451621</v>
      </c>
      <c r="Z13" s="59">
        <f t="shared" si="8"/>
        <v>124.10820986139451</v>
      </c>
      <c r="AA13" s="59">
        <f t="shared" si="9"/>
        <v>64.986173405346776</v>
      </c>
      <c r="AB13" s="59">
        <f t="shared" si="10"/>
        <v>27.398016894266025</v>
      </c>
      <c r="AC13" s="59">
        <f t="shared" si="11"/>
        <v>59.170103152353462</v>
      </c>
    </row>
    <row r="14" spans="1:29" x14ac:dyDescent="0.45">
      <c r="B14">
        <v>74</v>
      </c>
      <c r="C14">
        <v>1257.75</v>
      </c>
      <c r="D14">
        <v>2303.0500000000002</v>
      </c>
      <c r="E14">
        <v>1407.05</v>
      </c>
      <c r="F14">
        <v>656.5</v>
      </c>
      <c r="G14">
        <v>232.65</v>
      </c>
      <c r="H14">
        <v>90.2</v>
      </c>
      <c r="I14">
        <v>51.85</v>
      </c>
      <c r="J14">
        <v>45</v>
      </c>
      <c r="K14">
        <v>51.85</v>
      </c>
      <c r="N14">
        <v>2388.1999999999998</v>
      </c>
      <c r="O14">
        <v>430.19999999999982</v>
      </c>
      <c r="P14" s="30">
        <v>313.84827413961102</v>
      </c>
      <c r="Q14" s="61">
        <f t="shared" si="1"/>
        <v>2271.848274139611</v>
      </c>
      <c r="R14" s="30"/>
      <c r="T14" s="59">
        <f t="shared" si="2"/>
        <v>70.394762702592431</v>
      </c>
      <c r="U14" s="59">
        <f t="shared" si="3"/>
        <v>1196.4731457998057</v>
      </c>
      <c r="V14" s="59">
        <f t="shared" si="4"/>
        <v>2190.846733002777</v>
      </c>
      <c r="W14" s="59">
        <f t="shared" si="5"/>
        <v>1338.4993359551713</v>
      </c>
      <c r="X14" s="59">
        <f t="shared" si="6"/>
        <v>624.51569884124228</v>
      </c>
      <c r="Y14" s="59">
        <f t="shared" si="7"/>
        <v>221.31542625348823</v>
      </c>
      <c r="Z14" s="59">
        <f t="shared" si="8"/>
        <v>85.805508050997801</v>
      </c>
      <c r="AA14" s="59">
        <f t="shared" si="9"/>
        <v>49.323897920667804</v>
      </c>
      <c r="AB14" s="59">
        <f t="shared" si="10"/>
        <v>42.807625967792688</v>
      </c>
      <c r="AC14" s="59">
        <f t="shared" si="11"/>
        <v>49.323897920667804</v>
      </c>
    </row>
    <row r="15" spans="1:29" x14ac:dyDescent="0.45">
      <c r="B15">
        <v>12</v>
      </c>
      <c r="C15">
        <v>1931.85</v>
      </c>
      <c r="D15">
        <v>5178.55</v>
      </c>
      <c r="E15">
        <v>1160.1500000000001</v>
      </c>
      <c r="F15">
        <v>463.65</v>
      </c>
      <c r="G15">
        <v>155.25</v>
      </c>
      <c r="H15">
        <v>115.9</v>
      </c>
      <c r="I15">
        <v>40.15</v>
      </c>
      <c r="J15">
        <v>25</v>
      </c>
      <c r="K15">
        <v>53.05</v>
      </c>
      <c r="N15">
        <v>2993.8</v>
      </c>
      <c r="O15">
        <v>535.80000000000018</v>
      </c>
      <c r="P15" s="30">
        <v>377.406181210694</v>
      </c>
      <c r="Q15" s="61">
        <f t="shared" si="1"/>
        <v>2835.4061812106938</v>
      </c>
      <c r="R15" s="30"/>
      <c r="T15" s="59">
        <f t="shared" si="2"/>
        <v>11.365112624266258</v>
      </c>
      <c r="U15" s="59">
        <f t="shared" si="3"/>
        <v>1829.6410685990641</v>
      </c>
      <c r="V15" s="59">
        <f t="shared" si="4"/>
        <v>4904.5669983661692</v>
      </c>
      <c r="W15" s="59">
        <f t="shared" si="5"/>
        <v>1098.769617586875</v>
      </c>
      <c r="X15" s="59">
        <f t="shared" si="6"/>
        <v>439.11953902008753</v>
      </c>
      <c r="Y15" s="59">
        <f t="shared" si="7"/>
        <v>147.03614457644471</v>
      </c>
      <c r="Z15" s="59">
        <f t="shared" si="8"/>
        <v>109.76804609603828</v>
      </c>
      <c r="AA15" s="59">
        <f t="shared" si="9"/>
        <v>38.025772655357521</v>
      </c>
      <c r="AB15" s="59">
        <f t="shared" si="10"/>
        <v>23.67731796722137</v>
      </c>
      <c r="AC15" s="59">
        <f t="shared" si="11"/>
        <v>50.243268726443745</v>
      </c>
    </row>
    <row r="16" spans="1:29" x14ac:dyDescent="0.45">
      <c r="B16">
        <v>10</v>
      </c>
      <c r="C16">
        <v>351.8</v>
      </c>
      <c r="D16">
        <v>2960.1</v>
      </c>
      <c r="E16">
        <v>3013.85</v>
      </c>
      <c r="F16">
        <v>843.35</v>
      </c>
      <c r="G16">
        <v>274.45</v>
      </c>
      <c r="H16">
        <v>121.25</v>
      </c>
      <c r="I16">
        <v>97.25</v>
      </c>
      <c r="J16">
        <v>31.75</v>
      </c>
      <c r="K16">
        <v>101</v>
      </c>
      <c r="N16">
        <v>2808.3</v>
      </c>
      <c r="O16">
        <v>450.30000000000018</v>
      </c>
      <c r="P16" s="30">
        <v>384.282175830418</v>
      </c>
      <c r="Q16" s="61">
        <f t="shared" si="1"/>
        <v>2742.2821758304181</v>
      </c>
      <c r="R16" s="30"/>
      <c r="T16" s="59">
        <f t="shared" si="2"/>
        <v>9.7649189040715658</v>
      </c>
      <c r="U16" s="59">
        <f t="shared" si="3"/>
        <v>343.52984704523772</v>
      </c>
      <c r="V16" s="59">
        <f t="shared" si="4"/>
        <v>2890.5136447942241</v>
      </c>
      <c r="W16" s="59">
        <f t="shared" si="5"/>
        <v>2943.0000839036088</v>
      </c>
      <c r="X16" s="59">
        <f t="shared" si="6"/>
        <v>823.52443577487554</v>
      </c>
      <c r="Y16" s="59">
        <f t="shared" si="7"/>
        <v>267.99819932224409</v>
      </c>
      <c r="Z16" s="59">
        <f t="shared" si="8"/>
        <v>118.39964171186773</v>
      </c>
      <c r="AA16" s="59">
        <f t="shared" si="9"/>
        <v>94.963836342095973</v>
      </c>
      <c r="AB16" s="59">
        <f t="shared" si="10"/>
        <v>31.00361752042722</v>
      </c>
      <c r="AC16" s="59">
        <f t="shared" si="11"/>
        <v>98.625680931122815</v>
      </c>
    </row>
    <row r="17" spans="2:31" x14ac:dyDescent="0.45">
      <c r="B17">
        <v>57</v>
      </c>
      <c r="C17">
        <v>390.8</v>
      </c>
      <c r="D17">
        <v>3407.5</v>
      </c>
      <c r="E17">
        <v>2756.95</v>
      </c>
      <c r="F17">
        <v>1222.4000000000001</v>
      </c>
      <c r="G17">
        <v>272.05</v>
      </c>
      <c r="H17">
        <v>135.05000000000001</v>
      </c>
      <c r="I17">
        <v>79.5</v>
      </c>
      <c r="J17">
        <v>57</v>
      </c>
      <c r="K17">
        <v>72.55</v>
      </c>
      <c r="N17">
        <v>3058.15</v>
      </c>
      <c r="O17">
        <v>465.15000000000009</v>
      </c>
      <c r="P17" s="30">
        <v>391.79409104158901</v>
      </c>
      <c r="Q17" s="61">
        <f t="shared" si="1"/>
        <v>2984.7940910415891</v>
      </c>
      <c r="R17" s="30"/>
      <c r="T17" s="59">
        <f t="shared" si="2"/>
        <v>55.632739790190335</v>
      </c>
      <c r="U17" s="59">
        <f t="shared" si="3"/>
        <v>381.42587210537516</v>
      </c>
      <c r="V17" s="59">
        <f t="shared" si="4"/>
        <v>3325.7642251767293</v>
      </c>
      <c r="W17" s="59">
        <f t="shared" si="5"/>
        <v>2690.8189818344777</v>
      </c>
      <c r="X17" s="59">
        <f t="shared" si="6"/>
        <v>1193.0782652548889</v>
      </c>
      <c r="Y17" s="59">
        <f t="shared" si="7"/>
        <v>265.52433087581193</v>
      </c>
      <c r="Z17" s="59">
        <f t="shared" si="8"/>
        <v>131.81055278360009</v>
      </c>
      <c r="AA17" s="59">
        <f t="shared" si="9"/>
        <v>77.593031812633896</v>
      </c>
      <c r="AB17" s="59">
        <f t="shared" si="10"/>
        <v>55.632739790190335</v>
      </c>
      <c r="AC17" s="59">
        <f t="shared" si="11"/>
        <v>70.809741610145764</v>
      </c>
    </row>
    <row r="18" spans="2:31" x14ac:dyDescent="0.45">
      <c r="B18">
        <v>41</v>
      </c>
      <c r="C18">
        <v>690.65</v>
      </c>
      <c r="D18">
        <v>1351.65</v>
      </c>
      <c r="E18">
        <v>1943.3</v>
      </c>
      <c r="F18">
        <v>972.55</v>
      </c>
      <c r="G18">
        <v>528</v>
      </c>
      <c r="H18">
        <v>105.95</v>
      </c>
      <c r="I18">
        <v>45.55</v>
      </c>
      <c r="J18">
        <v>33.450000000000003</v>
      </c>
      <c r="K18">
        <v>51.45</v>
      </c>
      <c r="N18">
        <v>2249.6999999999998</v>
      </c>
      <c r="O18">
        <v>401.69999999999982</v>
      </c>
      <c r="P18" s="30">
        <v>334.93637500257501</v>
      </c>
      <c r="Q18" s="61">
        <f t="shared" si="1"/>
        <v>2182.936375002575</v>
      </c>
      <c r="R18" s="30"/>
      <c r="T18" s="59">
        <f t="shared" si="2"/>
        <v>39.783256156423342</v>
      </c>
      <c r="U18" s="59">
        <f t="shared" si="3"/>
        <v>670.15380157155562</v>
      </c>
      <c r="V18" s="59">
        <f t="shared" si="4"/>
        <v>1311.537516678771</v>
      </c>
      <c r="W18" s="59">
        <f t="shared" si="5"/>
        <v>1885.6293094823775</v>
      </c>
      <c r="X18" s="59">
        <f t="shared" si="6"/>
        <v>943.6879457299882</v>
      </c>
      <c r="Y18" s="59">
        <f t="shared" si="7"/>
        <v>512.33071342906157</v>
      </c>
      <c r="Z18" s="59">
        <f t="shared" si="8"/>
        <v>102.80575584812324</v>
      </c>
      <c r="AA18" s="59">
        <f t="shared" si="9"/>
        <v>44.198227266465437</v>
      </c>
      <c r="AB18" s="59">
        <f t="shared" si="10"/>
        <v>32.457315083716118</v>
      </c>
      <c r="AC18" s="59">
        <f t="shared" si="11"/>
        <v>49.923134859706849</v>
      </c>
    </row>
    <row r="19" spans="2:31" x14ac:dyDescent="0.45">
      <c r="B19">
        <v>90</v>
      </c>
      <c r="C19">
        <v>840.65</v>
      </c>
      <c r="D19">
        <v>1429.9</v>
      </c>
      <c r="E19">
        <v>759.9</v>
      </c>
      <c r="F19">
        <v>653.65</v>
      </c>
      <c r="G19">
        <v>452.35</v>
      </c>
      <c r="H19">
        <v>264.45</v>
      </c>
      <c r="I19">
        <v>72.349999999999994</v>
      </c>
      <c r="J19">
        <v>32.75</v>
      </c>
      <c r="K19">
        <v>50</v>
      </c>
      <c r="N19">
        <v>1949.95</v>
      </c>
      <c r="O19">
        <v>325.95000000000005</v>
      </c>
      <c r="P19" s="30">
        <v>257.893242832738</v>
      </c>
      <c r="Q19" s="61">
        <f t="shared" si="1"/>
        <v>1881.893242832738</v>
      </c>
      <c r="R19" s="30"/>
      <c r="T19" s="59">
        <f t="shared" si="2"/>
        <v>86.858838357366295</v>
      </c>
      <c r="U19" s="59">
        <f t="shared" si="3"/>
        <v>811.30980516799968</v>
      </c>
      <c r="V19" s="59">
        <f t="shared" si="4"/>
        <v>1379.9939218577565</v>
      </c>
      <c r="W19" s="59">
        <f t="shared" si="5"/>
        <v>733.37812519736281</v>
      </c>
      <c r="X19" s="59">
        <f t="shared" si="6"/>
        <v>630.83644102547203</v>
      </c>
      <c r="Y19" s="59">
        <f t="shared" si="7"/>
        <v>436.56217256616276</v>
      </c>
      <c r="Z19" s="59">
        <f t="shared" si="8"/>
        <v>255.22022004006129</v>
      </c>
      <c r="AA19" s="59">
        <f t="shared" si="9"/>
        <v>69.82485505728279</v>
      </c>
      <c r="AB19" s="59">
        <f t="shared" si="10"/>
        <v>31.606966180041624</v>
      </c>
      <c r="AC19" s="59">
        <f t="shared" si="11"/>
        <v>48.254910198536834</v>
      </c>
    </row>
    <row r="20" spans="2:31" x14ac:dyDescent="0.45">
      <c r="B20">
        <v>36</v>
      </c>
      <c r="C20">
        <v>843.6</v>
      </c>
      <c r="D20">
        <v>1488.35</v>
      </c>
      <c r="E20">
        <v>650.1</v>
      </c>
      <c r="F20">
        <v>265.89999999999998</v>
      </c>
      <c r="G20">
        <v>271.95</v>
      </c>
      <c r="H20">
        <v>219.3</v>
      </c>
      <c r="I20">
        <v>170.6</v>
      </c>
      <c r="J20">
        <v>39.700000000000003</v>
      </c>
      <c r="K20">
        <v>85.55</v>
      </c>
      <c r="N20">
        <v>1691.2</v>
      </c>
      <c r="O20">
        <v>274.20000000000005</v>
      </c>
      <c r="P20" s="30">
        <v>196.57236503661201</v>
      </c>
      <c r="Q20" s="61">
        <f t="shared" si="1"/>
        <v>1613.5723650366119</v>
      </c>
      <c r="R20" s="30"/>
      <c r="T20" s="59">
        <f t="shared" si="2"/>
        <v>34.347566900022485</v>
      </c>
      <c r="U20" s="59">
        <f t="shared" si="3"/>
        <v>804.87798435719367</v>
      </c>
      <c r="V20" s="59">
        <f t="shared" si="4"/>
        <v>1420.0333665457906</v>
      </c>
      <c r="W20" s="59">
        <f t="shared" si="5"/>
        <v>620.25981226957276</v>
      </c>
      <c r="X20" s="59">
        <f t="shared" si="6"/>
        <v>253.69494551988831</v>
      </c>
      <c r="Y20" s="59">
        <f t="shared" si="7"/>
        <v>259.46724495725317</v>
      </c>
      <c r="Z20" s="59">
        <f t="shared" si="8"/>
        <v>209.23392836597034</v>
      </c>
      <c r="AA20" s="59">
        <f t="shared" si="9"/>
        <v>162.76930314288433</v>
      </c>
      <c r="AB20" s="59">
        <f t="shared" si="10"/>
        <v>37.87773349808036</v>
      </c>
      <c r="AC20" s="59">
        <f t="shared" si="11"/>
        <v>81.623176341581214</v>
      </c>
    </row>
    <row r="21" spans="2:31" x14ac:dyDescent="0.45">
      <c r="B21">
        <v>84</v>
      </c>
      <c r="C21">
        <v>408.65</v>
      </c>
      <c r="D21">
        <v>1707.35</v>
      </c>
      <c r="E21">
        <v>877.55</v>
      </c>
      <c r="F21">
        <v>255.85</v>
      </c>
      <c r="G21">
        <v>110.6</v>
      </c>
      <c r="H21">
        <v>119.35</v>
      </c>
      <c r="I21">
        <v>82.8</v>
      </c>
      <c r="J21">
        <v>86.25</v>
      </c>
      <c r="K21">
        <v>64.7</v>
      </c>
      <c r="N21">
        <v>1470.85</v>
      </c>
      <c r="O21">
        <v>314.84999999999991</v>
      </c>
      <c r="P21" s="30">
        <v>247.94447223369301</v>
      </c>
      <c r="Q21" s="61">
        <f t="shared" si="1"/>
        <v>1403.944472233693</v>
      </c>
      <c r="R21" s="30"/>
      <c r="T21" s="59">
        <f t="shared" si="2"/>
        <v>80.179036385511921</v>
      </c>
      <c r="U21" s="59">
        <f t="shared" si="3"/>
        <v>390.06146689213625</v>
      </c>
      <c r="V21" s="59">
        <f t="shared" si="4"/>
        <v>1629.686640152426</v>
      </c>
      <c r="W21" s="59">
        <f t="shared" si="5"/>
        <v>837.63230214411885</v>
      </c>
      <c r="X21" s="59">
        <f t="shared" si="6"/>
        <v>244.21198165753842</v>
      </c>
      <c r="Y21" s="59">
        <f t="shared" si="7"/>
        <v>105.56906457425737</v>
      </c>
      <c r="Z21" s="59">
        <f t="shared" si="8"/>
        <v>113.92104753108153</v>
      </c>
      <c r="AA21" s="59">
        <f t="shared" si="9"/>
        <v>79.033621580004606</v>
      </c>
      <c r="AB21" s="59">
        <f t="shared" si="10"/>
        <v>82.326689145838145</v>
      </c>
      <c r="AC21" s="59">
        <f t="shared" si="11"/>
        <v>61.756948263602638</v>
      </c>
    </row>
    <row r="22" spans="2:31" x14ac:dyDescent="0.45">
      <c r="B22">
        <v>6</v>
      </c>
      <c r="C22">
        <v>420.7</v>
      </c>
      <c r="D22">
        <v>817.65</v>
      </c>
      <c r="E22">
        <v>986.35</v>
      </c>
      <c r="F22">
        <v>269.14999999999998</v>
      </c>
      <c r="G22">
        <v>119.95</v>
      </c>
      <c r="H22">
        <v>58.2</v>
      </c>
      <c r="I22">
        <v>83.75</v>
      </c>
      <c r="J22">
        <v>69.2</v>
      </c>
      <c r="K22">
        <v>89.5</v>
      </c>
      <c r="N22">
        <v>1294.7</v>
      </c>
      <c r="O22">
        <v>263.70000000000005</v>
      </c>
      <c r="P22" s="30">
        <v>215.64596154683201</v>
      </c>
      <c r="Q22" s="61">
        <f t="shared" si="1"/>
        <v>1246.645961546832</v>
      </c>
      <c r="R22" s="30"/>
      <c r="T22" s="59">
        <f t="shared" si="2"/>
        <v>5.777304216637825</v>
      </c>
      <c r="U22" s="59">
        <f t="shared" si="3"/>
        <v>405.08531398992216</v>
      </c>
      <c r="V22" s="59">
        <f t="shared" si="4"/>
        <v>787.30213212231956</v>
      </c>
      <c r="W22" s="59">
        <f t="shared" si="5"/>
        <v>949.74066901345316</v>
      </c>
      <c r="X22" s="59">
        <f t="shared" si="6"/>
        <v>259.16023831801175</v>
      </c>
      <c r="Y22" s="59">
        <f t="shared" si="7"/>
        <v>115.49794013095118</v>
      </c>
      <c r="Z22" s="59">
        <f t="shared" si="8"/>
        <v>56.039850901386906</v>
      </c>
      <c r="AA22" s="59">
        <f t="shared" si="9"/>
        <v>80.641538023902967</v>
      </c>
      <c r="AB22" s="59">
        <f t="shared" si="10"/>
        <v>66.631575298556243</v>
      </c>
      <c r="AC22" s="59">
        <f t="shared" si="11"/>
        <v>86.178121231514226</v>
      </c>
    </row>
    <row r="23" spans="2:31" x14ac:dyDescent="0.45">
      <c r="B23">
        <v>15</v>
      </c>
      <c r="C23">
        <v>1160.3499999999999</v>
      </c>
      <c r="D23">
        <v>773.6</v>
      </c>
      <c r="E23">
        <v>402.6</v>
      </c>
      <c r="F23">
        <v>391.65</v>
      </c>
      <c r="G23">
        <v>126.75</v>
      </c>
      <c r="H23">
        <v>60.35</v>
      </c>
      <c r="I23">
        <v>41.1</v>
      </c>
      <c r="J23">
        <v>47.95</v>
      </c>
      <c r="K23">
        <v>107.25</v>
      </c>
      <c r="N23">
        <v>1321.35</v>
      </c>
      <c r="O23">
        <v>277.34999999999991</v>
      </c>
      <c r="P23" s="30">
        <v>222.265307404949</v>
      </c>
      <c r="Q23" s="61">
        <f t="shared" si="1"/>
        <v>1266.265307404949</v>
      </c>
      <c r="R23" s="30"/>
      <c r="T23" s="59">
        <f t="shared" si="2"/>
        <v>14.374677118911897</v>
      </c>
      <c r="U23" s="59">
        <f t="shared" si="3"/>
        <v>1111.977106328628</v>
      </c>
      <c r="V23" s="59">
        <f t="shared" si="4"/>
        <v>741.35001461268291</v>
      </c>
      <c r="W23" s="59">
        <f t="shared" si="5"/>
        <v>385.81633387159536</v>
      </c>
      <c r="X23" s="59">
        <f t="shared" si="6"/>
        <v>375.32281957478961</v>
      </c>
      <c r="Y23" s="59">
        <f t="shared" si="7"/>
        <v>121.46602165480553</v>
      </c>
      <c r="Z23" s="59">
        <f t="shared" si="8"/>
        <v>57.834117608422204</v>
      </c>
      <c r="AA23" s="59">
        <f t="shared" si="9"/>
        <v>39.386615305818601</v>
      </c>
      <c r="AB23" s="59">
        <f t="shared" si="10"/>
        <v>45.951051190121703</v>
      </c>
      <c r="AC23" s="59">
        <f t="shared" si="11"/>
        <v>102.77894140022006</v>
      </c>
    </row>
    <row r="24" spans="2:31" x14ac:dyDescent="0.45">
      <c r="B24">
        <v>7</v>
      </c>
      <c r="C24">
        <v>962.85</v>
      </c>
      <c r="D24">
        <v>2443.15</v>
      </c>
      <c r="E24">
        <v>485.7</v>
      </c>
      <c r="F24">
        <v>184.55</v>
      </c>
      <c r="G24">
        <v>154.94999999999999</v>
      </c>
      <c r="H24">
        <v>80</v>
      </c>
      <c r="I24">
        <v>34.450000000000003</v>
      </c>
      <c r="J24">
        <v>18.3</v>
      </c>
      <c r="K24">
        <v>100.9</v>
      </c>
      <c r="N24">
        <v>1654.05</v>
      </c>
      <c r="O24">
        <v>331.04999999999995</v>
      </c>
      <c r="P24" s="30">
        <v>260.04709059389103</v>
      </c>
      <c r="Q24" s="61">
        <f t="shared" si="1"/>
        <v>1583.047090593891</v>
      </c>
      <c r="R24" s="30"/>
      <c r="T24" s="59">
        <f t="shared" si="2"/>
        <v>6.6995130946206203</v>
      </c>
      <c r="U24" s="59">
        <f t="shared" si="3"/>
        <v>921.51802616506632</v>
      </c>
      <c r="V24" s="59">
        <f t="shared" si="4"/>
        <v>2338.2736310174814</v>
      </c>
      <c r="W24" s="59">
        <f t="shared" si="5"/>
        <v>464.85050143674789</v>
      </c>
      <c r="X24" s="59">
        <f t="shared" si="6"/>
        <v>176.62787737317652</v>
      </c>
      <c r="Y24" s="59">
        <f t="shared" si="7"/>
        <v>148.29850771592356</v>
      </c>
      <c r="Z24" s="59">
        <f t="shared" si="8"/>
        <v>76.565863938521375</v>
      </c>
      <c r="AA24" s="59">
        <f t="shared" si="9"/>
        <v>32.971175158525767</v>
      </c>
      <c r="AB24" s="59">
        <f t="shared" si="10"/>
        <v>17.514441375936766</v>
      </c>
      <c r="AC24" s="59">
        <f t="shared" si="11"/>
        <v>96.568695892460084</v>
      </c>
      <c r="AD24" s="60" t="s">
        <v>14</v>
      </c>
      <c r="AE24" s="60"/>
    </row>
    <row r="25" spans="2:31" x14ac:dyDescent="0.45">
      <c r="B25">
        <v>7</v>
      </c>
      <c r="C25">
        <v>636.04999999999995</v>
      </c>
      <c r="D25">
        <v>1731.5</v>
      </c>
      <c r="E25">
        <v>1158.2</v>
      </c>
      <c r="F25">
        <v>158.69999999999999</v>
      </c>
      <c r="G25">
        <v>65.900000000000006</v>
      </c>
      <c r="H25">
        <v>61.4</v>
      </c>
      <c r="I25">
        <v>23.1</v>
      </c>
      <c r="J25">
        <v>21.1</v>
      </c>
      <c r="K25">
        <v>62.6</v>
      </c>
      <c r="N25">
        <v>1429.95</v>
      </c>
      <c r="O25">
        <v>298.95000000000005</v>
      </c>
      <c r="P25" s="30">
        <v>214.73196126705801</v>
      </c>
      <c r="Q25" s="61">
        <f t="shared" si="1"/>
        <v>1345.7319612670581</v>
      </c>
      <c r="R25" s="30"/>
      <c r="T25" s="59">
        <f t="shared" si="2"/>
        <v>6.5877294512880908</v>
      </c>
      <c r="U25" s="59">
        <f t="shared" si="3"/>
        <v>598.58933107025575</v>
      </c>
      <c r="V25" s="59">
        <f t="shared" si="4"/>
        <v>1629.5219349864758</v>
      </c>
      <c r="W25" s="59">
        <f t="shared" si="5"/>
        <v>1089.986892925981</v>
      </c>
      <c r="X25" s="59">
        <f t="shared" si="6"/>
        <v>149.35323770277429</v>
      </c>
      <c r="Y25" s="59">
        <f t="shared" si="7"/>
        <v>62.018767262840747</v>
      </c>
      <c r="Z25" s="59">
        <f t="shared" si="8"/>
        <v>57.783798329869825</v>
      </c>
      <c r="AA25" s="59">
        <f t="shared" si="9"/>
        <v>21.739507189250702</v>
      </c>
      <c r="AB25" s="59">
        <f t="shared" si="10"/>
        <v>19.857298774596963</v>
      </c>
      <c r="AC25" s="59">
        <f t="shared" si="11"/>
        <v>58.913123378662071</v>
      </c>
      <c r="AD25" s="60" t="s">
        <v>15</v>
      </c>
      <c r="AE25" s="60"/>
    </row>
    <row r="26" spans="2:31" x14ac:dyDescent="0.45">
      <c r="B26">
        <v>19.3</v>
      </c>
      <c r="C26">
        <v>677.9</v>
      </c>
      <c r="D26">
        <v>2480.3000000000002</v>
      </c>
      <c r="E26">
        <v>1219.3499999999999</v>
      </c>
      <c r="F26">
        <v>414.3</v>
      </c>
      <c r="G26">
        <v>93.55</v>
      </c>
      <c r="H26">
        <v>38.200000000000003</v>
      </c>
      <c r="I26">
        <v>40.1</v>
      </c>
      <c r="J26">
        <v>17.100000000000001</v>
      </c>
      <c r="K26">
        <v>45.65</v>
      </c>
      <c r="N26">
        <v>1616.4</v>
      </c>
      <c r="O26">
        <v>345.40000000000009</v>
      </c>
      <c r="P26" s="30">
        <v>244.130230839902</v>
      </c>
      <c r="Q26" s="61">
        <f t="shared" si="1"/>
        <v>1515.130230839902</v>
      </c>
      <c r="R26" s="30"/>
      <c r="T26" s="59">
        <f t="shared" si="2"/>
        <v>18.090827428365571</v>
      </c>
      <c r="U26" s="59">
        <f t="shared" si="3"/>
        <v>635.42859656419785</v>
      </c>
      <c r="V26" s="59">
        <f t="shared" si="4"/>
        <v>2324.9056616878302</v>
      </c>
      <c r="W26" s="59">
        <f t="shared" si="5"/>
        <v>1142.9559805584227</v>
      </c>
      <c r="X26" s="59">
        <f t="shared" si="6"/>
        <v>388.34351313843814</v>
      </c>
      <c r="Y26" s="59">
        <f t="shared" si="7"/>
        <v>87.688958856145021</v>
      </c>
      <c r="Z26" s="59">
        <f t="shared" si="8"/>
        <v>35.806715428163983</v>
      </c>
      <c r="AA26" s="59">
        <f t="shared" si="9"/>
        <v>37.587677713858</v>
      </c>
      <c r="AB26" s="59">
        <f t="shared" si="10"/>
        <v>16.028660571246181</v>
      </c>
      <c r="AC26" s="59">
        <f t="shared" si="11"/>
        <v>42.789962285227368</v>
      </c>
      <c r="AD26" s="60" t="s">
        <v>16</v>
      </c>
      <c r="AE26" s="60"/>
    </row>
    <row r="27" spans="2:31" x14ac:dyDescent="0.45">
      <c r="B27">
        <v>46.3</v>
      </c>
      <c r="C27">
        <v>399.2</v>
      </c>
      <c r="D27">
        <v>1331.2</v>
      </c>
      <c r="E27">
        <v>2068.75</v>
      </c>
      <c r="F27">
        <v>495.95</v>
      </c>
      <c r="G27">
        <v>181.1</v>
      </c>
      <c r="H27">
        <v>37.950000000000003</v>
      </c>
      <c r="I27">
        <v>14.25</v>
      </c>
      <c r="J27">
        <v>21.55</v>
      </c>
      <c r="K27">
        <v>52</v>
      </c>
      <c r="N27">
        <v>1678.05</v>
      </c>
      <c r="O27">
        <v>397.04999999999995</v>
      </c>
      <c r="P27" s="30">
        <v>344.65405153706899</v>
      </c>
      <c r="Q27" s="61">
        <f t="shared" si="1"/>
        <v>1625.6540515370689</v>
      </c>
      <c r="R27" s="30"/>
      <c r="T27" s="59">
        <f t="shared" si="2"/>
        <v>44.854314583097221</v>
      </c>
      <c r="U27" s="59">
        <f t="shared" si="3"/>
        <v>386.73525662143436</v>
      </c>
      <c r="V27" s="59">
        <f t="shared" si="4"/>
        <v>1289.6342024410158</v>
      </c>
      <c r="W27" s="59">
        <f t="shared" si="5"/>
        <v>2004.154714768518</v>
      </c>
      <c r="X27" s="59">
        <f t="shared" si="6"/>
        <v>480.46430491332757</v>
      </c>
      <c r="Y27" s="59">
        <f t="shared" si="7"/>
        <v>175.44527799133709</v>
      </c>
      <c r="Z27" s="59">
        <f t="shared" si="8"/>
        <v>36.765037547052692</v>
      </c>
      <c r="AA27" s="59">
        <f t="shared" si="9"/>
        <v>13.805053624387375</v>
      </c>
      <c r="AB27" s="59">
        <f t="shared" si="10"/>
        <v>20.877116182845469</v>
      </c>
      <c r="AC27" s="59">
        <f t="shared" si="11"/>
        <v>50.376336032852173</v>
      </c>
    </row>
    <row r="28" spans="2:31" x14ac:dyDescent="0.45">
      <c r="B28">
        <v>6</v>
      </c>
      <c r="C28">
        <v>584.54999999999995</v>
      </c>
      <c r="D28">
        <v>946.45</v>
      </c>
      <c r="E28">
        <v>795.3</v>
      </c>
      <c r="F28">
        <v>950.4</v>
      </c>
      <c r="G28">
        <v>145.25</v>
      </c>
      <c r="H28">
        <v>78.849999999999994</v>
      </c>
      <c r="I28">
        <v>18.75</v>
      </c>
      <c r="J28">
        <v>11.5</v>
      </c>
      <c r="K28">
        <v>37.200000000000003</v>
      </c>
      <c r="N28">
        <v>1379</v>
      </c>
      <c r="O28">
        <v>273</v>
      </c>
      <c r="P28" s="30">
        <v>204.46376368061399</v>
      </c>
      <c r="Q28" s="61">
        <f t="shared" si="1"/>
        <v>1310.463763680614</v>
      </c>
      <c r="R28" s="30"/>
      <c r="T28" s="59">
        <f t="shared" si="2"/>
        <v>5.7018002770730121</v>
      </c>
      <c r="U28" s="59">
        <f t="shared" si="3"/>
        <v>555.49789199383815</v>
      </c>
      <c r="V28" s="59">
        <f t="shared" si="4"/>
        <v>899.41147870595876</v>
      </c>
      <c r="W28" s="59">
        <f t="shared" si="5"/>
        <v>755.77362672602771</v>
      </c>
      <c r="X28" s="59">
        <f t="shared" si="6"/>
        <v>903.1651638883651</v>
      </c>
      <c r="Y28" s="59">
        <f t="shared" si="7"/>
        <v>138.03108170747583</v>
      </c>
      <c r="Z28" s="59">
        <f t="shared" si="8"/>
        <v>74.931158641201165</v>
      </c>
      <c r="AA28" s="59">
        <f t="shared" si="9"/>
        <v>17.818125865853162</v>
      </c>
      <c r="AB28" s="59">
        <f t="shared" si="10"/>
        <v>10.928450531056606</v>
      </c>
      <c r="AC28" s="59">
        <f t="shared" si="11"/>
        <v>35.351161717852676</v>
      </c>
    </row>
    <row r="29" spans="2:31" x14ac:dyDescent="0.45">
      <c r="B29">
        <v>187.7</v>
      </c>
      <c r="C29">
        <v>1400.05</v>
      </c>
      <c r="D29">
        <v>1251</v>
      </c>
      <c r="E29">
        <v>597.29999999999995</v>
      </c>
      <c r="F29">
        <v>428.05</v>
      </c>
      <c r="G29">
        <v>511.35</v>
      </c>
      <c r="H29">
        <v>116.1</v>
      </c>
      <c r="I29">
        <v>49.2</v>
      </c>
      <c r="J29">
        <v>12.5</v>
      </c>
      <c r="K29">
        <v>41.8</v>
      </c>
      <c r="N29">
        <v>1608</v>
      </c>
      <c r="O29">
        <v>351</v>
      </c>
      <c r="P29" s="30">
        <v>214.77203400522799</v>
      </c>
      <c r="Q29" s="61">
        <f t="shared" si="1"/>
        <v>1471.7720340052281</v>
      </c>
      <c r="R29" s="30"/>
      <c r="T29" s="59">
        <f t="shared" si="2"/>
        <v>171.79826541217741</v>
      </c>
      <c r="U29" s="59">
        <f t="shared" si="3"/>
        <v>1281.4393260006341</v>
      </c>
      <c r="V29" s="59">
        <f t="shared" si="4"/>
        <v>1145.0166757092913</v>
      </c>
      <c r="W29" s="59">
        <f t="shared" si="5"/>
        <v>546.69741039261362</v>
      </c>
      <c r="X29" s="59">
        <f t="shared" si="6"/>
        <v>391.78608156463798</v>
      </c>
      <c r="Y29" s="59">
        <f t="shared" si="7"/>
        <v>468.02899850035664</v>
      </c>
      <c r="Z29" s="59">
        <f t="shared" si="8"/>
        <v>106.26413752985509</v>
      </c>
      <c r="AA29" s="59">
        <f t="shared" si="9"/>
        <v>45.031830891204741</v>
      </c>
      <c r="AB29" s="59">
        <f t="shared" si="10"/>
        <v>11.441013945936165</v>
      </c>
      <c r="AC29" s="59">
        <f t="shared" si="11"/>
        <v>38.258750635210532</v>
      </c>
    </row>
    <row r="30" spans="2:31" x14ac:dyDescent="0.45">
      <c r="B30">
        <v>23</v>
      </c>
      <c r="C30">
        <v>1003.5</v>
      </c>
      <c r="D30">
        <v>1207.75</v>
      </c>
      <c r="E30">
        <v>621.9</v>
      </c>
      <c r="F30">
        <v>206.8</v>
      </c>
      <c r="G30">
        <v>172.1</v>
      </c>
      <c r="H30">
        <v>223.55</v>
      </c>
      <c r="I30">
        <v>54.45</v>
      </c>
      <c r="J30">
        <v>41.45</v>
      </c>
      <c r="K30">
        <v>39.049999999999997</v>
      </c>
      <c r="N30">
        <v>1478</v>
      </c>
      <c r="O30">
        <v>260</v>
      </c>
      <c r="P30" s="30">
        <v>109.934884850787</v>
      </c>
      <c r="Q30" s="61">
        <f t="shared" si="1"/>
        <v>1327.9348848507871</v>
      </c>
      <c r="R30" s="30"/>
      <c r="T30" s="59">
        <f t="shared" si="2"/>
        <v>20.664751252752438</v>
      </c>
      <c r="U30" s="59">
        <f t="shared" si="3"/>
        <v>901.61208183204656</v>
      </c>
      <c r="V30" s="59">
        <f t="shared" si="4"/>
        <v>1085.124057630946</v>
      </c>
      <c r="W30" s="59">
        <f t="shared" si="5"/>
        <v>558.75690452551044</v>
      </c>
      <c r="X30" s="59">
        <f t="shared" si="6"/>
        <v>185.80306778561757</v>
      </c>
      <c r="Y30" s="59">
        <f t="shared" si="7"/>
        <v>154.62624741733455</v>
      </c>
      <c r="Z30" s="59">
        <f t="shared" si="8"/>
        <v>200.85239750229599</v>
      </c>
      <c r="AA30" s="59">
        <f t="shared" si="9"/>
        <v>48.921552422276967</v>
      </c>
      <c r="AB30" s="59">
        <f t="shared" si="10"/>
        <v>37.241475627242984</v>
      </c>
      <c r="AC30" s="59">
        <f t="shared" si="11"/>
        <v>35.08515375739055</v>
      </c>
    </row>
    <row r="31" spans="2:31" x14ac:dyDescent="0.45">
      <c r="B31">
        <v>21.1</v>
      </c>
      <c r="C31">
        <v>600</v>
      </c>
      <c r="D31">
        <v>1643.85</v>
      </c>
      <c r="E31">
        <v>600.25</v>
      </c>
      <c r="F31">
        <v>349.05</v>
      </c>
      <c r="G31">
        <v>102.2</v>
      </c>
      <c r="H31">
        <v>74.650000000000006</v>
      </c>
      <c r="I31">
        <v>95.75</v>
      </c>
      <c r="J31">
        <v>44.1</v>
      </c>
      <c r="K31">
        <v>38.1</v>
      </c>
      <c r="N31">
        <v>1402.2</v>
      </c>
      <c r="O31">
        <v>248.20000000000005</v>
      </c>
      <c r="P31" s="30">
        <v>125.50033684614</v>
      </c>
      <c r="Q31" s="61">
        <f t="shared" si="1"/>
        <v>1279.50033684614</v>
      </c>
      <c r="R31" s="30"/>
      <c r="T31" s="59">
        <f t="shared" si="2"/>
        <v>19.253642210421877</v>
      </c>
      <c r="U31" s="59">
        <f t="shared" si="3"/>
        <v>547.49693489351307</v>
      </c>
      <c r="V31" s="59">
        <f t="shared" si="4"/>
        <v>1500.0047273745022</v>
      </c>
      <c r="W31" s="59">
        <f t="shared" si="5"/>
        <v>547.72505861638535</v>
      </c>
      <c r="X31" s="59">
        <f t="shared" si="6"/>
        <v>318.5063418743012</v>
      </c>
      <c r="Y31" s="59">
        <f t="shared" si="7"/>
        <v>93.256977910195062</v>
      </c>
      <c r="Z31" s="59">
        <f t="shared" si="8"/>
        <v>68.117743649667915</v>
      </c>
      <c r="AA31" s="59">
        <f t="shared" si="9"/>
        <v>87.371385860089788</v>
      </c>
      <c r="AB31" s="59">
        <f t="shared" si="10"/>
        <v>40.241024714673209</v>
      </c>
      <c r="AC31" s="59">
        <f t="shared" si="11"/>
        <v>34.766055365738076</v>
      </c>
    </row>
    <row r="32" spans="2:31" x14ac:dyDescent="0.45">
      <c r="B32">
        <v>22.3</v>
      </c>
      <c r="C32">
        <v>831.05</v>
      </c>
      <c r="D32">
        <v>1034.2</v>
      </c>
      <c r="E32">
        <v>858.25</v>
      </c>
      <c r="F32">
        <v>281.5</v>
      </c>
      <c r="G32">
        <v>146.30000000000001</v>
      </c>
      <c r="H32">
        <v>51.7</v>
      </c>
      <c r="I32">
        <v>50.2</v>
      </c>
      <c r="J32">
        <v>52.55</v>
      </c>
      <c r="K32">
        <v>43.65</v>
      </c>
      <c r="N32">
        <v>1370.1</v>
      </c>
      <c r="O32">
        <v>171.09999999999991</v>
      </c>
      <c r="P32" s="30">
        <v>116.78237716304901</v>
      </c>
      <c r="Q32" s="61">
        <f t="shared" si="1"/>
        <v>1315.782377163049</v>
      </c>
      <c r="R32" s="30"/>
      <c r="T32" s="59">
        <f t="shared" si="2"/>
        <v>21.415916364306252</v>
      </c>
      <c r="U32" s="59">
        <f t="shared" si="3"/>
        <v>798.10301769312593</v>
      </c>
      <c r="V32" s="59">
        <f t="shared" si="4"/>
        <v>993.19913470697418</v>
      </c>
      <c r="W32" s="59">
        <f t="shared" si="5"/>
        <v>824.22467352761612</v>
      </c>
      <c r="X32" s="59">
        <f t="shared" si="6"/>
        <v>270.3399307870946</v>
      </c>
      <c r="Y32" s="59">
        <f t="shared" si="7"/>
        <v>140.499935609776</v>
      </c>
      <c r="Z32" s="59">
        <f t="shared" si="8"/>
        <v>49.650353185409564</v>
      </c>
      <c r="AA32" s="59">
        <f t="shared" si="9"/>
        <v>48.209820694536944</v>
      </c>
      <c r="AB32" s="59">
        <f t="shared" si="10"/>
        <v>50.466654930237375</v>
      </c>
      <c r="AC32" s="59">
        <f t="shared" si="11"/>
        <v>41.919495484393174</v>
      </c>
    </row>
    <row r="33" spans="1:29" x14ac:dyDescent="0.45">
      <c r="B33">
        <v>18.399999999999999</v>
      </c>
      <c r="C33">
        <v>1088.75</v>
      </c>
      <c r="D33">
        <v>1448.25</v>
      </c>
      <c r="E33">
        <v>543.45000000000005</v>
      </c>
      <c r="F33">
        <v>388.05</v>
      </c>
      <c r="G33">
        <v>120.55</v>
      </c>
      <c r="H33">
        <v>60.2</v>
      </c>
      <c r="I33">
        <v>29.05</v>
      </c>
      <c r="J33">
        <v>22.1</v>
      </c>
      <c r="K33">
        <v>45</v>
      </c>
      <c r="N33">
        <v>1465.85</v>
      </c>
      <c r="O33">
        <v>152.84999999999991</v>
      </c>
      <c r="P33" s="30">
        <v>97.234302655378102</v>
      </c>
      <c r="Q33" s="61">
        <f t="shared" si="1"/>
        <v>1410.2343026553781</v>
      </c>
      <c r="R33" s="30"/>
      <c r="T33" s="59">
        <f t="shared" si="2"/>
        <v>17.701887074979677</v>
      </c>
      <c r="U33" s="59">
        <f t="shared" si="3"/>
        <v>1047.4418235263111</v>
      </c>
      <c r="V33" s="59">
        <f t="shared" si="4"/>
        <v>1393.3020628445281</v>
      </c>
      <c r="W33" s="59">
        <f t="shared" si="5"/>
        <v>522.83100711400573</v>
      </c>
      <c r="X33" s="59">
        <f t="shared" si="6"/>
        <v>373.32702605684045</v>
      </c>
      <c r="Y33" s="59">
        <f t="shared" si="7"/>
        <v>115.97622211352174</v>
      </c>
      <c r="Z33" s="59">
        <f t="shared" si="8"/>
        <v>57.915956625748727</v>
      </c>
      <c r="AA33" s="59">
        <f t="shared" si="9"/>
        <v>27.947816278704327</v>
      </c>
      <c r="AB33" s="59">
        <f t="shared" si="10"/>
        <v>21.261505671578853</v>
      </c>
      <c r="AC33" s="59">
        <f t="shared" si="11"/>
        <v>43.292658607287251</v>
      </c>
    </row>
    <row r="34" spans="1:29" x14ac:dyDescent="0.45">
      <c r="B34">
        <v>2.5</v>
      </c>
      <c r="C34">
        <v>427.7</v>
      </c>
      <c r="D34">
        <v>1168.25</v>
      </c>
      <c r="E34">
        <v>723.1</v>
      </c>
      <c r="F34">
        <v>287.35000000000002</v>
      </c>
      <c r="G34">
        <v>195.55</v>
      </c>
      <c r="H34">
        <v>69.599999999999994</v>
      </c>
      <c r="I34">
        <v>30.25</v>
      </c>
      <c r="J34">
        <v>9.5</v>
      </c>
      <c r="K34">
        <v>48.6</v>
      </c>
      <c r="N34">
        <v>1184.05</v>
      </c>
      <c r="O34">
        <v>181.04999999999995</v>
      </c>
      <c r="P34" s="30">
        <v>143.14087712414599</v>
      </c>
      <c r="Q34" s="61">
        <f t="shared" si="1"/>
        <v>1146.1408771241461</v>
      </c>
      <c r="R34" s="30"/>
      <c r="T34" s="59">
        <f t="shared" si="2"/>
        <v>2.4199587794521897</v>
      </c>
      <c r="U34" s="59">
        <f t="shared" si="3"/>
        <v>414.00654798868061</v>
      </c>
      <c r="V34" s="59">
        <f t="shared" si="4"/>
        <v>1130.8467376380083</v>
      </c>
      <c r="W34" s="59">
        <f t="shared" si="5"/>
        <v>699.94887736875137</v>
      </c>
      <c r="X34" s="59">
        <f t="shared" si="6"/>
        <v>278.15006211023473</v>
      </c>
      <c r="Y34" s="59">
        <f t="shared" si="7"/>
        <v>189.28917572875031</v>
      </c>
      <c r="Z34" s="59">
        <f t="shared" si="8"/>
        <v>67.371652419948958</v>
      </c>
      <c r="AA34" s="59">
        <f t="shared" si="9"/>
        <v>29.281501231371497</v>
      </c>
      <c r="AB34" s="59">
        <f t="shared" si="10"/>
        <v>9.1958433619183211</v>
      </c>
      <c r="AC34" s="59">
        <f t="shared" si="11"/>
        <v>47.043998672550572</v>
      </c>
    </row>
    <row r="35" spans="1:29" x14ac:dyDescent="0.45">
      <c r="B35">
        <v>5.05</v>
      </c>
      <c r="C35">
        <v>1014.86</v>
      </c>
      <c r="D35">
        <v>780.74</v>
      </c>
      <c r="E35">
        <v>563.14</v>
      </c>
      <c r="F35">
        <v>252.47</v>
      </c>
      <c r="G35">
        <v>107.42</v>
      </c>
      <c r="H35">
        <v>82.78</v>
      </c>
      <c r="I35">
        <v>32.049999999999997</v>
      </c>
      <c r="J35">
        <v>14.87</v>
      </c>
      <c r="K35">
        <v>28.34</v>
      </c>
      <c r="N35">
        <v>1144</v>
      </c>
      <c r="O35">
        <v>170</v>
      </c>
      <c r="P35" s="30">
        <v>135.23203992477701</v>
      </c>
      <c r="Q35" s="61">
        <f t="shared" si="1"/>
        <v>1109.2320399247769</v>
      </c>
      <c r="R35" s="30"/>
      <c r="T35" s="59">
        <f t="shared" si="2"/>
        <v>4.8965225538637442</v>
      </c>
      <c r="U35" s="59">
        <f t="shared" si="3"/>
        <v>984.01680772557609</v>
      </c>
      <c r="V35" s="59">
        <f t="shared" si="4"/>
        <v>757.01208291159992</v>
      </c>
      <c r="W35" s="59">
        <f t="shared" si="5"/>
        <v>546.02528930353049</v>
      </c>
      <c r="X35" s="59">
        <f t="shared" si="6"/>
        <v>244.79703944039198</v>
      </c>
      <c r="Y35" s="59">
        <f t="shared" si="7"/>
        <v>104.15533717545414</v>
      </c>
      <c r="Z35" s="59">
        <f t="shared" si="8"/>
        <v>80.2641855463051</v>
      </c>
      <c r="AA35" s="59">
        <f t="shared" si="9"/>
        <v>31.075950069570887</v>
      </c>
      <c r="AB35" s="59">
        <f t="shared" si="10"/>
        <v>14.418077302169083</v>
      </c>
      <c r="AC35" s="59">
        <f t="shared" si="11"/>
        <v>27.478702807227428</v>
      </c>
    </row>
    <row r="36" spans="1:29" x14ac:dyDescent="0.45">
      <c r="B36">
        <v>5.22</v>
      </c>
      <c r="C36">
        <v>742.31</v>
      </c>
      <c r="D36">
        <v>1359</v>
      </c>
      <c r="E36">
        <v>295.25</v>
      </c>
      <c r="F36">
        <v>146.54</v>
      </c>
      <c r="G36">
        <v>75.89</v>
      </c>
      <c r="H36">
        <v>29.69</v>
      </c>
      <c r="I36">
        <v>20.66</v>
      </c>
      <c r="J36">
        <v>7.44</v>
      </c>
      <c r="K36">
        <v>16.12</v>
      </c>
      <c r="N36">
        <v>1065</v>
      </c>
      <c r="O36">
        <v>141.79999999999995</v>
      </c>
      <c r="P36" s="30">
        <v>100.62318914775101</v>
      </c>
      <c r="Q36" s="61">
        <f t="shared" si="1"/>
        <v>1023.823189147751</v>
      </c>
      <c r="R36" s="30"/>
      <c r="T36" s="59">
        <f>SUM(B36*($Q36/$N36))</f>
        <v>5.0181756313157369</v>
      </c>
      <c r="U36" s="59">
        <f t="shared" si="3"/>
        <v>713.60956951762159</v>
      </c>
      <c r="V36" s="59">
        <f t="shared" si="4"/>
        <v>1306.4560695322004</v>
      </c>
      <c r="W36" s="59">
        <f t="shared" si="5"/>
        <v>283.83455079424738</v>
      </c>
      <c r="X36" s="59">
        <f t="shared" si="6"/>
        <v>140.87422548141919</v>
      </c>
      <c r="Y36" s="59">
        <f t="shared" si="7"/>
        <v>72.955813919645848</v>
      </c>
      <c r="Z36" s="59">
        <f t="shared" si="8"/>
        <v>28.542075573518055</v>
      </c>
      <c r="AA36" s="59">
        <f t="shared" si="9"/>
        <v>19.86120853313853</v>
      </c>
      <c r="AB36" s="59">
        <f>SUM(J36*($Q36/$N36))</f>
        <v>7.1523422791166835</v>
      </c>
      <c r="AC36" s="59">
        <f t="shared" si="11"/>
        <v>15.496741604752813</v>
      </c>
    </row>
    <row r="37" spans="1:29" ht="12.75" customHeight="1" x14ac:dyDescent="0.45">
      <c r="B37" s="50">
        <v>18.36</v>
      </c>
      <c r="C37" s="50">
        <v>758.99</v>
      </c>
      <c r="D37" s="50">
        <v>973.51</v>
      </c>
      <c r="E37" s="50">
        <v>757.85</v>
      </c>
      <c r="F37" s="50">
        <v>215.48</v>
      </c>
      <c r="G37" s="50">
        <v>113.97</v>
      </c>
      <c r="H37" s="50">
        <v>46.68</v>
      </c>
      <c r="I37" s="50">
        <v>16.010000000000002</v>
      </c>
      <c r="J37" s="50">
        <v>18.350000000000001</v>
      </c>
      <c r="K37" s="50">
        <v>22.88</v>
      </c>
      <c r="L37" s="58" t="s">
        <v>17</v>
      </c>
      <c r="M37" s="58"/>
      <c r="N37" s="62"/>
      <c r="P37" s="30"/>
      <c r="Q37" s="30"/>
      <c r="T37" s="50">
        <v>18.36</v>
      </c>
      <c r="U37" s="50">
        <v>758.99</v>
      </c>
      <c r="V37" s="50">
        <v>973.51</v>
      </c>
      <c r="W37" s="50">
        <v>757.85</v>
      </c>
      <c r="X37" s="50">
        <v>215.48</v>
      </c>
      <c r="Y37" s="50">
        <v>113.97</v>
      </c>
      <c r="Z37" s="50">
        <v>46.68</v>
      </c>
      <c r="AA37" s="50">
        <v>16.010000000000002</v>
      </c>
      <c r="AB37" s="50">
        <v>18.350000000000001</v>
      </c>
      <c r="AC37" s="50">
        <v>22.88</v>
      </c>
    </row>
    <row r="38" spans="1:29" x14ac:dyDescent="0.45">
      <c r="B38" s="50">
        <v>9.16</v>
      </c>
      <c r="C38" s="50">
        <v>1132.42</v>
      </c>
      <c r="D38" s="50">
        <v>1440.81</v>
      </c>
      <c r="E38" s="50">
        <v>724.65</v>
      </c>
      <c r="F38" s="50">
        <v>255.28</v>
      </c>
      <c r="G38" s="50">
        <v>75.180000000000007</v>
      </c>
      <c r="H38" s="50">
        <v>50.04</v>
      </c>
      <c r="I38" s="50">
        <v>26.8</v>
      </c>
      <c r="J38" s="50">
        <v>11.61</v>
      </c>
      <c r="K38" s="50">
        <v>18.32</v>
      </c>
      <c r="L38" s="58"/>
      <c r="M38" s="58"/>
      <c r="N38" s="62"/>
      <c r="P38" s="30"/>
      <c r="Q38" s="30"/>
      <c r="T38" s="50">
        <v>9.16</v>
      </c>
      <c r="U38" s="50">
        <v>1132.42</v>
      </c>
      <c r="V38" s="50">
        <v>1440.81</v>
      </c>
      <c r="W38" s="50">
        <v>724.65</v>
      </c>
      <c r="X38" s="50">
        <v>255.28</v>
      </c>
      <c r="Y38" s="50">
        <v>75.180000000000007</v>
      </c>
      <c r="Z38" s="50">
        <v>50.04</v>
      </c>
      <c r="AA38" s="50">
        <v>26.8</v>
      </c>
      <c r="AB38" s="50">
        <v>11.61</v>
      </c>
      <c r="AC38" s="50">
        <v>18.32</v>
      </c>
    </row>
    <row r="39" spans="1:29" x14ac:dyDescent="0.45">
      <c r="B39" s="50">
        <v>0</v>
      </c>
      <c r="C39" s="50">
        <v>203.6</v>
      </c>
      <c r="D39" s="50">
        <v>1560.59</v>
      </c>
      <c r="E39" s="50">
        <v>1065.68</v>
      </c>
      <c r="F39" s="50">
        <v>372.51</v>
      </c>
      <c r="G39" s="50">
        <v>253.24</v>
      </c>
      <c r="H39" s="50">
        <v>101.38</v>
      </c>
      <c r="I39" s="50">
        <v>51.01</v>
      </c>
      <c r="J39" s="50">
        <v>21.11</v>
      </c>
      <c r="K39" s="50">
        <v>34.909999999999997</v>
      </c>
      <c r="L39" s="58"/>
      <c r="M39" s="58"/>
      <c r="N39" s="50" t="s">
        <v>18</v>
      </c>
      <c r="P39" s="30"/>
      <c r="Q39" s="30"/>
      <c r="T39" s="50">
        <v>0</v>
      </c>
      <c r="U39" s="50">
        <v>203.6</v>
      </c>
      <c r="V39" s="50">
        <v>1560.59</v>
      </c>
      <c r="W39" s="50">
        <v>1065.68</v>
      </c>
      <c r="X39" s="50">
        <v>372.51</v>
      </c>
      <c r="Y39" s="50">
        <v>253.24</v>
      </c>
      <c r="Z39" s="50">
        <v>101.38</v>
      </c>
      <c r="AA39" s="50">
        <v>51.01</v>
      </c>
      <c r="AB39" s="50">
        <v>21.11</v>
      </c>
      <c r="AC39" s="50">
        <v>34.909999999999997</v>
      </c>
    </row>
    <row r="40" spans="1:29" x14ac:dyDescent="0.45">
      <c r="B40" s="50">
        <v>1.1399999999999999</v>
      </c>
      <c r="C40" s="50">
        <v>137.24</v>
      </c>
      <c r="D40" s="50">
        <v>1075.1300000000001</v>
      </c>
      <c r="E40" s="50">
        <v>1377.43</v>
      </c>
      <c r="F40" s="50">
        <v>509.87</v>
      </c>
      <c r="G40" s="50">
        <v>200.41</v>
      </c>
      <c r="H40" s="50">
        <v>149.44</v>
      </c>
      <c r="I40" s="50">
        <v>44.99</v>
      </c>
      <c r="J40" s="50">
        <v>48.53</v>
      </c>
      <c r="K40" s="50">
        <v>35.53</v>
      </c>
      <c r="L40" s="58"/>
      <c r="M40" s="58"/>
      <c r="N40" s="62"/>
      <c r="P40" s="30"/>
      <c r="Q40" s="30"/>
      <c r="T40" s="50">
        <v>1.1399999999999999</v>
      </c>
      <c r="U40" s="50">
        <v>137.24</v>
      </c>
      <c r="V40" s="50">
        <v>1075.1300000000001</v>
      </c>
      <c r="W40" s="50">
        <v>1377.43</v>
      </c>
      <c r="X40" s="50">
        <v>509.87</v>
      </c>
      <c r="Y40" s="50">
        <v>200.41</v>
      </c>
      <c r="Z40" s="50">
        <v>149.44</v>
      </c>
      <c r="AA40" s="50">
        <v>44.99</v>
      </c>
      <c r="AB40" s="50">
        <v>48.53</v>
      </c>
      <c r="AC40" s="50">
        <v>35.53</v>
      </c>
    </row>
    <row r="41" spans="1:29" x14ac:dyDescent="0.45">
      <c r="B41" s="50">
        <v>3.06</v>
      </c>
      <c r="C41" s="50">
        <v>240.28</v>
      </c>
      <c r="D41" s="50">
        <v>778.4</v>
      </c>
      <c r="E41" s="50">
        <v>1511.52</v>
      </c>
      <c r="F41" s="50">
        <v>785.09</v>
      </c>
      <c r="G41" s="50">
        <v>312.13</v>
      </c>
      <c r="H41" s="50">
        <v>115.27</v>
      </c>
      <c r="I41" s="50">
        <v>53.71</v>
      </c>
      <c r="J41" s="50">
        <v>42.51</v>
      </c>
      <c r="K41" s="50">
        <v>27.23</v>
      </c>
      <c r="L41" s="58"/>
      <c r="M41" s="58"/>
      <c r="N41" s="62"/>
      <c r="P41" s="30"/>
      <c r="Q41" s="30"/>
      <c r="T41" s="50">
        <v>3.06</v>
      </c>
      <c r="U41" s="50">
        <v>240.28</v>
      </c>
      <c r="V41" s="50">
        <v>778.4</v>
      </c>
      <c r="W41" s="50">
        <v>1511.52</v>
      </c>
      <c r="X41" s="50">
        <v>785.09</v>
      </c>
      <c r="Y41" s="50">
        <v>312.13</v>
      </c>
      <c r="Z41" s="50">
        <v>115.27</v>
      </c>
      <c r="AA41" s="50">
        <v>53.71</v>
      </c>
      <c r="AB41" s="50">
        <v>42.51</v>
      </c>
      <c r="AC41" s="50">
        <v>27.23</v>
      </c>
    </row>
    <row r="45" spans="1:29" x14ac:dyDescent="0.45">
      <c r="A45" t="s">
        <v>19</v>
      </c>
    </row>
    <row r="46" spans="1:29" x14ac:dyDescent="0.45">
      <c r="A46" t="s">
        <v>20</v>
      </c>
    </row>
    <row r="47" spans="1:29" x14ac:dyDescent="0.45">
      <c r="A47" t="s">
        <v>21</v>
      </c>
    </row>
  </sheetData>
  <pageMargins left="0.7" right="0.7" top="0.75" bottom="0.75" header="0.3" footer="0.3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autoPageBreaks="0"/>
  </sheetPr>
  <dimension ref="A1:BC170"/>
  <sheetViews>
    <sheetView zoomScaleNormal="100" workbookViewId="0"/>
  </sheetViews>
  <sheetFormatPr defaultRowHeight="12.3" x14ac:dyDescent="0.45"/>
  <cols>
    <col min="7" max="7" width="2.71875" customWidth="1"/>
    <col min="9" max="9" width="2.71875" customWidth="1"/>
    <col min="10" max="10" width="9.83203125" customWidth="1"/>
    <col min="14" max="14" width="5.71875" customWidth="1"/>
    <col min="15" max="15" width="10.71875" customWidth="1"/>
    <col min="16" max="16" width="7.71875" customWidth="1"/>
    <col min="17" max="17" width="6.71875" hidden="1" customWidth="1"/>
    <col min="18" max="18" width="3.71875" customWidth="1"/>
    <col min="19" max="19" width="10.71875" customWidth="1"/>
    <col min="20" max="20" width="7.71875" customWidth="1"/>
    <col min="21" max="21" width="6.71875" hidden="1" customWidth="1"/>
    <col min="22" max="22" width="3.71875" customWidth="1"/>
    <col min="23" max="23" width="10.71875" customWidth="1"/>
    <col min="24" max="24" width="7.71875" customWidth="1"/>
    <col min="25" max="25" width="6.71875" hidden="1" customWidth="1"/>
    <col min="26" max="26" width="3.71875" customWidth="1"/>
    <col min="27" max="27" width="10.71875" customWidth="1"/>
    <col min="28" max="28" width="7.71875" customWidth="1"/>
    <col min="29" max="29" width="6.71875" hidden="1" customWidth="1"/>
    <col min="30" max="30" width="3.71875" customWidth="1"/>
    <col min="31" max="31" width="10.71875" customWidth="1"/>
    <col min="32" max="32" width="7.71875" customWidth="1"/>
    <col min="33" max="33" width="0" hidden="1" customWidth="1"/>
    <col min="35" max="35" width="5.27734375" customWidth="1"/>
    <col min="36" max="36" width="8.71875" customWidth="1"/>
    <col min="37" max="37" width="6.27734375" customWidth="1"/>
    <col min="38" max="38" width="6.44140625" customWidth="1"/>
  </cols>
  <sheetData>
    <row r="1" spans="1:55" ht="22.5" x14ac:dyDescent="0.75">
      <c r="A1" s="3" t="s">
        <v>22</v>
      </c>
      <c r="C1" s="1" t="s">
        <v>23</v>
      </c>
      <c r="E1" s="2"/>
      <c r="F1" s="3" t="s">
        <v>24</v>
      </c>
      <c r="J1" s="3" t="s">
        <v>25</v>
      </c>
      <c r="N1" s="3" t="s">
        <v>26</v>
      </c>
      <c r="P1" s="5" t="str">
        <f>($C$3)</f>
        <v>p7eINT_metier</v>
      </c>
      <c r="T1" s="6" t="s">
        <v>27</v>
      </c>
      <c r="W1" s="7" t="str">
        <f>($C$5)</f>
        <v>Plaice VIIe - International (Used metier based datasets)</v>
      </c>
    </row>
    <row r="2" spans="1:55" x14ac:dyDescent="0.45">
      <c r="N2" s="3"/>
    </row>
    <row r="3" spans="1:55" x14ac:dyDescent="0.45">
      <c r="A3" s="3" t="s">
        <v>26</v>
      </c>
      <c r="C3" s="11" t="s">
        <v>28</v>
      </c>
      <c r="D3" s="39"/>
      <c r="N3" s="6" t="s">
        <v>29</v>
      </c>
      <c r="P3" s="5">
        <f>($B$7)</f>
        <v>2006</v>
      </c>
      <c r="Q3" s="9"/>
      <c r="R3" s="9"/>
      <c r="S3" s="9"/>
      <c r="T3" s="6" t="s">
        <v>30</v>
      </c>
      <c r="U3" s="10"/>
      <c r="W3" s="5" t="str">
        <f>($D$7)</f>
        <v>Combined</v>
      </c>
    </row>
    <row r="4" spans="1:55" x14ac:dyDescent="0.45">
      <c r="A4" s="3"/>
      <c r="N4" s="6"/>
      <c r="P4" s="6"/>
      <c r="Q4" s="9"/>
      <c r="R4" s="9"/>
      <c r="S4" s="9"/>
      <c r="U4" s="10"/>
    </row>
    <row r="5" spans="1:55" x14ac:dyDescent="0.45">
      <c r="A5" s="6" t="s">
        <v>27</v>
      </c>
      <c r="C5" s="11" t="s">
        <v>31</v>
      </c>
      <c r="D5" s="9"/>
      <c r="E5" s="9"/>
      <c r="G5" s="10"/>
      <c r="N5" s="6" t="s">
        <v>32</v>
      </c>
      <c r="P5" s="36">
        <f>($F$7)</f>
        <v>42191</v>
      </c>
      <c r="Q5" s="2"/>
      <c r="R5" s="2"/>
      <c r="T5" s="6" t="s">
        <v>33</v>
      </c>
      <c r="U5" s="2"/>
      <c r="W5" s="5" t="str">
        <f>($J$7)</f>
        <v>idh</v>
      </c>
    </row>
    <row r="6" spans="1:55" x14ac:dyDescent="0.45">
      <c r="A6" s="6"/>
      <c r="C6" s="6"/>
      <c r="D6" s="9"/>
      <c r="E6" s="9"/>
      <c r="G6" s="10"/>
    </row>
    <row r="7" spans="1:55" x14ac:dyDescent="0.45">
      <c r="A7" s="6" t="s">
        <v>29</v>
      </c>
      <c r="B7" s="12">
        <v>2006</v>
      </c>
      <c r="C7" s="9" t="s">
        <v>30</v>
      </c>
      <c r="D7" s="13" t="str">
        <f>IF(F45=1, "Combined",IF(F45=2, "Separate",""))</f>
        <v>Combined</v>
      </c>
      <c r="E7" s="4" t="s">
        <v>32</v>
      </c>
      <c r="F7" s="35">
        <v>42191</v>
      </c>
      <c r="G7" s="2"/>
      <c r="I7" s="4" t="s">
        <v>33</v>
      </c>
      <c r="J7" s="40" t="s">
        <v>34</v>
      </c>
    </row>
    <row r="8" spans="1:55" x14ac:dyDescent="0.45">
      <c r="N8" s="15" t="s">
        <v>35</v>
      </c>
      <c r="AU8" s="45"/>
    </row>
    <row r="9" spans="1:55" x14ac:dyDescent="0.45">
      <c r="AF9" s="46"/>
      <c r="AG9" s="46"/>
      <c r="AH9" s="46"/>
      <c r="AI9" s="46"/>
      <c r="AJ9" s="46"/>
      <c r="AK9" s="46"/>
      <c r="AL9" s="46"/>
      <c r="AM9" s="46"/>
      <c r="AN9" s="46"/>
      <c r="AO9" s="47"/>
      <c r="AU9" s="45"/>
    </row>
    <row r="10" spans="1:55" x14ac:dyDescent="0.45">
      <c r="A10" t="s">
        <v>36</v>
      </c>
      <c r="N10" s="3" t="s">
        <v>37</v>
      </c>
    </row>
    <row r="11" spans="1:55" x14ac:dyDescent="0.45">
      <c r="A11" t="s">
        <v>38</v>
      </c>
      <c r="AK11" s="9"/>
    </row>
    <row r="12" spans="1:55" x14ac:dyDescent="0.45">
      <c r="O12" s="37" t="str">
        <f>C14</f>
        <v>International</v>
      </c>
      <c r="P12" s="2"/>
      <c r="S12" s="37" t="str">
        <f>D14</f>
        <v>Migration</v>
      </c>
      <c r="T12" s="2"/>
      <c r="U12" s="5"/>
      <c r="W12" s="37" t="str">
        <f>E14</f>
        <v>-</v>
      </c>
      <c r="X12" s="2"/>
      <c r="Z12" s="5"/>
      <c r="AA12" s="37" t="str">
        <f>F14</f>
        <v>-</v>
      </c>
      <c r="AB12" s="2"/>
      <c r="AC12" s="5"/>
      <c r="AJ12" s="9"/>
      <c r="AX12" s="42"/>
      <c r="BC12" s="42"/>
    </row>
    <row r="13" spans="1:55" x14ac:dyDescent="0.45">
      <c r="I13" s="4"/>
      <c r="J13" s="16" t="s">
        <v>39</v>
      </c>
      <c r="N13" s="17" t="s">
        <v>40</v>
      </c>
      <c r="O13" s="10" t="s">
        <v>41</v>
      </c>
      <c r="P13" s="10" t="s">
        <v>42</v>
      </c>
      <c r="S13" s="10" t="s">
        <v>41</v>
      </c>
      <c r="T13" s="10" t="s">
        <v>42</v>
      </c>
      <c r="U13" s="10"/>
      <c r="W13" s="10" t="s">
        <v>41</v>
      </c>
      <c r="X13" s="10" t="s">
        <v>42</v>
      </c>
      <c r="AA13" s="10" t="s">
        <v>41</v>
      </c>
      <c r="AB13" s="10" t="s">
        <v>42</v>
      </c>
      <c r="AC13" s="10"/>
      <c r="AE13" s="10"/>
      <c r="AX13" s="42"/>
      <c r="BC13" s="42"/>
    </row>
    <row r="14" spans="1:55" x14ac:dyDescent="0.45">
      <c r="C14" s="41" t="s">
        <v>43</v>
      </c>
      <c r="D14" s="41" t="s">
        <v>44</v>
      </c>
      <c r="E14" s="41" t="s">
        <v>45</v>
      </c>
      <c r="F14" s="41" t="s">
        <v>45</v>
      </c>
      <c r="H14" s="16" t="s">
        <v>46</v>
      </c>
      <c r="I14" s="4"/>
      <c r="J14" s="16" t="s">
        <v>47</v>
      </c>
      <c r="N14" s="17">
        <v>0</v>
      </c>
      <c r="O14" s="30">
        <v>0</v>
      </c>
      <c r="P14" s="22">
        <v>0</v>
      </c>
      <c r="Q14" s="18"/>
      <c r="S14" s="30"/>
      <c r="T14" s="22"/>
      <c r="U14" s="20"/>
      <c r="W14" s="30">
        <v>0</v>
      </c>
      <c r="X14" s="22">
        <v>0</v>
      </c>
      <c r="AA14" s="30">
        <v>0</v>
      </c>
      <c r="AB14" s="22">
        <v>0</v>
      </c>
      <c r="AC14" s="23"/>
      <c r="AE14" s="22"/>
      <c r="AX14" s="42"/>
      <c r="BC14" s="42"/>
    </row>
    <row r="15" spans="1:55" x14ac:dyDescent="0.45">
      <c r="A15" t="s">
        <v>48</v>
      </c>
      <c r="C15" s="20">
        <v>1313.3310000000001</v>
      </c>
      <c r="D15" s="22">
        <v>97.234302655378102</v>
      </c>
      <c r="E15" s="20">
        <f>0</f>
        <v>0</v>
      </c>
      <c r="F15" s="20">
        <f>0</f>
        <v>0</v>
      </c>
      <c r="H15" s="22"/>
      <c r="J15" s="22">
        <f>SUM(C15:F15)</f>
        <v>1410.5653026553782</v>
      </c>
      <c r="N15" s="17">
        <v>1</v>
      </c>
      <c r="O15" s="30">
        <v>18395.239468378888</v>
      </c>
      <c r="P15" s="22">
        <v>0.26010685113863158</v>
      </c>
      <c r="Q15" s="18"/>
      <c r="S15" s="30">
        <v>0</v>
      </c>
      <c r="T15" s="22">
        <v>0.14364955644488001</v>
      </c>
      <c r="U15" s="20"/>
      <c r="W15" s="30">
        <v>0</v>
      </c>
      <c r="X15" s="22">
        <v>0</v>
      </c>
      <c r="AA15" s="30">
        <v>0</v>
      </c>
      <c r="AB15" s="22">
        <v>0</v>
      </c>
      <c r="AC15" s="23"/>
      <c r="AE15" s="22"/>
      <c r="BC15" s="42"/>
    </row>
    <row r="16" spans="1:55" x14ac:dyDescent="0.45">
      <c r="N16" s="17">
        <v>2</v>
      </c>
      <c r="O16" s="30">
        <v>986568.77022414003</v>
      </c>
      <c r="P16" s="22">
        <v>0.29593644147039205</v>
      </c>
      <c r="Q16" s="18"/>
      <c r="S16" s="30">
        <v>8208.6436350000004</v>
      </c>
      <c r="T16" s="22">
        <v>0.19891938578500201</v>
      </c>
      <c r="U16" s="20"/>
      <c r="W16" s="30">
        <v>0</v>
      </c>
      <c r="X16" s="22">
        <v>0</v>
      </c>
      <c r="AA16" s="30">
        <v>0</v>
      </c>
      <c r="AB16" s="22">
        <v>0</v>
      </c>
      <c r="AC16" s="23"/>
      <c r="AE16" s="22"/>
      <c r="AQ16" s="22"/>
      <c r="AT16" s="22"/>
      <c r="AX16" s="43"/>
      <c r="BC16" s="43"/>
    </row>
    <row r="17" spans="1:55" x14ac:dyDescent="0.45">
      <c r="A17" t="s">
        <v>49</v>
      </c>
      <c r="C17" s="20">
        <v>1313.3310000000001</v>
      </c>
      <c r="D17" s="22">
        <v>97.234302655378102</v>
      </c>
      <c r="E17" s="20">
        <f>0</f>
        <v>0</v>
      </c>
      <c r="F17" s="20">
        <f>0</f>
        <v>0</v>
      </c>
      <c r="H17" s="22">
        <f>SUM(C17:F17)</f>
        <v>1410.5653026553782</v>
      </c>
      <c r="I17" s="22"/>
      <c r="J17" s="22"/>
      <c r="N17" s="17">
        <v>3</v>
      </c>
      <c r="O17" s="30">
        <v>1285249.4878380911</v>
      </c>
      <c r="P17" s="22">
        <v>0.3528878689480644</v>
      </c>
      <c r="Q17" s="18"/>
      <c r="S17" s="30">
        <v>73100.966215499997</v>
      </c>
      <c r="T17" s="22">
        <v>0.26481918230235302</v>
      </c>
      <c r="U17" s="20"/>
      <c r="W17" s="30">
        <v>0</v>
      </c>
      <c r="X17" s="22">
        <v>0</v>
      </c>
      <c r="AA17" s="30">
        <v>0</v>
      </c>
      <c r="AB17" s="22">
        <v>0</v>
      </c>
      <c r="AC17" s="23"/>
      <c r="AE17" s="22"/>
      <c r="AQ17" s="22"/>
      <c r="AT17" s="22"/>
      <c r="AX17" s="43"/>
      <c r="BC17" s="43"/>
    </row>
    <row r="18" spans="1:55" x14ac:dyDescent="0.45">
      <c r="N18" s="17">
        <v>4</v>
      </c>
      <c r="O18" s="30">
        <v>442220.63607497519</v>
      </c>
      <c r="P18" s="22">
        <v>0.43589027349224868</v>
      </c>
      <c r="Q18" s="18"/>
      <c r="S18" s="30">
        <v>74513.773872000005</v>
      </c>
      <c r="T18" s="22">
        <v>0.350818916755954</v>
      </c>
      <c r="U18" s="20"/>
      <c r="W18" s="30">
        <v>0</v>
      </c>
      <c r="X18" s="22">
        <v>0</v>
      </c>
      <c r="AA18" s="30">
        <v>0</v>
      </c>
      <c r="AB18" s="22">
        <v>0</v>
      </c>
      <c r="AC18" s="23"/>
      <c r="AE18" s="22"/>
      <c r="AQ18" s="22"/>
      <c r="AT18" s="22"/>
      <c r="AX18" s="43"/>
      <c r="BC18" s="43"/>
    </row>
    <row r="19" spans="1:55" x14ac:dyDescent="0.45">
      <c r="A19" t="s">
        <v>50</v>
      </c>
      <c r="C19" s="20">
        <v>1313.3310000000001</v>
      </c>
      <c r="D19" s="22">
        <v>97.234302655378102</v>
      </c>
      <c r="E19" s="20">
        <v>0</v>
      </c>
      <c r="F19" s="20">
        <v>0</v>
      </c>
      <c r="H19" s="22"/>
      <c r="I19" s="22"/>
      <c r="J19" s="22"/>
      <c r="N19" s="17">
        <v>5</v>
      </c>
      <c r="O19" s="30">
        <v>324557.5933786825</v>
      </c>
      <c r="P19" s="22">
        <v>0.55219361011524637</v>
      </c>
      <c r="Q19" s="18"/>
      <c r="S19" s="30">
        <v>54698.941200000001</v>
      </c>
      <c r="T19" s="22">
        <v>0.47647852874943503</v>
      </c>
      <c r="U19" s="20"/>
      <c r="W19" s="30">
        <v>0</v>
      </c>
      <c r="X19" s="22">
        <v>0</v>
      </c>
      <c r="AA19" s="30">
        <v>0</v>
      </c>
      <c r="AB19" s="22">
        <v>0</v>
      </c>
      <c r="AC19" s="23"/>
      <c r="AE19" s="22"/>
      <c r="AQ19" s="22"/>
      <c r="AT19" s="22"/>
      <c r="AX19" s="43"/>
      <c r="BC19" s="43"/>
    </row>
    <row r="20" spans="1:55" x14ac:dyDescent="0.45">
      <c r="N20" s="17">
        <v>6</v>
      </c>
      <c r="O20" s="30">
        <v>107176.84810918228</v>
      </c>
      <c r="P20" s="22">
        <v>0.64372616632985125</v>
      </c>
      <c r="Q20" s="18"/>
      <c r="S20" s="30">
        <v>8141.3395499999997</v>
      </c>
      <c r="T20" s="22">
        <v>0.47108854539240103</v>
      </c>
      <c r="U20" s="20"/>
      <c r="W20" s="30">
        <v>0</v>
      </c>
      <c r="X20" s="22">
        <v>0</v>
      </c>
      <c r="AA20" s="30">
        <v>0</v>
      </c>
      <c r="AB20" s="22">
        <v>0</v>
      </c>
      <c r="AC20" s="23"/>
      <c r="AE20" s="22"/>
      <c r="AQ20" s="22"/>
      <c r="AT20" s="22"/>
      <c r="AX20" s="43"/>
      <c r="BC20" s="43"/>
    </row>
    <row r="21" spans="1:55" x14ac:dyDescent="0.45">
      <c r="A21" t="s">
        <v>51</v>
      </c>
      <c r="C21" s="13">
        <f>IF(C19=0, 0,IF(C19&lt;&gt; 0, C17/C19))</f>
        <v>1</v>
      </c>
      <c r="D21" s="13">
        <f>IF(D19=0, 0,IF(D19&lt;&gt; 0, D17/D19))</f>
        <v>1</v>
      </c>
      <c r="E21" s="13">
        <f>IF(E19=0, 0,IF(E19&lt;&gt; 0, E17/E19))</f>
        <v>0</v>
      </c>
      <c r="F21" s="13">
        <f>IF(F19=0, 0,IF(F19&lt;&gt; 0, F17/F19))</f>
        <v>0</v>
      </c>
      <c r="J21" s="13">
        <f>IF(H17=0, 0,IF(H17&lt;&gt; 0, J15/H17))</f>
        <v>1</v>
      </c>
      <c r="N21" s="17">
        <v>7</v>
      </c>
      <c r="O21" s="30">
        <v>53925.218895166981</v>
      </c>
      <c r="P21" s="22">
        <v>0.7255133895864514</v>
      </c>
      <c r="Q21" s="18"/>
      <c r="S21" s="30">
        <v>6823.9171499999993</v>
      </c>
      <c r="T21" s="22">
        <v>0.68906787232490996</v>
      </c>
      <c r="U21" s="20"/>
      <c r="W21" s="30">
        <v>0</v>
      </c>
      <c r="X21" s="22">
        <v>0</v>
      </c>
      <c r="AA21" s="30">
        <v>0</v>
      </c>
      <c r="AB21" s="22">
        <v>0</v>
      </c>
      <c r="AC21" s="23"/>
      <c r="AE21" s="22"/>
      <c r="AQ21" s="22"/>
      <c r="AT21" s="22"/>
      <c r="AX21" s="43"/>
      <c r="BC21" s="43"/>
    </row>
    <row r="22" spans="1:55" x14ac:dyDescent="0.45">
      <c r="N22" s="17">
        <v>8</v>
      </c>
      <c r="O22" s="30">
        <v>22262.076046185262</v>
      </c>
      <c r="P22" s="22">
        <v>0.79353114539008851</v>
      </c>
      <c r="Q22" s="18"/>
      <c r="S22" s="30">
        <v>4281.09645</v>
      </c>
      <c r="T22" s="22">
        <v>0.847277383812166</v>
      </c>
      <c r="U22" s="20"/>
      <c r="W22" s="30">
        <v>0</v>
      </c>
      <c r="X22" s="22">
        <v>0</v>
      </c>
      <c r="AA22" s="30">
        <v>0</v>
      </c>
      <c r="AB22" s="22">
        <v>0</v>
      </c>
      <c r="AC22" s="23"/>
      <c r="AE22" s="22"/>
      <c r="AQ22" s="22"/>
      <c r="AT22" s="22"/>
      <c r="AX22" s="43"/>
      <c r="BC22" s="43"/>
    </row>
    <row r="23" spans="1:55" x14ac:dyDescent="0.45">
      <c r="N23" s="17">
        <v>9</v>
      </c>
      <c r="O23" s="30">
        <v>15223.756582722734</v>
      </c>
      <c r="P23" s="22">
        <v>1.0189347859920213</v>
      </c>
      <c r="Q23" s="18"/>
      <c r="S23" s="30">
        <v>2744.4256500000001</v>
      </c>
      <c r="T23" s="22">
        <v>0.77869759556998197</v>
      </c>
      <c r="U23" s="20"/>
      <c r="W23" s="30">
        <v>0</v>
      </c>
      <c r="X23" s="22">
        <v>0</v>
      </c>
      <c r="AA23" s="30">
        <v>0</v>
      </c>
      <c r="AB23" s="22">
        <v>0</v>
      </c>
      <c r="AC23" s="23"/>
      <c r="AE23" s="22"/>
      <c r="AQ23" s="22"/>
      <c r="AT23" s="22"/>
      <c r="AX23" s="43"/>
      <c r="BC23" s="43"/>
    </row>
    <row r="24" spans="1:55" x14ac:dyDescent="0.45">
      <c r="A24" t="s">
        <v>52</v>
      </c>
      <c r="C24" s="24">
        <f>IF($Q$98+$Q$131 &gt;0,($Q$98+$Q$131)/$C$17/1000,0)</f>
        <v>1.0000155074719368</v>
      </c>
      <c r="D24" s="24">
        <f>IF($U$98+$U$131 &gt;0,($U$98+$U$131)/$D$17/1000,0)</f>
        <v>1.0000000000000002</v>
      </c>
      <c r="E24" s="24">
        <f>IF($Y$98+$Y$131 &gt;0,($Y$98+$Y$131)/$E$17/1000,0)</f>
        <v>0</v>
      </c>
      <c r="F24" s="24">
        <f>IF($AC$98+$AC$131 &gt;0,($AC$98+$AC$131)/$F$17/1000,0)</f>
        <v>0</v>
      </c>
      <c r="G24" s="10"/>
      <c r="H24" s="10"/>
      <c r="I24" s="10"/>
      <c r="J24" s="24">
        <f>IF($AG$98+$AG$131 &gt;0,($AG$98+$AG$131)/$J$15/1000,0)</f>
        <v>1.0000144384975214</v>
      </c>
      <c r="N24" s="17">
        <v>10</v>
      </c>
      <c r="O24" s="30">
        <v>23655.848231839613</v>
      </c>
      <c r="P24" s="22">
        <v>1.0781661751541145</v>
      </c>
      <c r="Q24" s="18"/>
      <c r="S24" s="30">
        <v>12827.4375</v>
      </c>
      <c r="T24" s="22">
        <v>0.75910765605898101</v>
      </c>
      <c r="U24" s="20"/>
      <c r="W24" s="30">
        <v>0</v>
      </c>
      <c r="X24" s="22">
        <v>0</v>
      </c>
      <c r="AA24" s="30">
        <v>0</v>
      </c>
      <c r="AB24" s="22">
        <v>0</v>
      </c>
      <c r="AC24" s="23"/>
      <c r="AE24" s="22"/>
      <c r="AQ24" s="22"/>
      <c r="AT24" s="22"/>
      <c r="AW24" s="5"/>
      <c r="AX24" s="43"/>
      <c r="BC24" s="43"/>
    </row>
    <row r="25" spans="1:55" x14ac:dyDescent="0.45">
      <c r="N25" s="17">
        <v>11</v>
      </c>
      <c r="O25" s="30">
        <v>6661.61215716273</v>
      </c>
      <c r="P25" s="22">
        <v>1.3977187831985669</v>
      </c>
      <c r="Q25" s="18"/>
      <c r="S25" s="30"/>
      <c r="T25" s="22"/>
      <c r="U25" s="20"/>
      <c r="W25" s="30">
        <v>0</v>
      </c>
      <c r="X25" s="22">
        <v>0</v>
      </c>
      <c r="AA25" s="30">
        <v>0</v>
      </c>
      <c r="AB25" s="22">
        <v>0</v>
      </c>
      <c r="AC25" s="23"/>
      <c r="AE25" s="22"/>
      <c r="AQ25" s="22"/>
      <c r="AT25" s="22"/>
      <c r="AX25" s="43"/>
      <c r="BC25" s="43"/>
    </row>
    <row r="26" spans="1:55" x14ac:dyDescent="0.45">
      <c r="N26" s="17">
        <v>12</v>
      </c>
      <c r="O26" s="30">
        <v>3434.0297309360753</v>
      </c>
      <c r="P26" s="22">
        <v>1.2996819613424917</v>
      </c>
      <c r="Q26" s="18"/>
      <c r="S26" s="30"/>
      <c r="T26" s="22"/>
      <c r="U26" s="20"/>
      <c r="W26" s="30">
        <v>0</v>
      </c>
      <c r="X26" s="22">
        <v>0</v>
      </c>
      <c r="AA26" s="30">
        <v>0</v>
      </c>
      <c r="AB26" s="22">
        <v>0</v>
      </c>
      <c r="AC26" s="23"/>
      <c r="AE26" s="22"/>
      <c r="AQ26" s="22"/>
      <c r="AT26" s="22"/>
      <c r="AX26" s="43"/>
      <c r="BC26" s="43"/>
    </row>
    <row r="27" spans="1:55" x14ac:dyDescent="0.45">
      <c r="N27" s="17">
        <v>13</v>
      </c>
      <c r="O27" s="30">
        <v>1381.959463036384</v>
      </c>
      <c r="P27" s="22">
        <v>1.1310817910845608</v>
      </c>
      <c r="Q27" s="18"/>
      <c r="S27" s="30"/>
      <c r="T27" s="22"/>
      <c r="U27" s="20"/>
      <c r="W27" s="30">
        <v>0</v>
      </c>
      <c r="X27" s="22">
        <v>0</v>
      </c>
      <c r="AA27" s="30">
        <v>0</v>
      </c>
      <c r="AB27" s="22">
        <v>0</v>
      </c>
      <c r="AC27" s="23"/>
      <c r="AE27" s="22"/>
      <c r="AQ27" s="22"/>
      <c r="AT27" s="22"/>
      <c r="AX27" s="43"/>
      <c r="BC27" s="43"/>
    </row>
    <row r="28" spans="1:55" x14ac:dyDescent="0.45">
      <c r="N28" s="17">
        <v>14</v>
      </c>
      <c r="O28" s="30">
        <v>1818.5639895841607</v>
      </c>
      <c r="P28" s="22">
        <v>1.6597678849464828</v>
      </c>
      <c r="Q28" s="18"/>
      <c r="S28" s="30"/>
      <c r="T28" s="22"/>
      <c r="U28" s="20"/>
      <c r="W28" s="30">
        <v>0</v>
      </c>
      <c r="X28" s="22">
        <v>0</v>
      </c>
      <c r="AA28" s="30">
        <v>0</v>
      </c>
      <c r="AB28" s="22">
        <v>0</v>
      </c>
      <c r="AC28" s="23"/>
      <c r="AE28" s="22"/>
      <c r="AQ28" s="22"/>
      <c r="AT28" s="22"/>
      <c r="AX28" s="43"/>
      <c r="BC28" s="43"/>
    </row>
    <row r="29" spans="1:55" x14ac:dyDescent="0.45">
      <c r="N29" s="17" t="s">
        <v>53</v>
      </c>
      <c r="O29" s="30">
        <v>3211.7507342015933</v>
      </c>
      <c r="P29" s="22">
        <v>1.8442932196963362</v>
      </c>
      <c r="Q29" s="18"/>
      <c r="S29" s="30"/>
      <c r="T29" s="22"/>
      <c r="U29" s="20"/>
      <c r="W29" s="30">
        <v>0</v>
      </c>
      <c r="X29" s="22">
        <v>0</v>
      </c>
      <c r="AA29" s="30">
        <v>0</v>
      </c>
      <c r="AB29" s="22">
        <v>0</v>
      </c>
      <c r="AC29" s="23"/>
      <c r="AE29" s="22"/>
      <c r="AQ29" s="22"/>
      <c r="AT29" s="22"/>
      <c r="AX29" s="43"/>
      <c r="BC29" s="43"/>
    </row>
    <row r="30" spans="1:55" x14ac:dyDescent="0.45">
      <c r="AQ30" s="22"/>
      <c r="AT30" s="22"/>
      <c r="AX30" s="43"/>
      <c r="BC30" s="43"/>
    </row>
    <row r="31" spans="1:55" x14ac:dyDescent="0.45">
      <c r="N31" t="s">
        <v>54</v>
      </c>
      <c r="O31" s="31">
        <f>SUM(O14:O29)</f>
        <v>3295743.3909242856</v>
      </c>
      <c r="P31" s="2"/>
      <c r="S31" s="31">
        <f>SUM(S14:S29)</f>
        <v>245340.5412225</v>
      </c>
      <c r="T31" s="2"/>
      <c r="U31" s="5"/>
      <c r="V31" s="5"/>
      <c r="W31" s="31">
        <f>SUM(W14:W29)</f>
        <v>0</v>
      </c>
      <c r="X31" s="2"/>
      <c r="Y31" s="5"/>
      <c r="Z31" s="5"/>
      <c r="AA31" s="31">
        <f>SUM(AA14:AA29)</f>
        <v>0</v>
      </c>
      <c r="AB31" s="2"/>
      <c r="AC31" s="5"/>
      <c r="AW31" s="42"/>
      <c r="AX31" s="43"/>
      <c r="AY31" s="42"/>
      <c r="AZ31" s="42"/>
      <c r="BA31" s="42"/>
      <c r="BB31" s="44"/>
      <c r="BC31" s="43"/>
    </row>
    <row r="32" spans="1:55" x14ac:dyDescent="0.45">
      <c r="A32" s="46"/>
      <c r="B32" s="46"/>
      <c r="C32" s="46"/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7"/>
    </row>
    <row r="33" spans="1:38" x14ac:dyDescent="0.45">
      <c r="P33" s="3"/>
      <c r="U33" s="3"/>
      <c r="Z33" s="3"/>
      <c r="AE33" s="3"/>
      <c r="AK33" s="9"/>
    </row>
    <row r="34" spans="1:38" x14ac:dyDescent="0.45">
      <c r="N34" s="3" t="s">
        <v>26</v>
      </c>
      <c r="P34" s="5" t="str">
        <f>($C$3)</f>
        <v>p7eINT_metier</v>
      </c>
      <c r="T34" s="6" t="s">
        <v>27</v>
      </c>
      <c r="W34" s="7" t="str">
        <f>($C$5)</f>
        <v>Plaice VIIe - International (Used metier based datasets)</v>
      </c>
    </row>
    <row r="35" spans="1:38" x14ac:dyDescent="0.45">
      <c r="N35" s="3"/>
    </row>
    <row r="36" spans="1:38" x14ac:dyDescent="0.45">
      <c r="N36" s="6" t="s">
        <v>29</v>
      </c>
      <c r="P36" s="5">
        <f>($B$7)</f>
        <v>2006</v>
      </c>
      <c r="Q36" s="9"/>
      <c r="R36" s="9"/>
      <c r="S36" s="9"/>
      <c r="T36" s="6" t="s">
        <v>30</v>
      </c>
      <c r="U36" s="10"/>
      <c r="W36" s="5" t="str">
        <f>($D$7)</f>
        <v>Combined</v>
      </c>
    </row>
    <row r="37" spans="1:38" x14ac:dyDescent="0.45">
      <c r="C37" s="25" t="s">
        <v>55</v>
      </c>
      <c r="D37" s="26"/>
      <c r="E37" s="26"/>
      <c r="F37" s="27"/>
      <c r="N37" s="6"/>
      <c r="P37" s="6"/>
      <c r="Q37" s="9"/>
      <c r="R37" s="9"/>
      <c r="S37" s="9"/>
      <c r="U37" s="10"/>
    </row>
    <row r="38" spans="1:38" x14ac:dyDescent="0.45">
      <c r="C38" s="26"/>
      <c r="D38" s="26"/>
      <c r="E38" s="26"/>
      <c r="F38" s="28"/>
      <c r="N38" s="6" t="s">
        <v>32</v>
      </c>
      <c r="P38" s="36">
        <f>($F$7)</f>
        <v>42191</v>
      </c>
      <c r="Q38" s="2"/>
      <c r="R38" s="2"/>
      <c r="T38" s="6" t="s">
        <v>33</v>
      </c>
      <c r="U38" s="2"/>
      <c r="W38" s="5" t="str">
        <f>($J$7)</f>
        <v>idh</v>
      </c>
    </row>
    <row r="39" spans="1:38" x14ac:dyDescent="0.45">
      <c r="C39" s="26" t="s">
        <v>56</v>
      </c>
      <c r="D39" s="26"/>
      <c r="E39" s="26"/>
      <c r="F39" s="27">
        <f>1</f>
        <v>1</v>
      </c>
    </row>
    <row r="40" spans="1:38" x14ac:dyDescent="0.45">
      <c r="C40" s="26" t="s">
        <v>57</v>
      </c>
      <c r="D40" s="26"/>
      <c r="E40" s="26"/>
      <c r="F40" s="28" t="str">
        <f>"n"</f>
        <v>n</v>
      </c>
    </row>
    <row r="41" spans="1:38" x14ac:dyDescent="0.45">
      <c r="C41" s="26" t="s">
        <v>58</v>
      </c>
      <c r="D41" s="26"/>
      <c r="E41" s="26"/>
      <c r="F41" s="28">
        <f>1</f>
        <v>1</v>
      </c>
      <c r="N41" s="15" t="s">
        <v>35</v>
      </c>
    </row>
    <row r="42" spans="1:38" x14ac:dyDescent="0.45">
      <c r="C42" s="26" t="s">
        <v>59</v>
      </c>
      <c r="D42" s="26"/>
      <c r="E42" s="26"/>
      <c r="F42" s="27">
        <f>2</f>
        <v>2</v>
      </c>
    </row>
    <row r="43" spans="1:38" x14ac:dyDescent="0.45">
      <c r="C43" s="26" t="s">
        <v>60</v>
      </c>
      <c r="D43" s="26"/>
      <c r="E43" s="26"/>
      <c r="F43" s="29" t="str">
        <f>"n"</f>
        <v>n</v>
      </c>
      <c r="N43" s="3" t="s">
        <v>61</v>
      </c>
    </row>
    <row r="44" spans="1:38" x14ac:dyDescent="0.45">
      <c r="C44" s="26" t="s">
        <v>62</v>
      </c>
      <c r="D44" s="26"/>
      <c r="E44" s="26"/>
      <c r="F44" s="29">
        <f>3</f>
        <v>3</v>
      </c>
      <c r="AK44" s="9"/>
    </row>
    <row r="45" spans="1:38" x14ac:dyDescent="0.45">
      <c r="C45" s="26" t="s">
        <v>63</v>
      </c>
      <c r="D45" s="26"/>
      <c r="E45" s="26"/>
      <c r="F45" s="26">
        <f>1</f>
        <v>1</v>
      </c>
      <c r="O45" s="37" t="str">
        <f>C14</f>
        <v>International</v>
      </c>
      <c r="P45" s="2"/>
      <c r="S45" s="37" t="str">
        <f>D14</f>
        <v>Migration</v>
      </c>
      <c r="T45" s="2"/>
      <c r="W45" s="37" t="str">
        <f>E14</f>
        <v>-</v>
      </c>
      <c r="X45" s="2"/>
      <c r="AA45" s="37" t="str">
        <f>F14</f>
        <v>-</v>
      </c>
      <c r="AB45" s="2"/>
      <c r="AK45" s="9"/>
    </row>
    <row r="46" spans="1:38" x14ac:dyDescent="0.45">
      <c r="C46" s="26" t="s">
        <v>64</v>
      </c>
      <c r="D46" s="26"/>
      <c r="E46" s="26"/>
      <c r="F46" s="29" t="str">
        <f>"n"</f>
        <v>n</v>
      </c>
      <c r="N46" s="17" t="s">
        <v>40</v>
      </c>
      <c r="O46" s="10" t="s">
        <v>41</v>
      </c>
      <c r="P46" s="10" t="s">
        <v>42</v>
      </c>
      <c r="S46" s="10" t="s">
        <v>41</v>
      </c>
      <c r="T46" s="10" t="s">
        <v>42</v>
      </c>
      <c r="W46" s="10" t="s">
        <v>41</v>
      </c>
      <c r="X46" s="10" t="s">
        <v>42</v>
      </c>
      <c r="AA46" s="10" t="s">
        <v>41</v>
      </c>
      <c r="AB46" s="10" t="s">
        <v>42</v>
      </c>
      <c r="AC46" s="17"/>
      <c r="AE46" s="10"/>
      <c r="AH46" s="10"/>
      <c r="AJ46" s="10"/>
      <c r="AK46" s="10"/>
      <c r="AL46" s="10"/>
    </row>
    <row r="47" spans="1:38" x14ac:dyDescent="0.45">
      <c r="C47" s="26" t="s">
        <v>65</v>
      </c>
      <c r="D47" s="26"/>
      <c r="E47" s="26"/>
      <c r="F47" s="26">
        <f>2</f>
        <v>2</v>
      </c>
      <c r="N47" s="17">
        <v>0</v>
      </c>
      <c r="O47" s="30">
        <v>0</v>
      </c>
      <c r="P47" s="22">
        <v>0</v>
      </c>
      <c r="R47" s="18"/>
      <c r="S47" s="30">
        <v>0</v>
      </c>
      <c r="T47" s="22">
        <v>0</v>
      </c>
      <c r="W47" s="30">
        <v>0</v>
      </c>
      <c r="X47" s="22">
        <v>0</v>
      </c>
      <c r="AA47" s="30">
        <v>0</v>
      </c>
      <c r="AB47" s="22">
        <v>0</v>
      </c>
      <c r="AC47" s="21"/>
      <c r="AE47" s="19"/>
      <c r="AH47" s="22"/>
      <c r="AK47" s="23"/>
      <c r="AL47" s="22"/>
    </row>
    <row r="48" spans="1:38" x14ac:dyDescent="0.45">
      <c r="A48" s="3"/>
      <c r="C48" s="26" t="s">
        <v>66</v>
      </c>
      <c r="D48" s="26"/>
      <c r="E48" s="26"/>
      <c r="F48" s="29" t="str">
        <f>"y"</f>
        <v>y</v>
      </c>
      <c r="N48" s="17">
        <v>1</v>
      </c>
      <c r="O48" s="30">
        <v>0</v>
      </c>
      <c r="P48" s="22">
        <v>0</v>
      </c>
      <c r="R48" s="18"/>
      <c r="S48" s="30">
        <v>0</v>
      </c>
      <c r="T48" s="22">
        <v>0</v>
      </c>
      <c r="W48" s="30">
        <v>0</v>
      </c>
      <c r="X48" s="22">
        <v>0</v>
      </c>
      <c r="AA48" s="30">
        <v>0</v>
      </c>
      <c r="AB48" s="22">
        <v>0</v>
      </c>
      <c r="AC48" s="21"/>
      <c r="AE48" s="19"/>
      <c r="AH48" s="22"/>
      <c r="AK48" s="23"/>
      <c r="AL48" s="22"/>
    </row>
    <row r="49" spans="3:38" x14ac:dyDescent="0.45">
      <c r="C49" s="26" t="s">
        <v>67</v>
      </c>
      <c r="D49" s="26"/>
      <c r="E49" s="26"/>
      <c r="F49" s="29" t="str">
        <f>"n"</f>
        <v>n</v>
      </c>
      <c r="N49" s="17">
        <v>2</v>
      </c>
      <c r="O49" s="30">
        <v>0</v>
      </c>
      <c r="P49" s="22">
        <v>0</v>
      </c>
      <c r="R49" s="18"/>
      <c r="S49" s="30">
        <v>0</v>
      </c>
      <c r="T49" s="22">
        <v>0</v>
      </c>
      <c r="W49" s="30">
        <v>0</v>
      </c>
      <c r="X49" s="22">
        <v>0</v>
      </c>
      <c r="AA49" s="30">
        <v>0</v>
      </c>
      <c r="AB49" s="22">
        <v>0</v>
      </c>
      <c r="AC49" s="21"/>
      <c r="AE49" s="19"/>
      <c r="AH49" s="22"/>
      <c r="AK49" s="23"/>
      <c r="AL49" s="22"/>
    </row>
    <row r="50" spans="3:38" x14ac:dyDescent="0.45">
      <c r="N50" s="17">
        <v>3</v>
      </c>
      <c r="O50" s="30">
        <v>0</v>
      </c>
      <c r="P50" s="22">
        <v>0</v>
      </c>
      <c r="R50" s="18"/>
      <c r="S50" s="30">
        <v>0</v>
      </c>
      <c r="T50" s="22">
        <v>0</v>
      </c>
      <c r="W50" s="30">
        <v>0</v>
      </c>
      <c r="X50" s="22">
        <v>0</v>
      </c>
      <c r="AA50" s="30">
        <v>0</v>
      </c>
      <c r="AB50" s="22">
        <v>0</v>
      </c>
      <c r="AC50" s="21"/>
      <c r="AE50" s="19"/>
      <c r="AH50" s="22"/>
      <c r="AK50" s="23"/>
      <c r="AL50" s="22"/>
    </row>
    <row r="51" spans="3:38" x14ac:dyDescent="0.45">
      <c r="N51" s="17">
        <v>4</v>
      </c>
      <c r="O51" s="30">
        <v>0</v>
      </c>
      <c r="P51" s="22">
        <v>0</v>
      </c>
      <c r="R51" s="18"/>
      <c r="S51" s="30">
        <v>0</v>
      </c>
      <c r="T51" s="22">
        <v>0</v>
      </c>
      <c r="W51" s="30">
        <v>0</v>
      </c>
      <c r="X51" s="22">
        <v>0</v>
      </c>
      <c r="AA51" s="30">
        <v>0</v>
      </c>
      <c r="AB51" s="22">
        <v>0</v>
      </c>
      <c r="AC51" s="21"/>
      <c r="AE51" s="19"/>
      <c r="AH51" s="22"/>
      <c r="AK51" s="23"/>
      <c r="AL51" s="22"/>
    </row>
    <row r="52" spans="3:38" x14ac:dyDescent="0.45">
      <c r="N52" s="17">
        <v>5</v>
      </c>
      <c r="O52" s="30">
        <v>0</v>
      </c>
      <c r="P52" s="22">
        <v>0</v>
      </c>
      <c r="R52" s="18"/>
      <c r="S52" s="30">
        <v>0</v>
      </c>
      <c r="T52" s="22">
        <v>0</v>
      </c>
      <c r="W52" s="30">
        <v>0</v>
      </c>
      <c r="X52" s="22">
        <v>0</v>
      </c>
      <c r="AA52" s="30">
        <v>0</v>
      </c>
      <c r="AB52" s="22">
        <v>0</v>
      </c>
      <c r="AC52" s="21"/>
      <c r="AE52" s="19"/>
      <c r="AH52" s="22"/>
      <c r="AK52" s="23"/>
      <c r="AL52" s="22"/>
    </row>
    <row r="53" spans="3:38" x14ac:dyDescent="0.45">
      <c r="N53" s="17">
        <v>6</v>
      </c>
      <c r="O53" s="30">
        <v>0</v>
      </c>
      <c r="P53" s="22">
        <v>0</v>
      </c>
      <c r="R53" s="18"/>
      <c r="S53" s="30">
        <v>0</v>
      </c>
      <c r="T53" s="22">
        <v>0</v>
      </c>
      <c r="W53" s="30">
        <v>0</v>
      </c>
      <c r="X53" s="22">
        <v>0</v>
      </c>
      <c r="AA53" s="30">
        <v>0</v>
      </c>
      <c r="AB53" s="22">
        <v>0</v>
      </c>
      <c r="AC53" s="21"/>
      <c r="AE53" s="19"/>
      <c r="AH53" s="22"/>
      <c r="AK53" s="23"/>
      <c r="AL53" s="22"/>
    </row>
    <row r="54" spans="3:38" x14ac:dyDescent="0.45">
      <c r="N54" s="17">
        <v>7</v>
      </c>
      <c r="O54" s="30">
        <v>0</v>
      </c>
      <c r="P54" s="22">
        <v>0</v>
      </c>
      <c r="R54" s="18"/>
      <c r="S54" s="30">
        <v>0</v>
      </c>
      <c r="T54" s="22">
        <v>0</v>
      </c>
      <c r="W54" s="30">
        <v>0</v>
      </c>
      <c r="X54" s="22">
        <v>0</v>
      </c>
      <c r="AA54" s="30">
        <v>0</v>
      </c>
      <c r="AB54" s="22">
        <v>0</v>
      </c>
      <c r="AC54" s="21"/>
      <c r="AE54" s="19"/>
      <c r="AH54" s="22"/>
      <c r="AK54" s="23"/>
      <c r="AL54" s="22"/>
    </row>
    <row r="55" spans="3:38" x14ac:dyDescent="0.45">
      <c r="N55" s="17">
        <v>8</v>
      </c>
      <c r="O55" s="30">
        <v>0</v>
      </c>
      <c r="P55" s="22">
        <v>0</v>
      </c>
      <c r="R55" s="18"/>
      <c r="S55" s="30">
        <v>0</v>
      </c>
      <c r="T55" s="22">
        <v>0</v>
      </c>
      <c r="W55" s="30">
        <v>0</v>
      </c>
      <c r="X55" s="22">
        <v>0</v>
      </c>
      <c r="AA55" s="30">
        <v>0</v>
      </c>
      <c r="AB55" s="22">
        <v>0</v>
      </c>
      <c r="AC55" s="21"/>
      <c r="AE55" s="19"/>
      <c r="AH55" s="22"/>
      <c r="AK55" s="23"/>
      <c r="AL55" s="22"/>
    </row>
    <row r="56" spans="3:38" x14ac:dyDescent="0.45">
      <c r="N56" s="17">
        <v>9</v>
      </c>
      <c r="O56" s="30">
        <v>0</v>
      </c>
      <c r="P56" s="22">
        <v>0</v>
      </c>
      <c r="R56" s="18"/>
      <c r="S56" s="30">
        <v>0</v>
      </c>
      <c r="T56" s="22">
        <v>0</v>
      </c>
      <c r="W56" s="30">
        <v>0</v>
      </c>
      <c r="X56" s="22">
        <v>0</v>
      </c>
      <c r="AA56" s="30">
        <v>0</v>
      </c>
      <c r="AB56" s="22">
        <v>0</v>
      </c>
      <c r="AC56" s="21"/>
      <c r="AE56" s="19"/>
      <c r="AH56" s="22"/>
      <c r="AK56" s="23"/>
      <c r="AL56" s="22"/>
    </row>
    <row r="57" spans="3:38" x14ac:dyDescent="0.45">
      <c r="N57" s="17">
        <v>10</v>
      </c>
      <c r="O57" s="30">
        <v>0</v>
      </c>
      <c r="P57" s="22">
        <v>0</v>
      </c>
      <c r="R57" s="18"/>
      <c r="S57" s="30">
        <v>0</v>
      </c>
      <c r="T57" s="22">
        <v>0</v>
      </c>
      <c r="W57" s="30">
        <v>0</v>
      </c>
      <c r="X57" s="22">
        <v>0</v>
      </c>
      <c r="AA57" s="30">
        <v>0</v>
      </c>
      <c r="AB57" s="22">
        <v>0</v>
      </c>
      <c r="AC57" s="21"/>
      <c r="AE57" s="19"/>
      <c r="AH57" s="22"/>
      <c r="AK57" s="23"/>
      <c r="AL57" s="22"/>
    </row>
    <row r="58" spans="3:38" x14ac:dyDescent="0.45">
      <c r="N58" s="17">
        <v>11</v>
      </c>
      <c r="O58" s="30">
        <v>0</v>
      </c>
      <c r="P58" s="22">
        <v>0</v>
      </c>
      <c r="R58" s="18"/>
      <c r="S58" s="30">
        <v>0</v>
      </c>
      <c r="T58" s="22">
        <v>0</v>
      </c>
      <c r="W58" s="30">
        <v>0</v>
      </c>
      <c r="X58" s="22">
        <v>0</v>
      </c>
      <c r="AA58" s="30">
        <v>0</v>
      </c>
      <c r="AB58" s="22">
        <v>0</v>
      </c>
      <c r="AC58" s="21"/>
      <c r="AE58" s="19"/>
      <c r="AH58" s="22"/>
      <c r="AK58" s="23"/>
      <c r="AL58" s="22"/>
    </row>
    <row r="59" spans="3:38" x14ac:dyDescent="0.45">
      <c r="N59" s="17">
        <v>12</v>
      </c>
      <c r="O59" s="30">
        <v>0</v>
      </c>
      <c r="P59" s="22">
        <v>0</v>
      </c>
      <c r="R59" s="18"/>
      <c r="S59" s="30">
        <v>0</v>
      </c>
      <c r="T59" s="22">
        <v>0</v>
      </c>
      <c r="W59" s="30">
        <v>0</v>
      </c>
      <c r="X59" s="22">
        <v>0</v>
      </c>
      <c r="AA59" s="30">
        <v>0</v>
      </c>
      <c r="AB59" s="22">
        <v>0</v>
      </c>
      <c r="AC59" s="21"/>
      <c r="AE59" s="19"/>
      <c r="AH59" s="22"/>
      <c r="AK59" s="23"/>
      <c r="AL59" s="22"/>
    </row>
    <row r="60" spans="3:38" x14ac:dyDescent="0.45">
      <c r="N60" s="17">
        <v>13</v>
      </c>
      <c r="O60" s="30">
        <v>0</v>
      </c>
      <c r="P60" s="22">
        <v>0</v>
      </c>
      <c r="R60" s="18"/>
      <c r="S60" s="30">
        <v>0</v>
      </c>
      <c r="T60" s="22">
        <v>0</v>
      </c>
      <c r="W60" s="30">
        <v>0</v>
      </c>
      <c r="X60" s="22">
        <v>0</v>
      </c>
      <c r="AA60" s="30">
        <v>0</v>
      </c>
      <c r="AB60" s="22">
        <v>0</v>
      </c>
      <c r="AC60" s="21"/>
      <c r="AE60" s="19"/>
      <c r="AH60" s="22"/>
      <c r="AK60" s="23"/>
      <c r="AL60" s="22"/>
    </row>
    <row r="61" spans="3:38" x14ac:dyDescent="0.45">
      <c r="N61" s="17">
        <v>14</v>
      </c>
      <c r="O61" s="30">
        <v>0</v>
      </c>
      <c r="P61" s="22">
        <v>0</v>
      </c>
      <c r="R61" s="18"/>
      <c r="S61" s="30">
        <v>0</v>
      </c>
      <c r="T61" s="22">
        <v>0</v>
      </c>
      <c r="W61" s="30">
        <v>0</v>
      </c>
      <c r="X61" s="22">
        <v>0</v>
      </c>
      <c r="AA61" s="30">
        <v>0</v>
      </c>
      <c r="AB61" s="22">
        <v>0</v>
      </c>
      <c r="AC61" s="21"/>
      <c r="AE61" s="19"/>
      <c r="AH61" s="22"/>
      <c r="AK61" s="23"/>
      <c r="AL61" s="22"/>
    </row>
    <row r="62" spans="3:38" x14ac:dyDescent="0.45">
      <c r="N62" s="17" t="s">
        <v>53</v>
      </c>
      <c r="O62" s="30">
        <v>0</v>
      </c>
      <c r="P62" s="22">
        <v>0</v>
      </c>
      <c r="R62" s="18"/>
      <c r="S62" s="30">
        <v>0</v>
      </c>
      <c r="T62" s="22">
        <v>0</v>
      </c>
      <c r="W62" s="30">
        <v>0</v>
      </c>
      <c r="X62" s="22">
        <v>0</v>
      </c>
      <c r="AA62" s="30">
        <v>0</v>
      </c>
      <c r="AB62" s="22">
        <v>0</v>
      </c>
      <c r="AC62" s="21"/>
      <c r="AE62" s="19"/>
      <c r="AH62" s="22"/>
      <c r="AK62" s="23"/>
      <c r="AL62" s="22"/>
    </row>
    <row r="64" spans="3:38" x14ac:dyDescent="0.45">
      <c r="N64" t="s">
        <v>54</v>
      </c>
      <c r="O64" s="31">
        <f>SUM(O47:O62)</f>
        <v>0</v>
      </c>
      <c r="P64" s="2"/>
      <c r="S64" s="31">
        <f>SUM(S47:S62)</f>
        <v>0</v>
      </c>
      <c r="T64" s="2"/>
      <c r="W64" s="31">
        <f>SUM(W47:W62)</f>
        <v>0</v>
      </c>
      <c r="X64" s="2"/>
      <c r="AA64" s="31">
        <f>SUM(AA47:AA62)</f>
        <v>0</v>
      </c>
      <c r="AB64" s="2"/>
      <c r="AE64" s="2"/>
    </row>
    <row r="65" spans="1:38" x14ac:dyDescent="0.45">
      <c r="N65" s="17"/>
      <c r="P65" s="23"/>
      <c r="Q65" s="22"/>
      <c r="U65" s="23"/>
      <c r="V65" s="22"/>
      <c r="W65" s="22"/>
      <c r="X65" s="22"/>
      <c r="Z65" s="23"/>
      <c r="AA65" s="22"/>
      <c r="AB65" s="22"/>
      <c r="AC65" s="17"/>
      <c r="AE65" s="23"/>
      <c r="AF65" s="22"/>
      <c r="AH65" s="22"/>
      <c r="AK65" s="23"/>
      <c r="AL65" s="22"/>
    </row>
    <row r="66" spans="1:38" x14ac:dyDescent="0.45">
      <c r="N66" s="17"/>
      <c r="P66" s="23"/>
      <c r="Q66" s="22"/>
      <c r="U66" s="23"/>
      <c r="V66" s="22"/>
      <c r="W66" s="22"/>
      <c r="X66" s="22"/>
      <c r="Z66" s="23"/>
      <c r="AA66" s="22"/>
      <c r="AB66" s="22"/>
      <c r="AC66" s="17"/>
      <c r="AE66" s="23"/>
      <c r="AF66" s="22"/>
      <c r="AH66" s="22"/>
      <c r="AK66" s="23"/>
      <c r="AL66" s="22"/>
    </row>
    <row r="67" spans="1:38" x14ac:dyDescent="0.45">
      <c r="N67" s="17"/>
      <c r="P67" s="23"/>
      <c r="Q67" s="22"/>
      <c r="U67" s="23"/>
      <c r="V67" s="22"/>
      <c r="W67" s="22"/>
      <c r="X67" s="22"/>
      <c r="Z67" s="23"/>
      <c r="AA67" s="22"/>
      <c r="AB67" s="22"/>
      <c r="AC67" s="17"/>
      <c r="AE67" s="23"/>
      <c r="AF67" s="22"/>
      <c r="AH67" s="22"/>
      <c r="AK67" s="23"/>
      <c r="AL67" s="22"/>
    </row>
    <row r="68" spans="1:38" ht="22.5" x14ac:dyDescent="0.75">
      <c r="A68" s="3" t="s">
        <v>22</v>
      </c>
      <c r="C68" s="1" t="s">
        <v>23</v>
      </c>
      <c r="E68" s="2"/>
      <c r="F68" s="3" t="s">
        <v>24</v>
      </c>
      <c r="J68" s="3" t="str">
        <f>J1</f>
        <v>VERSION 2.2 (17/8/98)</v>
      </c>
      <c r="N68" s="3" t="s">
        <v>26</v>
      </c>
      <c r="P68" s="5" t="str">
        <f>($C$3)</f>
        <v>p7eINT_metier</v>
      </c>
      <c r="T68" s="6" t="s">
        <v>27</v>
      </c>
      <c r="W68" s="7" t="str">
        <f>($C$5)</f>
        <v>Plaice VIIe - International (Used metier based datasets)</v>
      </c>
    </row>
    <row r="69" spans="1:38" x14ac:dyDescent="0.45">
      <c r="F69" s="3"/>
      <c r="N69" s="3"/>
    </row>
    <row r="70" spans="1:38" x14ac:dyDescent="0.45">
      <c r="A70" s="3" t="s">
        <v>26</v>
      </c>
      <c r="C70" s="8" t="str">
        <f>C3</f>
        <v>p7eINT_metier</v>
      </c>
      <c r="N70" s="6" t="s">
        <v>29</v>
      </c>
      <c r="P70" s="5">
        <f>($B$7)</f>
        <v>2006</v>
      </c>
      <c r="Q70" s="9"/>
      <c r="R70" s="9"/>
      <c r="S70" s="9"/>
      <c r="T70" s="6" t="s">
        <v>30</v>
      </c>
      <c r="U70" s="10"/>
      <c r="W70" s="5" t="str">
        <f>($D$7)</f>
        <v>Combined</v>
      </c>
    </row>
    <row r="71" spans="1:38" x14ac:dyDescent="0.45">
      <c r="A71" s="3"/>
      <c r="N71" s="6"/>
      <c r="P71" s="6"/>
      <c r="Q71" s="9"/>
      <c r="R71" s="9"/>
      <c r="S71" s="9"/>
      <c r="U71" s="10"/>
    </row>
    <row r="72" spans="1:38" x14ac:dyDescent="0.45">
      <c r="A72" s="6" t="s">
        <v>27</v>
      </c>
      <c r="C72" s="11" t="str">
        <f>C5</f>
        <v>Plaice VIIe - International (Used metier based datasets)</v>
      </c>
      <c r="D72" s="9"/>
      <c r="E72" s="9"/>
      <c r="G72" s="10"/>
      <c r="N72" s="6" t="s">
        <v>32</v>
      </c>
      <c r="P72" s="36">
        <f>($F$7)</f>
        <v>42191</v>
      </c>
      <c r="Q72" s="2"/>
      <c r="R72" s="2"/>
      <c r="T72" s="6" t="s">
        <v>33</v>
      </c>
      <c r="U72" s="2"/>
      <c r="W72" s="5" t="str">
        <f>($J$7)</f>
        <v>idh</v>
      </c>
    </row>
    <row r="73" spans="1:38" x14ac:dyDescent="0.45">
      <c r="A73" s="6"/>
      <c r="C73" s="6"/>
      <c r="D73" s="9"/>
      <c r="E73" s="9"/>
      <c r="G73" s="10"/>
    </row>
    <row r="74" spans="1:38" x14ac:dyDescent="0.45">
      <c r="A74" s="6" t="s">
        <v>29</v>
      </c>
      <c r="B74" s="12">
        <f>B7</f>
        <v>2006</v>
      </c>
      <c r="C74" s="9" t="s">
        <v>30</v>
      </c>
      <c r="D74" s="13" t="str">
        <f>D7</f>
        <v>Combined</v>
      </c>
      <c r="E74" s="4" t="s">
        <v>32</v>
      </c>
      <c r="F74" s="35">
        <f>F7</f>
        <v>42191</v>
      </c>
      <c r="G74" s="2"/>
      <c r="I74" s="4" t="s">
        <v>33</v>
      </c>
      <c r="J74" s="12" t="str">
        <f>J7</f>
        <v>idh</v>
      </c>
    </row>
    <row r="75" spans="1:38" x14ac:dyDescent="0.45">
      <c r="A75" s="6"/>
      <c r="B75" s="12"/>
      <c r="C75" s="9"/>
      <c r="D75" s="13"/>
      <c r="E75" s="4"/>
      <c r="F75" s="14"/>
      <c r="G75" s="2"/>
      <c r="I75" s="4"/>
      <c r="J75" s="12"/>
      <c r="N75" s="15" t="s">
        <v>68</v>
      </c>
    </row>
    <row r="77" spans="1:38" x14ac:dyDescent="0.45">
      <c r="H77" s="16" t="s">
        <v>39</v>
      </c>
      <c r="I77" s="4"/>
      <c r="N77" s="3" t="s">
        <v>37</v>
      </c>
    </row>
    <row r="78" spans="1:38" x14ac:dyDescent="0.45">
      <c r="C78" s="16" t="s">
        <v>69</v>
      </c>
      <c r="D78" s="16" t="s">
        <v>70</v>
      </c>
      <c r="E78" s="16" t="s">
        <v>71</v>
      </c>
      <c r="F78" s="16" t="s">
        <v>72</v>
      </c>
      <c r="H78" s="16" t="s">
        <v>47</v>
      </c>
      <c r="I78" s="4"/>
      <c r="AE78" s="37" t="str">
        <f>J13</f>
        <v>TOTAL</v>
      </c>
      <c r="AF78" s="2"/>
    </row>
    <row r="79" spans="1:38" x14ac:dyDescent="0.45">
      <c r="A79" t="s">
        <v>48</v>
      </c>
      <c r="C79" s="20">
        <f>C15</f>
        <v>1313.3310000000001</v>
      </c>
      <c r="D79" s="20">
        <f>D15</f>
        <v>97.234302655378102</v>
      </c>
      <c r="E79" s="20">
        <f>E15</f>
        <v>0</v>
      </c>
      <c r="F79" s="20">
        <f>F15</f>
        <v>0</v>
      </c>
      <c r="H79" s="22">
        <f>SUM(C79:F79)</f>
        <v>1410.5653026553782</v>
      </c>
      <c r="O79" s="37" t="str">
        <f>C14</f>
        <v>International</v>
      </c>
      <c r="P79" s="2"/>
      <c r="S79" s="37" t="str">
        <f>D14</f>
        <v>Migration</v>
      </c>
      <c r="T79" s="2"/>
      <c r="W79" s="37" t="str">
        <f>E14</f>
        <v>-</v>
      </c>
      <c r="X79" s="2"/>
      <c r="AA79" s="37" t="str">
        <f>F14</f>
        <v>-</v>
      </c>
      <c r="AB79" s="2"/>
      <c r="AE79" s="37" t="str">
        <f>J14</f>
        <v>ANNUAL</v>
      </c>
      <c r="AF79" s="2"/>
    </row>
    <row r="80" spans="1:38" x14ac:dyDescent="0.45">
      <c r="A80" t="s">
        <v>73</v>
      </c>
      <c r="N80" s="17" t="s">
        <v>40</v>
      </c>
      <c r="O80" s="10" t="s">
        <v>41</v>
      </c>
      <c r="P80" s="10" t="s">
        <v>42</v>
      </c>
      <c r="S80" s="10" t="s">
        <v>41</v>
      </c>
      <c r="T80" s="10" t="s">
        <v>42</v>
      </c>
      <c r="U80" s="10"/>
      <c r="W80" s="10" t="s">
        <v>41</v>
      </c>
      <c r="X80" s="10" t="s">
        <v>42</v>
      </c>
      <c r="Y80" s="10"/>
      <c r="AA80" s="10" t="s">
        <v>41</v>
      </c>
      <c r="AB80" s="10" t="s">
        <v>42</v>
      </c>
      <c r="AC80" s="10"/>
      <c r="AE80" s="10" t="s">
        <v>74</v>
      </c>
      <c r="AF80" s="10" t="s">
        <v>75</v>
      </c>
    </row>
    <row r="81" spans="1:33" x14ac:dyDescent="0.45">
      <c r="N81" s="17">
        <v>0</v>
      </c>
      <c r="O81" s="30">
        <f>SUM($O$14*$C$21)</f>
        <v>0</v>
      </c>
      <c r="P81" s="22">
        <f t="shared" ref="P81:P96" si="0">P14</f>
        <v>0</v>
      </c>
      <c r="Q81" s="22">
        <f t="shared" ref="Q81:Q96" si="1">SUM(O81*P81)</f>
        <v>0</v>
      </c>
      <c r="S81" s="30">
        <f t="shared" ref="S81:S96" si="2">SUM(S14*$D$21)</f>
        <v>0</v>
      </c>
      <c r="T81" s="22">
        <f t="shared" ref="T81:T96" si="3">T14</f>
        <v>0</v>
      </c>
      <c r="U81" s="22">
        <f t="shared" ref="U81:U96" si="4">SUM(S81*T81)</f>
        <v>0</v>
      </c>
      <c r="W81" s="30">
        <f t="shared" ref="W81:W96" si="5">SUM(W14*$E$21)</f>
        <v>0</v>
      </c>
      <c r="X81" s="22">
        <f t="shared" ref="X81:X96" si="6">X14</f>
        <v>0</v>
      </c>
      <c r="Y81" s="22">
        <f t="shared" ref="Y81:Y96" si="7">SUM(W81*X81)</f>
        <v>0</v>
      </c>
      <c r="AA81" s="30">
        <f t="shared" ref="AA81:AA96" si="8">SUM(AA14*$F$21)</f>
        <v>0</v>
      </c>
      <c r="AB81" s="22">
        <f t="shared" ref="AB81:AB96" si="9">AB14</f>
        <v>0</v>
      </c>
      <c r="AC81" s="22">
        <f t="shared" ref="AC81:AC96" si="10">SUM(AA81*AB81)</f>
        <v>0</v>
      </c>
      <c r="AE81" s="30">
        <f t="shared" ref="AE81:AE96" si="11">SUM(AA81+W81+S81+O81)*$J$21</f>
        <v>0</v>
      </c>
      <c r="AF81" s="22">
        <f t="shared" ref="AF81:AF96" si="12">IF(O81+S81+W81+AA81 =0,0,(P81*O81 +T81*S81+ X81*W81 +AB81*AA81)/(O81+S81+W81+AA81))</f>
        <v>0</v>
      </c>
      <c r="AG81">
        <f t="shared" ref="AG81:AG96" si="13">SUM(AE81*AF81)</f>
        <v>0</v>
      </c>
    </row>
    <row r="82" spans="1:33" x14ac:dyDescent="0.45">
      <c r="A82" t="s">
        <v>52</v>
      </c>
      <c r="C82" s="24">
        <f>C24</f>
        <v>1.0000155074719368</v>
      </c>
      <c r="D82" s="24">
        <f>D24</f>
        <v>1.0000000000000002</v>
      </c>
      <c r="E82" s="24">
        <f>E24</f>
        <v>0</v>
      </c>
      <c r="F82" s="24">
        <f>F24</f>
        <v>0</v>
      </c>
      <c r="G82" s="10"/>
      <c r="H82" s="24">
        <f>J24</f>
        <v>1.0000144384975214</v>
      </c>
      <c r="I82" s="10"/>
      <c r="N82" s="17">
        <v>1</v>
      </c>
      <c r="O82" s="30">
        <f>SUM($O$15*$C$21)</f>
        <v>18395.239468378888</v>
      </c>
      <c r="P82" s="22">
        <f t="shared" si="0"/>
        <v>0.26010685113863158</v>
      </c>
      <c r="Q82" s="22">
        <f t="shared" si="1"/>
        <v>4784.7278140611079</v>
      </c>
      <c r="S82" s="30">
        <f t="shared" si="2"/>
        <v>0</v>
      </c>
      <c r="T82" s="22">
        <f t="shared" si="3"/>
        <v>0.14364955644488001</v>
      </c>
      <c r="U82" s="22">
        <f t="shared" si="4"/>
        <v>0</v>
      </c>
      <c r="W82" s="30">
        <f t="shared" si="5"/>
        <v>0</v>
      </c>
      <c r="X82" s="22">
        <f t="shared" si="6"/>
        <v>0</v>
      </c>
      <c r="Y82" s="22">
        <f t="shared" si="7"/>
        <v>0</v>
      </c>
      <c r="AA82" s="30">
        <f t="shared" si="8"/>
        <v>0</v>
      </c>
      <c r="AB82" s="22">
        <f t="shared" si="9"/>
        <v>0</v>
      </c>
      <c r="AC82" s="22">
        <f t="shared" si="10"/>
        <v>0</v>
      </c>
      <c r="AE82" s="30">
        <f t="shared" si="11"/>
        <v>18395.239468378888</v>
      </c>
      <c r="AF82" s="22">
        <f t="shared" si="12"/>
        <v>0.26010685113863158</v>
      </c>
      <c r="AG82">
        <f t="shared" si="13"/>
        <v>4784.7278140611079</v>
      </c>
    </row>
    <row r="83" spans="1:33" x14ac:dyDescent="0.45">
      <c r="N83" s="17">
        <v>2</v>
      </c>
      <c r="O83" s="30">
        <f>SUM($O$16*$C$21)</f>
        <v>986568.77022414003</v>
      </c>
      <c r="P83" s="22">
        <f t="shared" si="0"/>
        <v>0.29593644147039205</v>
      </c>
      <c r="Q83" s="22">
        <f t="shared" si="1"/>
        <v>291961.65112595289</v>
      </c>
      <c r="S83" s="30">
        <f t="shared" si="2"/>
        <v>8208.6436350000004</v>
      </c>
      <c r="T83" s="22">
        <f t="shared" si="3"/>
        <v>0.19891938578500201</v>
      </c>
      <c r="U83" s="22">
        <f t="shared" si="4"/>
        <v>1632.8583500021664</v>
      </c>
      <c r="W83" s="30">
        <f t="shared" si="5"/>
        <v>0</v>
      </c>
      <c r="X83" s="22">
        <f t="shared" si="6"/>
        <v>0</v>
      </c>
      <c r="Y83" s="22">
        <f t="shared" si="7"/>
        <v>0</v>
      </c>
      <c r="AA83" s="30">
        <f t="shared" si="8"/>
        <v>0</v>
      </c>
      <c r="AB83" s="22">
        <f t="shared" si="9"/>
        <v>0</v>
      </c>
      <c r="AC83" s="22">
        <f t="shared" si="10"/>
        <v>0</v>
      </c>
      <c r="AE83" s="30">
        <f t="shared" si="11"/>
        <v>994777.41385914001</v>
      </c>
      <c r="AF83" s="22">
        <f t="shared" si="12"/>
        <v>0.29513588204318425</v>
      </c>
      <c r="AG83">
        <f t="shared" si="13"/>
        <v>293594.50947595504</v>
      </c>
    </row>
    <row r="84" spans="1:33" x14ac:dyDescent="0.45">
      <c r="N84" s="17">
        <v>3</v>
      </c>
      <c r="O84" s="30">
        <f>SUM($O$17*$C$21)</f>
        <v>1285249.4878380911</v>
      </c>
      <c r="P84" s="22">
        <f t="shared" si="0"/>
        <v>0.3528878689480644</v>
      </c>
      <c r="Q84" s="22">
        <f t="shared" si="1"/>
        <v>453548.95282977517</v>
      </c>
      <c r="S84" s="30">
        <f t="shared" si="2"/>
        <v>73100.966215499997</v>
      </c>
      <c r="T84" s="22">
        <f t="shared" si="3"/>
        <v>0.26481918230235302</v>
      </c>
      <c r="U84" s="22">
        <f t="shared" si="4"/>
        <v>19358.538098700643</v>
      </c>
      <c r="W84" s="30">
        <f t="shared" si="5"/>
        <v>0</v>
      </c>
      <c r="X84" s="22">
        <f t="shared" si="6"/>
        <v>0</v>
      </c>
      <c r="Y84" s="22">
        <f t="shared" si="7"/>
        <v>0</v>
      </c>
      <c r="AA84" s="30">
        <f t="shared" si="8"/>
        <v>0</v>
      </c>
      <c r="AB84" s="22">
        <f t="shared" si="9"/>
        <v>0</v>
      </c>
      <c r="AC84" s="22">
        <f t="shared" si="10"/>
        <v>0</v>
      </c>
      <c r="AE84" s="30">
        <f t="shared" si="11"/>
        <v>1358350.454053591</v>
      </c>
      <c r="AF84" s="22">
        <f t="shared" si="12"/>
        <v>0.3481483659222292</v>
      </c>
      <c r="AG84">
        <f t="shared" si="13"/>
        <v>472907.4909284758</v>
      </c>
    </row>
    <row r="85" spans="1:33" x14ac:dyDescent="0.45">
      <c r="N85" s="17">
        <v>4</v>
      </c>
      <c r="O85" s="30">
        <f>SUM($O$18*$C$21)</f>
        <v>442220.63607497519</v>
      </c>
      <c r="P85" s="22">
        <f t="shared" si="0"/>
        <v>0.43589027349224868</v>
      </c>
      <c r="Q85" s="22">
        <f t="shared" si="1"/>
        <v>192759.6740026371</v>
      </c>
      <c r="S85" s="30">
        <f t="shared" si="2"/>
        <v>74513.773872000005</v>
      </c>
      <c r="T85" s="22">
        <f t="shared" si="3"/>
        <v>0.350818916755954</v>
      </c>
      <c r="U85" s="22">
        <f t="shared" si="4"/>
        <v>26140.841433173151</v>
      </c>
      <c r="W85" s="30">
        <f t="shared" si="5"/>
        <v>0</v>
      </c>
      <c r="X85" s="22">
        <f t="shared" si="6"/>
        <v>0</v>
      </c>
      <c r="Y85" s="22">
        <f t="shared" si="7"/>
        <v>0</v>
      </c>
      <c r="AA85" s="30">
        <f t="shared" si="8"/>
        <v>0</v>
      </c>
      <c r="AB85" s="22">
        <f t="shared" si="9"/>
        <v>0</v>
      </c>
      <c r="AC85" s="22">
        <f t="shared" si="10"/>
        <v>0</v>
      </c>
      <c r="AE85" s="30">
        <f t="shared" si="11"/>
        <v>516734.40994697518</v>
      </c>
      <c r="AF85" s="22">
        <f t="shared" si="12"/>
        <v>0.4236228732247051</v>
      </c>
      <c r="AG85">
        <f t="shared" si="13"/>
        <v>218900.51543581026</v>
      </c>
    </row>
    <row r="86" spans="1:33" x14ac:dyDescent="0.45">
      <c r="N86" s="17">
        <v>5</v>
      </c>
      <c r="O86" s="30">
        <f>SUM($O$19*$C$21)</f>
        <v>324557.5933786825</v>
      </c>
      <c r="P86" s="22">
        <f t="shared" si="0"/>
        <v>0.55219361011524637</v>
      </c>
      <c r="Q86" s="22">
        <f t="shared" si="1"/>
        <v>179218.62917809087</v>
      </c>
      <c r="S86" s="30">
        <f t="shared" si="2"/>
        <v>54698.941200000001</v>
      </c>
      <c r="T86" s="22">
        <f t="shared" si="3"/>
        <v>0.47647852874943503</v>
      </c>
      <c r="U86" s="22">
        <f t="shared" si="4"/>
        <v>26062.871027127858</v>
      </c>
      <c r="W86" s="30">
        <f t="shared" si="5"/>
        <v>0</v>
      </c>
      <c r="X86" s="22">
        <f t="shared" si="6"/>
        <v>0</v>
      </c>
      <c r="Y86" s="22">
        <f t="shared" si="7"/>
        <v>0</v>
      </c>
      <c r="AA86" s="30">
        <f t="shared" si="8"/>
        <v>0</v>
      </c>
      <c r="AB86" s="22">
        <f t="shared" si="9"/>
        <v>0</v>
      </c>
      <c r="AC86" s="22">
        <f t="shared" si="10"/>
        <v>0</v>
      </c>
      <c r="AE86" s="30">
        <f t="shared" si="11"/>
        <v>379256.53457868251</v>
      </c>
      <c r="AF86" s="22">
        <f t="shared" si="12"/>
        <v>0.54127346924494446</v>
      </c>
      <c r="AG86">
        <f t="shared" si="13"/>
        <v>205281.50020521873</v>
      </c>
    </row>
    <row r="87" spans="1:33" x14ac:dyDescent="0.45">
      <c r="N87" s="17">
        <v>6</v>
      </c>
      <c r="O87" s="30">
        <f>SUM($O$20*$C$21)</f>
        <v>107176.84810918228</v>
      </c>
      <c r="P87" s="22">
        <f t="shared" si="0"/>
        <v>0.64372616632985125</v>
      </c>
      <c r="Q87" s="22">
        <f t="shared" si="1"/>
        <v>68992.541552640672</v>
      </c>
      <c r="S87" s="30">
        <f t="shared" si="2"/>
        <v>8141.3395499999997</v>
      </c>
      <c r="T87" s="22">
        <f t="shared" si="3"/>
        <v>0.47108854539240103</v>
      </c>
      <c r="U87" s="22">
        <f t="shared" si="4"/>
        <v>3835.2918061551245</v>
      </c>
      <c r="W87" s="30">
        <f t="shared" si="5"/>
        <v>0</v>
      </c>
      <c r="X87" s="22">
        <f t="shared" si="6"/>
        <v>0</v>
      </c>
      <c r="Y87" s="22">
        <f t="shared" si="7"/>
        <v>0</v>
      </c>
      <c r="AA87" s="30">
        <f t="shared" si="8"/>
        <v>0</v>
      </c>
      <c r="AB87" s="22">
        <f t="shared" si="9"/>
        <v>0</v>
      </c>
      <c r="AC87" s="22">
        <f t="shared" si="10"/>
        <v>0</v>
      </c>
      <c r="AE87" s="30">
        <f t="shared" si="11"/>
        <v>115318.18765918228</v>
      </c>
      <c r="AF87" s="22">
        <f t="shared" si="12"/>
        <v>0.63153813667307346</v>
      </c>
      <c r="AG87">
        <f t="shared" si="13"/>
        <v>72827.83335879579</v>
      </c>
    </row>
    <row r="88" spans="1:33" x14ac:dyDescent="0.45">
      <c r="N88" s="17">
        <v>7</v>
      </c>
      <c r="O88" s="30">
        <f>SUM($O$21*$C$21)</f>
        <v>53925.218895166981</v>
      </c>
      <c r="P88" s="22">
        <f t="shared" si="0"/>
        <v>0.7255133895864514</v>
      </c>
      <c r="Q88" s="22">
        <f t="shared" si="1"/>
        <v>39123.468344823952</v>
      </c>
      <c r="S88" s="30">
        <f t="shared" si="2"/>
        <v>6823.9171499999993</v>
      </c>
      <c r="T88" s="22">
        <f t="shared" si="3"/>
        <v>0.68906787232490996</v>
      </c>
      <c r="U88" s="22">
        <f t="shared" si="4"/>
        <v>4702.1420714719634</v>
      </c>
      <c r="W88" s="30">
        <f t="shared" si="5"/>
        <v>0</v>
      </c>
      <c r="X88" s="22">
        <f t="shared" si="6"/>
        <v>0</v>
      </c>
      <c r="Y88" s="22">
        <f t="shared" si="7"/>
        <v>0</v>
      </c>
      <c r="AA88" s="30">
        <f t="shared" si="8"/>
        <v>0</v>
      </c>
      <c r="AB88" s="22">
        <f t="shared" si="9"/>
        <v>0</v>
      </c>
      <c r="AC88" s="22">
        <f t="shared" si="10"/>
        <v>0</v>
      </c>
      <c r="AE88" s="30">
        <f t="shared" si="11"/>
        <v>60749.136045166983</v>
      </c>
      <c r="AF88" s="22">
        <f t="shared" si="12"/>
        <v>0.72141948461146144</v>
      </c>
      <c r="AG88">
        <f t="shared" si="13"/>
        <v>43825.610416295916</v>
      </c>
    </row>
    <row r="89" spans="1:33" x14ac:dyDescent="0.45">
      <c r="N89" s="17">
        <v>8</v>
      </c>
      <c r="O89" s="30">
        <f>SUM($O$22*$C$21)</f>
        <v>22262.076046185262</v>
      </c>
      <c r="P89" s="22">
        <f t="shared" si="0"/>
        <v>0.79353114539008851</v>
      </c>
      <c r="Q89" s="22">
        <f t="shared" si="1"/>
        <v>17665.650703690644</v>
      </c>
      <c r="S89" s="30">
        <f t="shared" si="2"/>
        <v>4281.09645</v>
      </c>
      <c r="T89" s="22">
        <f t="shared" si="3"/>
        <v>0.847277383812166</v>
      </c>
      <c r="U89" s="22">
        <f t="shared" si="4"/>
        <v>3627.2762000035514</v>
      </c>
      <c r="W89" s="30">
        <f t="shared" si="5"/>
        <v>0</v>
      </c>
      <c r="X89" s="22">
        <f t="shared" si="6"/>
        <v>0</v>
      </c>
      <c r="Y89" s="22">
        <f t="shared" si="7"/>
        <v>0</v>
      </c>
      <c r="AA89" s="30">
        <f t="shared" si="8"/>
        <v>0</v>
      </c>
      <c r="AB89" s="22">
        <f t="shared" si="9"/>
        <v>0</v>
      </c>
      <c r="AC89" s="22">
        <f t="shared" si="10"/>
        <v>0</v>
      </c>
      <c r="AE89" s="30">
        <f t="shared" si="11"/>
        <v>26543.172496185263</v>
      </c>
      <c r="AF89" s="22">
        <f t="shared" si="12"/>
        <v>0.80219977121251707</v>
      </c>
      <c r="AG89">
        <f t="shared" si="13"/>
        <v>21292.926903694195</v>
      </c>
    </row>
    <row r="90" spans="1:33" x14ac:dyDescent="0.45">
      <c r="N90" s="17">
        <v>9</v>
      </c>
      <c r="O90" s="30">
        <f>SUM($O$23*$C$21)</f>
        <v>15223.756582722734</v>
      </c>
      <c r="P90" s="22">
        <f t="shared" si="0"/>
        <v>1.0189347859920213</v>
      </c>
      <c r="Q90" s="22">
        <f t="shared" si="1"/>
        <v>15512.015155611214</v>
      </c>
      <c r="S90" s="30">
        <f t="shared" si="2"/>
        <v>2744.4256500000001</v>
      </c>
      <c r="T90" s="22">
        <f t="shared" si="3"/>
        <v>0.77869759556998197</v>
      </c>
      <c r="U90" s="22">
        <f t="shared" si="4"/>
        <v>2137.0776548755848</v>
      </c>
      <c r="W90" s="30">
        <f t="shared" si="5"/>
        <v>0</v>
      </c>
      <c r="X90" s="22">
        <f t="shared" si="6"/>
        <v>0</v>
      </c>
      <c r="Y90" s="22">
        <f t="shared" si="7"/>
        <v>0</v>
      </c>
      <c r="AA90" s="30">
        <f t="shared" si="8"/>
        <v>0</v>
      </c>
      <c r="AB90" s="22">
        <f t="shared" si="9"/>
        <v>0</v>
      </c>
      <c r="AC90" s="22">
        <f t="shared" si="10"/>
        <v>0</v>
      </c>
      <c r="AE90" s="30">
        <f t="shared" si="11"/>
        <v>17968.182232722735</v>
      </c>
      <c r="AF90" s="22">
        <f t="shared" si="12"/>
        <v>0.98224141885344274</v>
      </c>
      <c r="AG90">
        <f t="shared" si="13"/>
        <v>17649.0928104868</v>
      </c>
    </row>
    <row r="91" spans="1:33" x14ac:dyDescent="0.45">
      <c r="N91" s="17">
        <v>10</v>
      </c>
      <c r="O91" s="30">
        <f>SUM($O$24*$C$21)</f>
        <v>23655.848231839613</v>
      </c>
      <c r="P91" s="22">
        <f t="shared" si="0"/>
        <v>1.0781661751541145</v>
      </c>
      <c r="Q91" s="22">
        <f t="shared" si="1"/>
        <v>25504.935408148736</v>
      </c>
      <c r="S91" s="30">
        <f t="shared" si="2"/>
        <v>12827.4375</v>
      </c>
      <c r="T91" s="22">
        <f t="shared" si="3"/>
        <v>0.75910765605898101</v>
      </c>
      <c r="U91" s="22">
        <f t="shared" si="4"/>
        <v>9737.4060138680743</v>
      </c>
      <c r="W91" s="30">
        <f t="shared" si="5"/>
        <v>0</v>
      </c>
      <c r="X91" s="22">
        <f t="shared" si="6"/>
        <v>0</v>
      </c>
      <c r="Y91" s="22">
        <f t="shared" si="7"/>
        <v>0</v>
      </c>
      <c r="AA91" s="30">
        <f t="shared" si="8"/>
        <v>0</v>
      </c>
      <c r="AB91" s="22">
        <f t="shared" si="9"/>
        <v>0</v>
      </c>
      <c r="AC91" s="22">
        <f t="shared" si="10"/>
        <v>0</v>
      </c>
      <c r="AE91" s="30">
        <f t="shared" si="11"/>
        <v>36483.285731839613</v>
      </c>
      <c r="AF91" s="22">
        <f t="shared" si="12"/>
        <v>0.96598594986909836</v>
      </c>
      <c r="AG91">
        <f t="shared" si="13"/>
        <v>35242.341422016812</v>
      </c>
    </row>
    <row r="92" spans="1:33" x14ac:dyDescent="0.45">
      <c r="N92" s="17">
        <v>11</v>
      </c>
      <c r="O92" s="30">
        <f>SUM($O$25*$C$21)</f>
        <v>6661.61215716273</v>
      </c>
      <c r="P92" s="22">
        <f t="shared" si="0"/>
        <v>1.3977187831985669</v>
      </c>
      <c r="Q92" s="22">
        <f t="shared" si="1"/>
        <v>9311.0604384502712</v>
      </c>
      <c r="S92" s="30">
        <f t="shared" si="2"/>
        <v>0</v>
      </c>
      <c r="T92" s="22">
        <f t="shared" si="3"/>
        <v>0</v>
      </c>
      <c r="U92" s="22">
        <f t="shared" si="4"/>
        <v>0</v>
      </c>
      <c r="W92" s="30">
        <f t="shared" si="5"/>
        <v>0</v>
      </c>
      <c r="X92" s="22">
        <f t="shared" si="6"/>
        <v>0</v>
      </c>
      <c r="Y92" s="22">
        <f t="shared" si="7"/>
        <v>0</v>
      </c>
      <c r="AA92" s="30">
        <f t="shared" si="8"/>
        <v>0</v>
      </c>
      <c r="AB92" s="22">
        <f t="shared" si="9"/>
        <v>0</v>
      </c>
      <c r="AC92" s="22">
        <f t="shared" si="10"/>
        <v>0</v>
      </c>
      <c r="AE92" s="30">
        <f t="shared" si="11"/>
        <v>6661.61215716273</v>
      </c>
      <c r="AF92" s="22">
        <f t="shared" si="12"/>
        <v>1.3977187831985669</v>
      </c>
      <c r="AG92">
        <f t="shared" si="13"/>
        <v>9311.0604384502712</v>
      </c>
    </row>
    <row r="93" spans="1:33" x14ac:dyDescent="0.45">
      <c r="N93" s="17">
        <v>12</v>
      </c>
      <c r="O93" s="30">
        <f>SUM($O$26*$C$21)</f>
        <v>3434.0297309360753</v>
      </c>
      <c r="P93" s="22">
        <f t="shared" si="0"/>
        <v>1.2996819613424917</v>
      </c>
      <c r="Q93" s="22">
        <f t="shared" si="1"/>
        <v>4463.1464960114272</v>
      </c>
      <c r="S93" s="30">
        <f t="shared" si="2"/>
        <v>0</v>
      </c>
      <c r="T93" s="22">
        <f t="shared" si="3"/>
        <v>0</v>
      </c>
      <c r="U93" s="22">
        <f t="shared" si="4"/>
        <v>0</v>
      </c>
      <c r="W93" s="30">
        <f t="shared" si="5"/>
        <v>0</v>
      </c>
      <c r="X93" s="22">
        <f t="shared" si="6"/>
        <v>0</v>
      </c>
      <c r="Y93" s="22">
        <f t="shared" si="7"/>
        <v>0</v>
      </c>
      <c r="AA93" s="30">
        <f t="shared" si="8"/>
        <v>0</v>
      </c>
      <c r="AB93" s="22">
        <f t="shared" si="9"/>
        <v>0</v>
      </c>
      <c r="AC93" s="22">
        <f t="shared" si="10"/>
        <v>0</v>
      </c>
      <c r="AE93" s="30">
        <f t="shared" si="11"/>
        <v>3434.0297309360753</v>
      </c>
      <c r="AF93" s="22">
        <f t="shared" si="12"/>
        <v>1.2996819613424917</v>
      </c>
      <c r="AG93">
        <f t="shared" si="13"/>
        <v>4463.1464960114272</v>
      </c>
    </row>
    <row r="94" spans="1:33" x14ac:dyDescent="0.45">
      <c r="N94" s="17">
        <v>13</v>
      </c>
      <c r="O94" s="30">
        <f>SUM($O$27*$C$21)</f>
        <v>1381.959463036384</v>
      </c>
      <c r="P94" s="22">
        <f t="shared" si="0"/>
        <v>1.1310817910845608</v>
      </c>
      <c r="Q94" s="22">
        <f t="shared" si="1"/>
        <v>1563.1091846574511</v>
      </c>
      <c r="S94" s="30">
        <f t="shared" si="2"/>
        <v>0</v>
      </c>
      <c r="T94" s="22">
        <f t="shared" si="3"/>
        <v>0</v>
      </c>
      <c r="U94" s="22">
        <f t="shared" si="4"/>
        <v>0</v>
      </c>
      <c r="W94" s="30">
        <f t="shared" si="5"/>
        <v>0</v>
      </c>
      <c r="X94" s="22">
        <f t="shared" si="6"/>
        <v>0</v>
      </c>
      <c r="Y94" s="22">
        <f t="shared" si="7"/>
        <v>0</v>
      </c>
      <c r="AA94" s="30">
        <f t="shared" si="8"/>
        <v>0</v>
      </c>
      <c r="AB94" s="22">
        <f t="shared" si="9"/>
        <v>0</v>
      </c>
      <c r="AC94" s="22">
        <f t="shared" si="10"/>
        <v>0</v>
      </c>
      <c r="AE94" s="30">
        <f t="shared" si="11"/>
        <v>1381.959463036384</v>
      </c>
      <c r="AF94" s="22">
        <f t="shared" si="12"/>
        <v>1.1310817910845608</v>
      </c>
      <c r="AG94">
        <f t="shared" si="13"/>
        <v>1563.1091846574511</v>
      </c>
    </row>
    <row r="95" spans="1:33" x14ac:dyDescent="0.45">
      <c r="N95" s="17">
        <v>14</v>
      </c>
      <c r="O95" s="30">
        <f>SUM($O$28*$C$21)</f>
        <v>1818.5639895841607</v>
      </c>
      <c r="P95" s="22">
        <f t="shared" si="0"/>
        <v>1.6597678849464828</v>
      </c>
      <c r="Q95" s="22">
        <f t="shared" si="1"/>
        <v>3018.3941066319398</v>
      </c>
      <c r="S95" s="30">
        <f t="shared" si="2"/>
        <v>0</v>
      </c>
      <c r="T95" s="22">
        <f t="shared" si="3"/>
        <v>0</v>
      </c>
      <c r="U95" s="22">
        <f t="shared" si="4"/>
        <v>0</v>
      </c>
      <c r="W95" s="30">
        <f t="shared" si="5"/>
        <v>0</v>
      </c>
      <c r="X95" s="22">
        <f t="shared" si="6"/>
        <v>0</v>
      </c>
      <c r="Y95" s="22">
        <f t="shared" si="7"/>
        <v>0</v>
      </c>
      <c r="AA95" s="30">
        <f t="shared" si="8"/>
        <v>0</v>
      </c>
      <c r="AB95" s="22">
        <f t="shared" si="9"/>
        <v>0</v>
      </c>
      <c r="AC95" s="22">
        <f t="shared" si="10"/>
        <v>0</v>
      </c>
      <c r="AE95" s="30">
        <f t="shared" si="11"/>
        <v>1818.5639895841607</v>
      </c>
      <c r="AF95" s="22">
        <f t="shared" si="12"/>
        <v>1.6597678849464828</v>
      </c>
      <c r="AG95">
        <f t="shared" si="13"/>
        <v>3018.3941066319398</v>
      </c>
    </row>
    <row r="96" spans="1:33" x14ac:dyDescent="0.45">
      <c r="N96" s="17" t="s">
        <v>53</v>
      </c>
      <c r="O96" s="30">
        <f>SUM($O$29*$C$21)</f>
        <v>3211.7507342015933</v>
      </c>
      <c r="P96" s="22">
        <f t="shared" si="0"/>
        <v>1.8442932196963362</v>
      </c>
      <c r="Q96" s="22">
        <f t="shared" si="1"/>
        <v>5923.4101024427282</v>
      </c>
      <c r="S96" s="30">
        <f t="shared" si="2"/>
        <v>0</v>
      </c>
      <c r="T96" s="22">
        <f t="shared" si="3"/>
        <v>0</v>
      </c>
      <c r="U96" s="22">
        <f t="shared" si="4"/>
        <v>0</v>
      </c>
      <c r="W96" s="30">
        <f t="shared" si="5"/>
        <v>0</v>
      </c>
      <c r="X96" s="22">
        <f t="shared" si="6"/>
        <v>0</v>
      </c>
      <c r="Y96" s="22">
        <f t="shared" si="7"/>
        <v>0</v>
      </c>
      <c r="AA96" s="30">
        <f t="shared" si="8"/>
        <v>0</v>
      </c>
      <c r="AB96" s="22">
        <f t="shared" si="9"/>
        <v>0</v>
      </c>
      <c r="AC96" s="22">
        <f t="shared" si="10"/>
        <v>0</v>
      </c>
      <c r="AE96" s="30">
        <f t="shared" si="11"/>
        <v>3211.7507342015933</v>
      </c>
      <c r="AF96" s="22">
        <f t="shared" si="12"/>
        <v>1.8442932196963362</v>
      </c>
      <c r="AG96">
        <f t="shared" si="13"/>
        <v>5923.4101024427282</v>
      </c>
    </row>
    <row r="98" spans="14:33" x14ac:dyDescent="0.45">
      <c r="N98" t="s">
        <v>54</v>
      </c>
      <c r="O98" s="30">
        <f>SUM(O81:O96)</f>
        <v>3295743.3909242856</v>
      </c>
      <c r="Q98" s="22">
        <f>SUM(Q81:Q96)</f>
        <v>1313351.3664436263</v>
      </c>
      <c r="S98" s="30">
        <f>SUM(S81:S96)</f>
        <v>245340.5412225</v>
      </c>
      <c r="U98" s="22">
        <f>SUM(U81:U96)</f>
        <v>97234.302655378109</v>
      </c>
      <c r="W98" s="30">
        <f>SUM(W81:W96)</f>
        <v>0</v>
      </c>
      <c r="Y98" s="22">
        <f>SUM(Y81:Y96)</f>
        <v>0</v>
      </c>
      <c r="AA98" s="30">
        <f>SUM(AA81:AA96)</f>
        <v>0</v>
      </c>
      <c r="AC98" s="22">
        <f>SUM(AC81:AC96)</f>
        <v>0</v>
      </c>
      <c r="AE98" s="30">
        <f>SUM(AE81:AE96)</f>
        <v>3541083.9321467848</v>
      </c>
      <c r="AG98">
        <f>SUM(AG81:AG96)</f>
        <v>1410585.6690990042</v>
      </c>
    </row>
    <row r="101" spans="14:33" x14ac:dyDescent="0.45">
      <c r="N101" s="3" t="s">
        <v>26</v>
      </c>
      <c r="P101" s="5" t="str">
        <f>($C$3)</f>
        <v>p7eINT_metier</v>
      </c>
      <c r="T101" s="6" t="s">
        <v>27</v>
      </c>
      <c r="W101" s="7" t="str">
        <f>($C$5)</f>
        <v>Plaice VIIe - International (Used metier based datasets)</v>
      </c>
    </row>
    <row r="102" spans="14:33" x14ac:dyDescent="0.45">
      <c r="N102" s="3"/>
    </row>
    <row r="103" spans="14:33" x14ac:dyDescent="0.45">
      <c r="N103" s="6" t="s">
        <v>29</v>
      </c>
      <c r="P103" s="5">
        <f>($B$7)</f>
        <v>2006</v>
      </c>
      <c r="Q103" s="9"/>
      <c r="R103" s="9"/>
      <c r="S103" s="9"/>
      <c r="T103" s="6" t="s">
        <v>30</v>
      </c>
      <c r="U103" s="10"/>
      <c r="W103" s="5" t="str">
        <f>($D$7)</f>
        <v>Combined</v>
      </c>
    </row>
    <row r="104" spans="14:33" x14ac:dyDescent="0.45">
      <c r="N104" s="6"/>
      <c r="P104" s="6"/>
      <c r="Q104" s="9"/>
      <c r="R104" s="9"/>
      <c r="S104" s="9"/>
      <c r="U104" s="10"/>
    </row>
    <row r="105" spans="14:33" x14ac:dyDescent="0.45">
      <c r="N105" s="6" t="s">
        <v>32</v>
      </c>
      <c r="P105" s="36">
        <f>($F$7)</f>
        <v>42191</v>
      </c>
      <c r="Q105" s="2"/>
      <c r="R105" s="2"/>
      <c r="T105" s="6" t="s">
        <v>33</v>
      </c>
      <c r="U105" s="2"/>
      <c r="W105" s="5" t="str">
        <f>($J$7)</f>
        <v>idh</v>
      </c>
    </row>
    <row r="108" spans="14:33" x14ac:dyDescent="0.45">
      <c r="N108" s="15" t="s">
        <v>68</v>
      </c>
    </row>
    <row r="110" spans="14:33" x14ac:dyDescent="0.45">
      <c r="N110" s="3" t="s">
        <v>61</v>
      </c>
    </row>
    <row r="111" spans="14:33" x14ac:dyDescent="0.45">
      <c r="AE111" s="37" t="str">
        <f>J13</f>
        <v>TOTAL</v>
      </c>
      <c r="AF111" s="2"/>
    </row>
    <row r="112" spans="14:33" x14ac:dyDescent="0.45">
      <c r="O112" s="37" t="str">
        <f>C14</f>
        <v>International</v>
      </c>
      <c r="P112" s="2"/>
      <c r="S112" s="37" t="str">
        <f>D14</f>
        <v>Migration</v>
      </c>
      <c r="T112" s="2"/>
      <c r="W112" s="37" t="str">
        <f>E14</f>
        <v>-</v>
      </c>
      <c r="X112" s="2"/>
      <c r="AA112" s="37" t="str">
        <f>F14</f>
        <v>-</v>
      </c>
      <c r="AB112" s="37"/>
      <c r="AE112" s="37" t="str">
        <f>J14</f>
        <v>ANNUAL</v>
      </c>
      <c r="AF112" s="2"/>
    </row>
    <row r="113" spans="14:34" x14ac:dyDescent="0.45">
      <c r="N113" s="17" t="s">
        <v>40</v>
      </c>
      <c r="O113" s="10" t="s">
        <v>41</v>
      </c>
      <c r="P113" s="10" t="s">
        <v>42</v>
      </c>
      <c r="S113" s="10" t="s">
        <v>41</v>
      </c>
      <c r="T113" s="10" t="s">
        <v>42</v>
      </c>
      <c r="U113" s="10"/>
      <c r="W113" s="10" t="s">
        <v>41</v>
      </c>
      <c r="X113" s="10" t="s">
        <v>42</v>
      </c>
      <c r="Y113" s="10"/>
      <c r="AA113" s="10" t="s">
        <v>41</v>
      </c>
      <c r="AB113" s="10" t="s">
        <v>42</v>
      </c>
      <c r="AC113" s="10"/>
      <c r="AE113" s="10" t="s">
        <v>41</v>
      </c>
      <c r="AF113" s="10" t="s">
        <v>42</v>
      </c>
      <c r="AH113" s="10"/>
    </row>
    <row r="114" spans="14:34" x14ac:dyDescent="0.45">
      <c r="N114" s="17">
        <v>0</v>
      </c>
      <c r="O114" s="30">
        <f t="shared" ref="O114:O129" si="14">SUM(O47*$C$21)</f>
        <v>0</v>
      </c>
      <c r="P114" s="22">
        <f t="shared" ref="P114:P129" si="15">P47</f>
        <v>0</v>
      </c>
      <c r="Q114" s="22">
        <f t="shared" ref="Q114:Q129" si="16">SUM(O114*P114)</f>
        <v>0</v>
      </c>
      <c r="S114" s="30">
        <f t="shared" ref="S114:S129" si="17">SUM(S47*$D$21)</f>
        <v>0</v>
      </c>
      <c r="T114" s="22">
        <f t="shared" ref="T114:T129" si="18">T47</f>
        <v>0</v>
      </c>
      <c r="U114" s="22">
        <f t="shared" ref="U114:U129" si="19">SUM(S114*T114)</f>
        <v>0</v>
      </c>
      <c r="W114" s="30">
        <f t="shared" ref="W114:W129" si="20">SUM(W47*$E$21)</f>
        <v>0</v>
      </c>
      <c r="X114" s="22">
        <f t="shared" ref="X114:X129" si="21">X47</f>
        <v>0</v>
      </c>
      <c r="Y114" s="22">
        <f t="shared" ref="Y114:Y129" si="22">SUM(W114*X114)</f>
        <v>0</v>
      </c>
      <c r="AA114" s="30">
        <f t="shared" ref="AA114:AA129" si="23">SUM(AA47*$F$21)</f>
        <v>0</v>
      </c>
      <c r="AB114" s="22">
        <f t="shared" ref="AB114:AB129" si="24">AB47</f>
        <v>0</v>
      </c>
      <c r="AC114" s="22">
        <f>SUM(AA114*AB114)</f>
        <v>0</v>
      </c>
      <c r="AE114" s="30">
        <f t="shared" ref="AE114:AE129" si="25">SUM(AA114+W114+S114+O114)*$J$21</f>
        <v>0</v>
      </c>
      <c r="AF114" s="22">
        <f>IF(O114+S114+W114+AA114 =0,0,(P114*O114 +T114*S114+ X114*W114 +AB114*AA114)/(O114+S114+W114+AA114))</f>
        <v>0</v>
      </c>
      <c r="AG114">
        <f t="shared" ref="AG114:AG129" si="26">SUM(AE114*AF114)</f>
        <v>0</v>
      </c>
      <c r="AH114" s="22"/>
    </row>
    <row r="115" spans="14:34" x14ac:dyDescent="0.45">
      <c r="N115" s="17">
        <v>1</v>
      </c>
      <c r="O115" s="30">
        <f t="shared" si="14"/>
        <v>0</v>
      </c>
      <c r="P115" s="22">
        <f t="shared" si="15"/>
        <v>0</v>
      </c>
      <c r="Q115" s="22">
        <f t="shared" si="16"/>
        <v>0</v>
      </c>
      <c r="S115" s="30">
        <f t="shared" si="17"/>
        <v>0</v>
      </c>
      <c r="T115" s="22">
        <f t="shared" si="18"/>
        <v>0</v>
      </c>
      <c r="U115" s="22">
        <f t="shared" si="19"/>
        <v>0</v>
      </c>
      <c r="W115" s="30">
        <f t="shared" si="20"/>
        <v>0</v>
      </c>
      <c r="X115" s="22">
        <f t="shared" si="21"/>
        <v>0</v>
      </c>
      <c r="Y115" s="22">
        <f t="shared" si="22"/>
        <v>0</v>
      </c>
      <c r="AA115" s="30">
        <f t="shared" si="23"/>
        <v>0</v>
      </c>
      <c r="AB115" s="22">
        <f t="shared" si="24"/>
        <v>0</v>
      </c>
      <c r="AC115" s="22">
        <f t="shared" ref="AC115:AC129" si="27">SUM(AA115*AB115)</f>
        <v>0</v>
      </c>
      <c r="AE115" s="30">
        <f t="shared" si="25"/>
        <v>0</v>
      </c>
      <c r="AF115" s="22">
        <f t="shared" ref="AF115:AF129" si="28">IF(O115+S115+W115+AA115 =0,0,(P115*O115 +T115*S115+ X115*W115 +AB115*AA115)/(O115+S115+W115+AA115))</f>
        <v>0</v>
      </c>
      <c r="AG115">
        <f t="shared" si="26"/>
        <v>0</v>
      </c>
      <c r="AH115" s="22"/>
    </row>
    <row r="116" spans="14:34" x14ac:dyDescent="0.45">
      <c r="N116" s="17">
        <v>2</v>
      </c>
      <c r="O116" s="30">
        <f t="shared" si="14"/>
        <v>0</v>
      </c>
      <c r="P116" s="22">
        <f t="shared" si="15"/>
        <v>0</v>
      </c>
      <c r="Q116" s="22">
        <f t="shared" si="16"/>
        <v>0</v>
      </c>
      <c r="S116" s="30">
        <f t="shared" si="17"/>
        <v>0</v>
      </c>
      <c r="T116" s="22">
        <f t="shared" si="18"/>
        <v>0</v>
      </c>
      <c r="U116" s="22">
        <f t="shared" si="19"/>
        <v>0</v>
      </c>
      <c r="W116" s="30">
        <f t="shared" si="20"/>
        <v>0</v>
      </c>
      <c r="X116" s="22">
        <f t="shared" si="21"/>
        <v>0</v>
      </c>
      <c r="Y116" s="22">
        <f t="shared" si="22"/>
        <v>0</v>
      </c>
      <c r="AA116" s="30">
        <f t="shared" si="23"/>
        <v>0</v>
      </c>
      <c r="AB116" s="22">
        <f t="shared" si="24"/>
        <v>0</v>
      </c>
      <c r="AC116" s="22">
        <f t="shared" si="27"/>
        <v>0</v>
      </c>
      <c r="AE116" s="30">
        <f t="shared" si="25"/>
        <v>0</v>
      </c>
      <c r="AF116" s="22">
        <f t="shared" si="28"/>
        <v>0</v>
      </c>
      <c r="AG116">
        <f t="shared" si="26"/>
        <v>0</v>
      </c>
      <c r="AH116" s="22"/>
    </row>
    <row r="117" spans="14:34" x14ac:dyDescent="0.45">
      <c r="N117" s="17">
        <v>3</v>
      </c>
      <c r="O117" s="30">
        <f t="shared" si="14"/>
        <v>0</v>
      </c>
      <c r="P117" s="22">
        <f t="shared" si="15"/>
        <v>0</v>
      </c>
      <c r="Q117" s="22">
        <f t="shared" si="16"/>
        <v>0</v>
      </c>
      <c r="S117" s="30">
        <f t="shared" si="17"/>
        <v>0</v>
      </c>
      <c r="T117" s="22">
        <f t="shared" si="18"/>
        <v>0</v>
      </c>
      <c r="U117" s="22">
        <f t="shared" si="19"/>
        <v>0</v>
      </c>
      <c r="W117" s="30">
        <f t="shared" si="20"/>
        <v>0</v>
      </c>
      <c r="X117" s="22">
        <f t="shared" si="21"/>
        <v>0</v>
      </c>
      <c r="Y117" s="22">
        <f t="shared" si="22"/>
        <v>0</v>
      </c>
      <c r="AA117" s="30">
        <f t="shared" si="23"/>
        <v>0</v>
      </c>
      <c r="AB117" s="22">
        <f t="shared" si="24"/>
        <v>0</v>
      </c>
      <c r="AC117" s="22">
        <f t="shared" si="27"/>
        <v>0</v>
      </c>
      <c r="AE117" s="30">
        <f t="shared" si="25"/>
        <v>0</v>
      </c>
      <c r="AF117" s="22">
        <f t="shared" si="28"/>
        <v>0</v>
      </c>
      <c r="AG117">
        <f t="shared" si="26"/>
        <v>0</v>
      </c>
      <c r="AH117" s="22"/>
    </row>
    <row r="118" spans="14:34" x14ac:dyDescent="0.45">
      <c r="N118" s="17">
        <v>4</v>
      </c>
      <c r="O118" s="30">
        <f t="shared" si="14"/>
        <v>0</v>
      </c>
      <c r="P118" s="22">
        <f t="shared" si="15"/>
        <v>0</v>
      </c>
      <c r="Q118" s="22">
        <f t="shared" si="16"/>
        <v>0</v>
      </c>
      <c r="S118" s="30">
        <f t="shared" si="17"/>
        <v>0</v>
      </c>
      <c r="T118" s="22">
        <f t="shared" si="18"/>
        <v>0</v>
      </c>
      <c r="U118" s="22">
        <f t="shared" si="19"/>
        <v>0</v>
      </c>
      <c r="W118" s="30">
        <f t="shared" si="20"/>
        <v>0</v>
      </c>
      <c r="X118" s="22">
        <f t="shared" si="21"/>
        <v>0</v>
      </c>
      <c r="Y118" s="22">
        <f t="shared" si="22"/>
        <v>0</v>
      </c>
      <c r="AA118" s="30">
        <f t="shared" si="23"/>
        <v>0</v>
      </c>
      <c r="AB118" s="22">
        <f t="shared" si="24"/>
        <v>0</v>
      </c>
      <c r="AC118" s="22">
        <f t="shared" si="27"/>
        <v>0</v>
      </c>
      <c r="AE118" s="30">
        <f t="shared" si="25"/>
        <v>0</v>
      </c>
      <c r="AF118" s="22">
        <f t="shared" si="28"/>
        <v>0</v>
      </c>
      <c r="AG118">
        <f t="shared" si="26"/>
        <v>0</v>
      </c>
      <c r="AH118" s="22"/>
    </row>
    <row r="119" spans="14:34" x14ac:dyDescent="0.45">
      <c r="N119" s="17">
        <v>5</v>
      </c>
      <c r="O119" s="30">
        <f t="shared" si="14"/>
        <v>0</v>
      </c>
      <c r="P119" s="22">
        <f t="shared" si="15"/>
        <v>0</v>
      </c>
      <c r="Q119" s="22">
        <f t="shared" si="16"/>
        <v>0</v>
      </c>
      <c r="S119" s="30">
        <f t="shared" si="17"/>
        <v>0</v>
      </c>
      <c r="T119" s="22">
        <f t="shared" si="18"/>
        <v>0</v>
      </c>
      <c r="U119" s="22">
        <f t="shared" si="19"/>
        <v>0</v>
      </c>
      <c r="W119" s="30">
        <f t="shared" si="20"/>
        <v>0</v>
      </c>
      <c r="X119" s="22">
        <f t="shared" si="21"/>
        <v>0</v>
      </c>
      <c r="Y119" s="22">
        <f t="shared" si="22"/>
        <v>0</v>
      </c>
      <c r="AA119" s="30">
        <f t="shared" si="23"/>
        <v>0</v>
      </c>
      <c r="AB119" s="22">
        <f t="shared" si="24"/>
        <v>0</v>
      </c>
      <c r="AC119" s="22">
        <f t="shared" si="27"/>
        <v>0</v>
      </c>
      <c r="AE119" s="30">
        <f t="shared" si="25"/>
        <v>0</v>
      </c>
      <c r="AF119" s="22">
        <f t="shared" si="28"/>
        <v>0</v>
      </c>
      <c r="AG119">
        <f t="shared" si="26"/>
        <v>0</v>
      </c>
      <c r="AH119" s="22"/>
    </row>
    <row r="120" spans="14:34" x14ac:dyDescent="0.45">
      <c r="N120" s="17">
        <v>6</v>
      </c>
      <c r="O120" s="30">
        <f t="shared" si="14"/>
        <v>0</v>
      </c>
      <c r="P120" s="22">
        <f t="shared" si="15"/>
        <v>0</v>
      </c>
      <c r="Q120" s="22">
        <f t="shared" si="16"/>
        <v>0</v>
      </c>
      <c r="S120" s="30">
        <f t="shared" si="17"/>
        <v>0</v>
      </c>
      <c r="T120" s="22">
        <f t="shared" si="18"/>
        <v>0</v>
      </c>
      <c r="U120" s="22">
        <f t="shared" si="19"/>
        <v>0</v>
      </c>
      <c r="W120" s="30">
        <f t="shared" si="20"/>
        <v>0</v>
      </c>
      <c r="X120" s="22">
        <f t="shared" si="21"/>
        <v>0</v>
      </c>
      <c r="Y120" s="22">
        <f t="shared" si="22"/>
        <v>0</v>
      </c>
      <c r="AA120" s="30">
        <f t="shared" si="23"/>
        <v>0</v>
      </c>
      <c r="AB120" s="22">
        <f t="shared" si="24"/>
        <v>0</v>
      </c>
      <c r="AC120" s="22">
        <f t="shared" si="27"/>
        <v>0</v>
      </c>
      <c r="AE120" s="30">
        <f t="shared" si="25"/>
        <v>0</v>
      </c>
      <c r="AF120" s="22">
        <f t="shared" si="28"/>
        <v>0</v>
      </c>
      <c r="AG120">
        <f t="shared" si="26"/>
        <v>0</v>
      </c>
      <c r="AH120" s="22"/>
    </row>
    <row r="121" spans="14:34" x14ac:dyDescent="0.45">
      <c r="N121" s="17">
        <v>7</v>
      </c>
      <c r="O121" s="30">
        <f t="shared" si="14"/>
        <v>0</v>
      </c>
      <c r="P121" s="22">
        <f t="shared" si="15"/>
        <v>0</v>
      </c>
      <c r="Q121" s="22">
        <f t="shared" si="16"/>
        <v>0</v>
      </c>
      <c r="S121" s="30">
        <f t="shared" si="17"/>
        <v>0</v>
      </c>
      <c r="T121" s="22">
        <f t="shared" si="18"/>
        <v>0</v>
      </c>
      <c r="U121" s="22">
        <f t="shared" si="19"/>
        <v>0</v>
      </c>
      <c r="W121" s="30">
        <f t="shared" si="20"/>
        <v>0</v>
      </c>
      <c r="X121" s="22">
        <f t="shared" si="21"/>
        <v>0</v>
      </c>
      <c r="Y121" s="22">
        <f t="shared" si="22"/>
        <v>0</v>
      </c>
      <c r="AA121" s="30">
        <f t="shared" si="23"/>
        <v>0</v>
      </c>
      <c r="AB121" s="22">
        <f t="shared" si="24"/>
        <v>0</v>
      </c>
      <c r="AC121" s="22">
        <f t="shared" si="27"/>
        <v>0</v>
      </c>
      <c r="AE121" s="30">
        <f t="shared" si="25"/>
        <v>0</v>
      </c>
      <c r="AF121" s="22">
        <f t="shared" si="28"/>
        <v>0</v>
      </c>
      <c r="AG121">
        <f t="shared" si="26"/>
        <v>0</v>
      </c>
      <c r="AH121" s="22"/>
    </row>
    <row r="122" spans="14:34" x14ac:dyDescent="0.45">
      <c r="N122" s="17">
        <v>8</v>
      </c>
      <c r="O122" s="30">
        <f t="shared" si="14"/>
        <v>0</v>
      </c>
      <c r="P122" s="22">
        <f t="shared" si="15"/>
        <v>0</v>
      </c>
      <c r="Q122" s="22">
        <f t="shared" si="16"/>
        <v>0</v>
      </c>
      <c r="S122" s="30">
        <f t="shared" si="17"/>
        <v>0</v>
      </c>
      <c r="T122" s="22">
        <f t="shared" si="18"/>
        <v>0</v>
      </c>
      <c r="U122" s="22">
        <f t="shared" si="19"/>
        <v>0</v>
      </c>
      <c r="W122" s="30">
        <f t="shared" si="20"/>
        <v>0</v>
      </c>
      <c r="X122" s="22">
        <f t="shared" si="21"/>
        <v>0</v>
      </c>
      <c r="Y122" s="22">
        <f t="shared" si="22"/>
        <v>0</v>
      </c>
      <c r="AA122" s="30">
        <f t="shared" si="23"/>
        <v>0</v>
      </c>
      <c r="AB122" s="22">
        <f t="shared" si="24"/>
        <v>0</v>
      </c>
      <c r="AC122" s="22">
        <f t="shared" si="27"/>
        <v>0</v>
      </c>
      <c r="AE122" s="30">
        <f t="shared" si="25"/>
        <v>0</v>
      </c>
      <c r="AF122" s="22">
        <f t="shared" si="28"/>
        <v>0</v>
      </c>
      <c r="AG122">
        <f t="shared" si="26"/>
        <v>0</v>
      </c>
      <c r="AH122" s="22"/>
    </row>
    <row r="123" spans="14:34" x14ac:dyDescent="0.45">
      <c r="N123" s="17">
        <v>9</v>
      </c>
      <c r="O123" s="30">
        <f t="shared" si="14"/>
        <v>0</v>
      </c>
      <c r="P123" s="22">
        <f t="shared" si="15"/>
        <v>0</v>
      </c>
      <c r="Q123" s="22">
        <f t="shared" si="16"/>
        <v>0</v>
      </c>
      <c r="S123" s="30">
        <f t="shared" si="17"/>
        <v>0</v>
      </c>
      <c r="T123" s="22">
        <f t="shared" si="18"/>
        <v>0</v>
      </c>
      <c r="U123" s="22">
        <f t="shared" si="19"/>
        <v>0</v>
      </c>
      <c r="W123" s="30">
        <f t="shared" si="20"/>
        <v>0</v>
      </c>
      <c r="X123" s="22">
        <f t="shared" si="21"/>
        <v>0</v>
      </c>
      <c r="Y123" s="22">
        <f t="shared" si="22"/>
        <v>0</v>
      </c>
      <c r="AA123" s="30">
        <f t="shared" si="23"/>
        <v>0</v>
      </c>
      <c r="AB123" s="22">
        <f t="shared" si="24"/>
        <v>0</v>
      </c>
      <c r="AC123" s="22">
        <f t="shared" si="27"/>
        <v>0</v>
      </c>
      <c r="AE123" s="30">
        <f t="shared" si="25"/>
        <v>0</v>
      </c>
      <c r="AF123" s="22">
        <f t="shared" si="28"/>
        <v>0</v>
      </c>
      <c r="AG123">
        <f t="shared" si="26"/>
        <v>0</v>
      </c>
      <c r="AH123" s="22"/>
    </row>
    <row r="124" spans="14:34" x14ac:dyDescent="0.45">
      <c r="N124" s="17">
        <v>10</v>
      </c>
      <c r="O124" s="30">
        <f t="shared" si="14"/>
        <v>0</v>
      </c>
      <c r="P124" s="22">
        <f t="shared" si="15"/>
        <v>0</v>
      </c>
      <c r="Q124" s="22">
        <f t="shared" si="16"/>
        <v>0</v>
      </c>
      <c r="S124" s="30">
        <f t="shared" si="17"/>
        <v>0</v>
      </c>
      <c r="T124" s="22">
        <f t="shared" si="18"/>
        <v>0</v>
      </c>
      <c r="U124" s="22">
        <f t="shared" si="19"/>
        <v>0</v>
      </c>
      <c r="W124" s="30">
        <f t="shared" si="20"/>
        <v>0</v>
      </c>
      <c r="X124" s="22">
        <f t="shared" si="21"/>
        <v>0</v>
      </c>
      <c r="Y124" s="22">
        <f t="shared" si="22"/>
        <v>0</v>
      </c>
      <c r="AA124" s="30">
        <f t="shared" si="23"/>
        <v>0</v>
      </c>
      <c r="AB124" s="22">
        <f t="shared" si="24"/>
        <v>0</v>
      </c>
      <c r="AC124" s="22">
        <f t="shared" si="27"/>
        <v>0</v>
      </c>
      <c r="AE124" s="30">
        <f t="shared" si="25"/>
        <v>0</v>
      </c>
      <c r="AF124" s="22">
        <f t="shared" si="28"/>
        <v>0</v>
      </c>
      <c r="AG124">
        <f t="shared" si="26"/>
        <v>0</v>
      </c>
      <c r="AH124" s="22"/>
    </row>
    <row r="125" spans="14:34" x14ac:dyDescent="0.45">
      <c r="N125" s="17">
        <v>11</v>
      </c>
      <c r="O125" s="30">
        <f t="shared" si="14"/>
        <v>0</v>
      </c>
      <c r="P125" s="22">
        <f t="shared" si="15"/>
        <v>0</v>
      </c>
      <c r="Q125" s="22">
        <f t="shared" si="16"/>
        <v>0</v>
      </c>
      <c r="S125" s="30">
        <f t="shared" si="17"/>
        <v>0</v>
      </c>
      <c r="T125" s="22">
        <f t="shared" si="18"/>
        <v>0</v>
      </c>
      <c r="U125" s="22">
        <f t="shared" si="19"/>
        <v>0</v>
      </c>
      <c r="W125" s="30">
        <f t="shared" si="20"/>
        <v>0</v>
      </c>
      <c r="X125" s="22">
        <f t="shared" si="21"/>
        <v>0</v>
      </c>
      <c r="Y125" s="22">
        <f t="shared" si="22"/>
        <v>0</v>
      </c>
      <c r="AA125" s="30">
        <f t="shared" si="23"/>
        <v>0</v>
      </c>
      <c r="AB125" s="22">
        <f t="shared" si="24"/>
        <v>0</v>
      </c>
      <c r="AC125" s="22">
        <f t="shared" si="27"/>
        <v>0</v>
      </c>
      <c r="AE125" s="30">
        <f t="shared" si="25"/>
        <v>0</v>
      </c>
      <c r="AF125" s="22">
        <f t="shared" si="28"/>
        <v>0</v>
      </c>
      <c r="AG125">
        <f t="shared" si="26"/>
        <v>0</v>
      </c>
      <c r="AH125" s="22"/>
    </row>
    <row r="126" spans="14:34" x14ac:dyDescent="0.45">
      <c r="N126" s="17">
        <v>12</v>
      </c>
      <c r="O126" s="30">
        <f t="shared" si="14"/>
        <v>0</v>
      </c>
      <c r="P126" s="22">
        <f t="shared" si="15"/>
        <v>0</v>
      </c>
      <c r="Q126" s="22">
        <f t="shared" si="16"/>
        <v>0</v>
      </c>
      <c r="S126" s="30">
        <f t="shared" si="17"/>
        <v>0</v>
      </c>
      <c r="T126" s="22">
        <f t="shared" si="18"/>
        <v>0</v>
      </c>
      <c r="U126" s="22">
        <f t="shared" si="19"/>
        <v>0</v>
      </c>
      <c r="W126" s="30">
        <f t="shared" si="20"/>
        <v>0</v>
      </c>
      <c r="X126" s="22">
        <f t="shared" si="21"/>
        <v>0</v>
      </c>
      <c r="Y126" s="22">
        <f t="shared" si="22"/>
        <v>0</v>
      </c>
      <c r="AA126" s="30">
        <f t="shared" si="23"/>
        <v>0</v>
      </c>
      <c r="AB126" s="22">
        <f t="shared" si="24"/>
        <v>0</v>
      </c>
      <c r="AC126" s="22">
        <f t="shared" si="27"/>
        <v>0</v>
      </c>
      <c r="AE126" s="30">
        <f t="shared" si="25"/>
        <v>0</v>
      </c>
      <c r="AF126" s="22">
        <f t="shared" si="28"/>
        <v>0</v>
      </c>
      <c r="AG126">
        <f t="shared" si="26"/>
        <v>0</v>
      </c>
      <c r="AH126" s="22"/>
    </row>
    <row r="127" spans="14:34" x14ac:dyDescent="0.45">
      <c r="N127" s="17">
        <v>13</v>
      </c>
      <c r="O127" s="30">
        <f t="shared" si="14"/>
        <v>0</v>
      </c>
      <c r="P127" s="22">
        <f t="shared" si="15"/>
        <v>0</v>
      </c>
      <c r="Q127" s="22">
        <f t="shared" si="16"/>
        <v>0</v>
      </c>
      <c r="S127" s="30">
        <f t="shared" si="17"/>
        <v>0</v>
      </c>
      <c r="T127" s="22">
        <f t="shared" si="18"/>
        <v>0</v>
      </c>
      <c r="U127" s="22">
        <f t="shared" si="19"/>
        <v>0</v>
      </c>
      <c r="W127" s="30">
        <f t="shared" si="20"/>
        <v>0</v>
      </c>
      <c r="X127" s="22">
        <f t="shared" si="21"/>
        <v>0</v>
      </c>
      <c r="Y127" s="22">
        <f t="shared" si="22"/>
        <v>0</v>
      </c>
      <c r="AA127" s="30">
        <f t="shared" si="23"/>
        <v>0</v>
      </c>
      <c r="AB127" s="22">
        <f t="shared" si="24"/>
        <v>0</v>
      </c>
      <c r="AC127" s="22">
        <f t="shared" si="27"/>
        <v>0</v>
      </c>
      <c r="AE127" s="30">
        <f t="shared" si="25"/>
        <v>0</v>
      </c>
      <c r="AF127" s="22">
        <f t="shared" si="28"/>
        <v>0</v>
      </c>
      <c r="AG127">
        <f t="shared" si="26"/>
        <v>0</v>
      </c>
      <c r="AH127" s="22"/>
    </row>
    <row r="128" spans="14:34" x14ac:dyDescent="0.45">
      <c r="N128" s="17">
        <v>14</v>
      </c>
      <c r="O128" s="30">
        <f t="shared" si="14"/>
        <v>0</v>
      </c>
      <c r="P128" s="22">
        <f t="shared" si="15"/>
        <v>0</v>
      </c>
      <c r="Q128" s="22">
        <f t="shared" si="16"/>
        <v>0</v>
      </c>
      <c r="S128" s="30">
        <f t="shared" si="17"/>
        <v>0</v>
      </c>
      <c r="T128" s="22">
        <f t="shared" si="18"/>
        <v>0</v>
      </c>
      <c r="U128" s="22">
        <f t="shared" si="19"/>
        <v>0</v>
      </c>
      <c r="W128" s="30">
        <f t="shared" si="20"/>
        <v>0</v>
      </c>
      <c r="X128" s="22">
        <f t="shared" si="21"/>
        <v>0</v>
      </c>
      <c r="Y128" s="22">
        <f t="shared" si="22"/>
        <v>0</v>
      </c>
      <c r="AA128" s="30">
        <f t="shared" si="23"/>
        <v>0</v>
      </c>
      <c r="AB128" s="22">
        <f t="shared" si="24"/>
        <v>0</v>
      </c>
      <c r="AC128" s="22">
        <f t="shared" si="27"/>
        <v>0</v>
      </c>
      <c r="AE128" s="30">
        <f t="shared" si="25"/>
        <v>0</v>
      </c>
      <c r="AF128" s="22">
        <f t="shared" si="28"/>
        <v>0</v>
      </c>
      <c r="AG128">
        <f t="shared" si="26"/>
        <v>0</v>
      </c>
      <c r="AH128" s="22"/>
    </row>
    <row r="129" spans="14:34" x14ac:dyDescent="0.45">
      <c r="N129" s="17" t="s">
        <v>53</v>
      </c>
      <c r="O129" s="30">
        <f t="shared" si="14"/>
        <v>0</v>
      </c>
      <c r="P129" s="22">
        <f t="shared" si="15"/>
        <v>0</v>
      </c>
      <c r="Q129" s="22">
        <f t="shared" si="16"/>
        <v>0</v>
      </c>
      <c r="S129" s="30">
        <f t="shared" si="17"/>
        <v>0</v>
      </c>
      <c r="T129" s="22">
        <f t="shared" si="18"/>
        <v>0</v>
      </c>
      <c r="U129" s="22">
        <f t="shared" si="19"/>
        <v>0</v>
      </c>
      <c r="W129" s="30">
        <f t="shared" si="20"/>
        <v>0</v>
      </c>
      <c r="X129" s="22">
        <f t="shared" si="21"/>
        <v>0</v>
      </c>
      <c r="Y129" s="22">
        <f t="shared" si="22"/>
        <v>0</v>
      </c>
      <c r="AA129" s="30">
        <f t="shared" si="23"/>
        <v>0</v>
      </c>
      <c r="AB129" s="22">
        <f t="shared" si="24"/>
        <v>0</v>
      </c>
      <c r="AC129" s="22">
        <f t="shared" si="27"/>
        <v>0</v>
      </c>
      <c r="AE129" s="30">
        <f t="shared" si="25"/>
        <v>0</v>
      </c>
      <c r="AF129" s="22">
        <f t="shared" si="28"/>
        <v>0</v>
      </c>
      <c r="AG129">
        <f t="shared" si="26"/>
        <v>0</v>
      </c>
      <c r="AH129" s="22"/>
    </row>
    <row r="131" spans="14:34" x14ac:dyDescent="0.45">
      <c r="N131" t="s">
        <v>54</v>
      </c>
      <c r="O131" s="38">
        <f>SUM(O114:O129)</f>
        <v>0</v>
      </c>
      <c r="Q131" s="22">
        <f>SUM(Q114:Q129)</f>
        <v>0</v>
      </c>
      <c r="S131" s="30">
        <f>SUM(S114:S129)</f>
        <v>0</v>
      </c>
      <c r="U131" s="22">
        <f>SUM(U114:U129)</f>
        <v>0</v>
      </c>
      <c r="W131" s="38">
        <f>SUM(W114:W129)</f>
        <v>0</v>
      </c>
      <c r="Y131" s="22">
        <f>SUM(Y114:Y129)</f>
        <v>0</v>
      </c>
      <c r="AA131" s="38">
        <f>SUM(AA114:AA129)</f>
        <v>0</v>
      </c>
      <c r="AC131" s="22">
        <f>SUM(AC114:AC129)</f>
        <v>0</v>
      </c>
      <c r="AE131" s="31">
        <f>SUM(AE114:AE129)</f>
        <v>0</v>
      </c>
      <c r="AF131" s="2"/>
      <c r="AG131">
        <f>SUM(AG114:AG129)</f>
        <v>0</v>
      </c>
      <c r="AH131" s="22"/>
    </row>
    <row r="135" spans="14:34" x14ac:dyDescent="0.45">
      <c r="N135" s="3" t="s">
        <v>26</v>
      </c>
      <c r="P135" s="5" t="str">
        <f>($C$3)</f>
        <v>p7eINT_metier</v>
      </c>
      <c r="T135" s="6" t="s">
        <v>27</v>
      </c>
      <c r="W135" s="7" t="str">
        <f>($C$5)</f>
        <v>Plaice VIIe - International (Used metier based datasets)</v>
      </c>
    </row>
    <row r="136" spans="14:34" x14ac:dyDescent="0.45">
      <c r="N136" s="3"/>
    </row>
    <row r="137" spans="14:34" x14ac:dyDescent="0.45">
      <c r="N137" s="6" t="s">
        <v>29</v>
      </c>
      <c r="P137" s="5">
        <f>($B$7)</f>
        <v>2006</v>
      </c>
      <c r="Q137" s="9"/>
      <c r="R137" s="9"/>
      <c r="S137" s="9"/>
      <c r="T137" s="6" t="s">
        <v>30</v>
      </c>
      <c r="U137" s="10"/>
      <c r="W137" s="5" t="str">
        <f>($D$7)</f>
        <v>Combined</v>
      </c>
    </row>
    <row r="138" spans="14:34" x14ac:dyDescent="0.45">
      <c r="N138" s="6"/>
      <c r="P138" s="6"/>
      <c r="Q138" s="9"/>
      <c r="R138" s="9"/>
      <c r="S138" s="9"/>
      <c r="U138" s="10"/>
    </row>
    <row r="139" spans="14:34" x14ac:dyDescent="0.45">
      <c r="N139" s="6" t="s">
        <v>32</v>
      </c>
      <c r="P139" s="36">
        <f>($F$7)</f>
        <v>42191</v>
      </c>
      <c r="Q139" s="2"/>
      <c r="R139" s="2"/>
      <c r="T139" s="6" t="s">
        <v>33</v>
      </c>
      <c r="U139" s="2"/>
      <c r="W139" s="5" t="str">
        <f>($J$7)</f>
        <v>idh</v>
      </c>
    </row>
    <row r="142" spans="14:34" x14ac:dyDescent="0.45">
      <c r="N142" s="15" t="s">
        <v>68</v>
      </c>
      <c r="X142" s="57" t="s">
        <v>113</v>
      </c>
    </row>
    <row r="143" spans="14:34" x14ac:dyDescent="0.45">
      <c r="X143" s="57" t="s">
        <v>114</v>
      </c>
    </row>
    <row r="144" spans="14:34" x14ac:dyDescent="0.45">
      <c r="N144" s="3" t="s">
        <v>78</v>
      </c>
      <c r="S144">
        <v>3.7000000000000002E-3</v>
      </c>
      <c r="T144">
        <v>4.4999999999999998E-2</v>
      </c>
      <c r="W144">
        <v>0.16830000000000001</v>
      </c>
    </row>
    <row r="145" spans="10:39" x14ac:dyDescent="0.45">
      <c r="AH145" s="66"/>
      <c r="AI145" s="66"/>
      <c r="AJ145" s="67"/>
      <c r="AK145" s="67"/>
      <c r="AL145" s="67"/>
      <c r="AM145" s="67"/>
    </row>
    <row r="146" spans="10:39" x14ac:dyDescent="0.45">
      <c r="O146" s="37" t="str">
        <f>J13</f>
        <v>TOTAL</v>
      </c>
      <c r="P146" s="2"/>
      <c r="AA146" s="42" t="s">
        <v>79</v>
      </c>
      <c r="AF146" s="42" t="s">
        <v>79</v>
      </c>
      <c r="AH146" s="66"/>
      <c r="AI146" s="66"/>
      <c r="AJ146" s="68" t="s">
        <v>79</v>
      </c>
      <c r="AK146" s="67"/>
      <c r="AL146" s="67"/>
      <c r="AM146" s="67"/>
    </row>
    <row r="147" spans="10:39" x14ac:dyDescent="0.45">
      <c r="O147" s="37" t="str">
        <f>J14</f>
        <v>ANNUAL</v>
      </c>
      <c r="P147" s="2"/>
      <c r="S147" t="s">
        <v>80</v>
      </c>
      <c r="T147" t="s">
        <v>81</v>
      </c>
      <c r="AA147" s="42" t="s">
        <v>82</v>
      </c>
      <c r="AE147" t="s">
        <v>80</v>
      </c>
      <c r="AF147" s="42" t="s">
        <v>82</v>
      </c>
      <c r="AH147" s="66"/>
      <c r="AI147" s="66"/>
      <c r="AJ147" s="68" t="s">
        <v>83</v>
      </c>
      <c r="AK147" s="67"/>
      <c r="AL147" s="67"/>
      <c r="AM147" s="67"/>
    </row>
    <row r="148" spans="10:39" x14ac:dyDescent="0.45">
      <c r="N148" s="17" t="s">
        <v>40</v>
      </c>
      <c r="O148" s="10" t="s">
        <v>74</v>
      </c>
      <c r="P148" s="10" t="s">
        <v>75</v>
      </c>
      <c r="S148" t="s">
        <v>84</v>
      </c>
      <c r="T148" t="s">
        <v>85</v>
      </c>
      <c r="W148" t="s">
        <v>86</v>
      </c>
      <c r="X148" t="s">
        <v>87</v>
      </c>
      <c r="AA148" s="42" t="s">
        <v>88</v>
      </c>
      <c r="AE148" t="s">
        <v>89</v>
      </c>
      <c r="AF148" s="42" t="s">
        <v>90</v>
      </c>
      <c r="AH148" s="66"/>
      <c r="AI148" s="66"/>
      <c r="AJ148" s="68" t="s">
        <v>91</v>
      </c>
      <c r="AK148" s="67"/>
      <c r="AL148" s="67"/>
      <c r="AM148" s="67"/>
    </row>
    <row r="149" spans="10:39" x14ac:dyDescent="0.45">
      <c r="N149" s="17">
        <v>0</v>
      </c>
      <c r="O149" s="30">
        <f t="shared" ref="O149:O164" si="29">SUM(AE81+AE114)</f>
        <v>0</v>
      </c>
      <c r="P149" s="22">
        <f t="shared" ref="P149:P164" si="30">IF(AE81+AE114=0,0,(AE81*AF81+AE114* AF114)/(AE81+AE114))</f>
        <v>0</v>
      </c>
      <c r="Q149" s="22">
        <f t="shared" ref="Q149:Q164" si="31">SUM(O149*P149)</f>
        <v>0</v>
      </c>
      <c r="AF149" s="42"/>
      <c r="AH149" s="66"/>
      <c r="AI149" s="66"/>
      <c r="AJ149" s="67">
        <f t="shared" ref="AJ149:AJ164" si="32">SUM(O149*P149)</f>
        <v>0</v>
      </c>
      <c r="AK149" s="67"/>
      <c r="AL149" s="69">
        <f t="shared" ref="AL149:AL164" si="33">SUM(P149*$AJ$168)</f>
        <v>0</v>
      </c>
      <c r="AM149" s="67"/>
    </row>
    <row r="150" spans="10:39" x14ac:dyDescent="0.45">
      <c r="J150" s="56"/>
      <c r="N150" s="17">
        <v>1</v>
      </c>
      <c r="O150" s="30">
        <f t="shared" si="29"/>
        <v>18395.239468378888</v>
      </c>
      <c r="P150" s="22">
        <f t="shared" si="30"/>
        <v>0.26010685113863158</v>
      </c>
      <c r="Q150" s="22">
        <f t="shared" si="31"/>
        <v>4784.7278140611079</v>
      </c>
      <c r="S150">
        <v>1.5</v>
      </c>
      <c r="T150" s="22">
        <f t="shared" ref="T150:T164" si="34">P150</f>
        <v>0.26010685113863158</v>
      </c>
      <c r="W150" s="22">
        <f>SUM(($S$144*S150^2)+($T$144*S150)+$W$144)</f>
        <v>0.24412500000000001</v>
      </c>
      <c r="X150">
        <f>SUM(O150*W150)</f>
        <v>4490.7378352179958</v>
      </c>
      <c r="AA150" s="43">
        <f>SUM(W150*$X$168)</f>
        <v>0.23658841487139656</v>
      </c>
      <c r="AE150">
        <v>1</v>
      </c>
      <c r="AF150" s="43">
        <f>SUM(($S$144*AE150^2)+($T$144*AE150)+$W$144)*$X$168</f>
        <v>0.21030081321901917</v>
      </c>
      <c r="AH150" s="66"/>
      <c r="AI150" s="66"/>
      <c r="AJ150" s="67">
        <f>SUM(O150*P150)</f>
        <v>4784.7278140611079</v>
      </c>
      <c r="AK150" s="67"/>
      <c r="AL150" s="69">
        <f t="shared" si="33"/>
        <v>0.26010309564072986</v>
      </c>
      <c r="AM150" s="67"/>
    </row>
    <row r="151" spans="10:39" x14ac:dyDescent="0.45">
      <c r="J151" s="56"/>
      <c r="N151" s="17">
        <v>2</v>
      </c>
      <c r="O151" s="30">
        <f t="shared" si="29"/>
        <v>994777.41385914001</v>
      </c>
      <c r="P151" s="22">
        <f t="shared" si="30"/>
        <v>0.29513588204318425</v>
      </c>
      <c r="Q151" s="22">
        <f t="shared" si="31"/>
        <v>293594.50947595504</v>
      </c>
      <c r="S151">
        <v>2.5</v>
      </c>
      <c r="T151" s="22">
        <f t="shared" si="34"/>
        <v>0.29513588204318425</v>
      </c>
      <c r="W151" s="22">
        <f t="shared" ref="W151:W164" si="35">SUM(($S$144*S151^2)+($T$144*S151)+$W$144)</f>
        <v>0.303925</v>
      </c>
      <c r="X151">
        <f t="shared" ref="X151:X164" si="36">SUM(O151*W151)</f>
        <v>302337.72550713911</v>
      </c>
      <c r="AA151" s="43">
        <f t="shared" ref="AA151:AA164" si="37">SUM(W151*$X$168)</f>
        <v>0.29454227952806633</v>
      </c>
      <c r="AE151">
        <v>2</v>
      </c>
      <c r="AF151" s="43">
        <f t="shared" ref="AF151:AF164" si="38">SUM(($S$144*AE151^2)+($T$144*AE151)+$W$144)*$X$168</f>
        <v>0.26466890364107898</v>
      </c>
      <c r="AH151" s="66"/>
      <c r="AI151" s="66"/>
      <c r="AJ151" s="67">
        <f t="shared" si="32"/>
        <v>293594.50947595504</v>
      </c>
      <c r="AK151" s="67"/>
      <c r="AL151" s="69">
        <f t="shared" si="33"/>
        <v>0.29513162078600907</v>
      </c>
      <c r="AM151" s="67"/>
    </row>
    <row r="152" spans="10:39" x14ac:dyDescent="0.45">
      <c r="J152" s="56"/>
      <c r="N152" s="17">
        <v>3</v>
      </c>
      <c r="O152" s="30">
        <f t="shared" si="29"/>
        <v>1358350.454053591</v>
      </c>
      <c r="P152" s="22">
        <f t="shared" si="30"/>
        <v>0.3481483659222292</v>
      </c>
      <c r="Q152" s="22">
        <f t="shared" si="31"/>
        <v>472907.4909284758</v>
      </c>
      <c r="S152">
        <v>3.5</v>
      </c>
      <c r="T152" s="22">
        <f t="shared" si="34"/>
        <v>0.3481483659222292</v>
      </c>
      <c r="W152" s="22">
        <f t="shared" si="35"/>
        <v>0.37112500000000004</v>
      </c>
      <c r="X152">
        <f t="shared" si="36"/>
        <v>504117.81226063904</v>
      </c>
      <c r="AA152" s="43">
        <f t="shared" si="37"/>
        <v>0.35966769265395621</v>
      </c>
      <c r="AE152">
        <v>3</v>
      </c>
      <c r="AF152" s="43">
        <f t="shared" si="38"/>
        <v>0.32620854253235876</v>
      </c>
      <c r="AH152" s="66"/>
      <c r="AI152" s="66"/>
      <c r="AJ152" s="67">
        <f t="shared" si="32"/>
        <v>472907.4909284758</v>
      </c>
      <c r="AK152" s="67"/>
      <c r="AL152" s="69">
        <f t="shared" si="33"/>
        <v>0.34814333925548829</v>
      </c>
      <c r="AM152" s="67"/>
    </row>
    <row r="153" spans="10:39" x14ac:dyDescent="0.45">
      <c r="J153" s="56"/>
      <c r="N153" s="17">
        <v>4</v>
      </c>
      <c r="O153" s="30">
        <f t="shared" si="29"/>
        <v>516734.40994697518</v>
      </c>
      <c r="P153" s="22">
        <f t="shared" si="30"/>
        <v>0.4236228732247051</v>
      </c>
      <c r="Q153" s="22">
        <f t="shared" si="31"/>
        <v>218900.51543581026</v>
      </c>
      <c r="S153">
        <v>4.5</v>
      </c>
      <c r="T153" s="22">
        <f t="shared" si="34"/>
        <v>0.4236228732247051</v>
      </c>
      <c r="W153" s="22">
        <f t="shared" si="35"/>
        <v>0.44572499999999998</v>
      </c>
      <c r="X153">
        <f t="shared" si="36"/>
        <v>230321.44487361552</v>
      </c>
      <c r="AA153" s="43">
        <f t="shared" si="37"/>
        <v>0.43196465424906594</v>
      </c>
      <c r="AE153">
        <v>4</v>
      </c>
      <c r="AF153" s="43">
        <f t="shared" si="38"/>
        <v>0.39491972989285856</v>
      </c>
      <c r="AH153" s="66"/>
      <c r="AI153" s="66"/>
      <c r="AJ153" s="67">
        <f t="shared" si="32"/>
        <v>218900.51543581026</v>
      </c>
      <c r="AK153" s="67"/>
      <c r="AL153" s="69">
        <f t="shared" si="33"/>
        <v>0.42361675683521155</v>
      </c>
      <c r="AM153" s="67"/>
    </row>
    <row r="154" spans="10:39" x14ac:dyDescent="0.45">
      <c r="J154" s="56"/>
      <c r="N154" s="17">
        <v>5</v>
      </c>
      <c r="O154" s="30">
        <f t="shared" si="29"/>
        <v>379256.53457868251</v>
      </c>
      <c r="P154" s="22">
        <f t="shared" si="30"/>
        <v>0.54127346924494446</v>
      </c>
      <c r="Q154" s="22">
        <f t="shared" si="31"/>
        <v>205281.50020521873</v>
      </c>
      <c r="S154">
        <v>5.5</v>
      </c>
      <c r="T154" s="22">
        <f t="shared" si="34"/>
        <v>0.54127346924494446</v>
      </c>
      <c r="W154" s="22">
        <f t="shared" si="35"/>
        <v>0.527725</v>
      </c>
      <c r="X154">
        <f t="shared" si="36"/>
        <v>200143.15471053522</v>
      </c>
      <c r="AA154" s="43">
        <f t="shared" si="37"/>
        <v>0.5114331643133958</v>
      </c>
      <c r="AE154">
        <v>5</v>
      </c>
      <c r="AF154" s="43">
        <f t="shared" si="38"/>
        <v>0.47080246572257839</v>
      </c>
      <c r="AH154" s="66"/>
      <c r="AI154" s="66"/>
      <c r="AJ154" s="67">
        <f t="shared" si="32"/>
        <v>205281.50020521873</v>
      </c>
      <c r="AK154" s="67"/>
      <c r="AL154" s="69">
        <f t="shared" si="33"/>
        <v>0.54126565418213812</v>
      </c>
      <c r="AM154" s="67"/>
    </row>
    <row r="155" spans="10:39" x14ac:dyDescent="0.45">
      <c r="J155" s="56"/>
      <c r="N155" s="17">
        <v>6</v>
      </c>
      <c r="O155" s="30">
        <f t="shared" si="29"/>
        <v>115318.18765918228</v>
      </c>
      <c r="P155" s="22">
        <f t="shared" si="30"/>
        <v>0.63153813667307346</v>
      </c>
      <c r="Q155" s="22">
        <f t="shared" si="31"/>
        <v>72827.83335879579</v>
      </c>
      <c r="S155">
        <v>6.5</v>
      </c>
      <c r="T155" s="22">
        <f t="shared" si="34"/>
        <v>0.63153813667307346</v>
      </c>
      <c r="W155" s="22">
        <f t="shared" si="35"/>
        <v>0.61712500000000003</v>
      </c>
      <c r="X155">
        <f t="shared" si="36"/>
        <v>71165.736559172874</v>
      </c>
      <c r="AA155" s="43">
        <f t="shared" si="37"/>
        <v>0.59807322284694564</v>
      </c>
      <c r="AE155">
        <v>6</v>
      </c>
      <c r="AF155" s="43">
        <f t="shared" si="38"/>
        <v>0.55385675002151824</v>
      </c>
      <c r="AH155" s="66"/>
      <c r="AI155" s="66"/>
      <c r="AJ155" s="67">
        <f t="shared" si="32"/>
        <v>72827.83335879579</v>
      </c>
      <c r="AK155" s="67"/>
      <c r="AL155" s="69">
        <f t="shared" si="33"/>
        <v>0.63152901834290742</v>
      </c>
      <c r="AM155" s="67"/>
    </row>
    <row r="156" spans="10:39" x14ac:dyDescent="0.45">
      <c r="J156" s="56"/>
      <c r="N156" s="17">
        <v>7</v>
      </c>
      <c r="O156" s="30">
        <f t="shared" si="29"/>
        <v>60749.136045166983</v>
      </c>
      <c r="P156" s="22">
        <f t="shared" si="30"/>
        <v>0.72141948461146144</v>
      </c>
      <c r="Q156" s="22">
        <f t="shared" si="31"/>
        <v>43825.610416295916</v>
      </c>
      <c r="S156">
        <v>7.5</v>
      </c>
      <c r="T156" s="22">
        <f t="shared" si="34"/>
        <v>0.72141948461146144</v>
      </c>
      <c r="W156" s="22">
        <f t="shared" si="35"/>
        <v>0.71392500000000003</v>
      </c>
      <c r="X156">
        <f t="shared" si="36"/>
        <v>43370.326951045841</v>
      </c>
      <c r="AA156" s="43">
        <f t="shared" si="37"/>
        <v>0.69188482984971544</v>
      </c>
      <c r="AE156">
        <v>7</v>
      </c>
      <c r="AF156" s="43">
        <f t="shared" si="38"/>
        <v>0.64408258278967812</v>
      </c>
      <c r="AH156" s="66"/>
      <c r="AI156" s="66"/>
      <c r="AJ156" s="67">
        <f t="shared" si="32"/>
        <v>43825.610416295916</v>
      </c>
      <c r="AK156" s="67"/>
      <c r="AL156" s="69">
        <f t="shared" si="33"/>
        <v>0.72140906854841336</v>
      </c>
      <c r="AM156" s="67"/>
    </row>
    <row r="157" spans="10:39" x14ac:dyDescent="0.45">
      <c r="J157" s="56"/>
      <c r="N157" s="17">
        <v>8</v>
      </c>
      <c r="O157" s="30">
        <f t="shared" si="29"/>
        <v>26543.172496185263</v>
      </c>
      <c r="P157" s="22">
        <f t="shared" si="30"/>
        <v>0.80219977121251707</v>
      </c>
      <c r="Q157" s="22">
        <f t="shared" si="31"/>
        <v>21292.926903694195</v>
      </c>
      <c r="S157">
        <v>8.5</v>
      </c>
      <c r="T157" s="22">
        <f t="shared" si="34"/>
        <v>0.80219977121251707</v>
      </c>
      <c r="W157" s="22">
        <f t="shared" si="35"/>
        <v>0.8181250000000001</v>
      </c>
      <c r="X157">
        <f t="shared" si="36"/>
        <v>21715.632998441572</v>
      </c>
      <c r="AA157" s="43">
        <f t="shared" si="37"/>
        <v>0.79286798532170544</v>
      </c>
      <c r="AE157">
        <v>8</v>
      </c>
      <c r="AF157" s="43">
        <f t="shared" si="38"/>
        <v>0.74147996402705785</v>
      </c>
      <c r="AH157" s="66"/>
      <c r="AI157" s="66"/>
      <c r="AJ157" s="67">
        <f t="shared" si="32"/>
        <v>21292.926903694195</v>
      </c>
      <c r="AK157" s="67"/>
      <c r="AL157" s="69">
        <f t="shared" si="33"/>
        <v>0.80218818882034115</v>
      </c>
      <c r="AM157" s="70"/>
    </row>
    <row r="158" spans="10:39" x14ac:dyDescent="0.45">
      <c r="J158" s="56"/>
      <c r="N158" s="17">
        <v>9</v>
      </c>
      <c r="O158" s="30">
        <f t="shared" si="29"/>
        <v>17968.182232722735</v>
      </c>
      <c r="P158" s="22">
        <f t="shared" si="30"/>
        <v>0.98224141885344274</v>
      </c>
      <c r="Q158" s="22">
        <f t="shared" si="31"/>
        <v>17649.0928104868</v>
      </c>
      <c r="S158">
        <v>9.5</v>
      </c>
      <c r="T158" s="22">
        <f t="shared" si="34"/>
        <v>0.98224141885344274</v>
      </c>
      <c r="W158" s="22">
        <f t="shared" si="35"/>
        <v>0.92972500000000002</v>
      </c>
      <c r="X158">
        <f t="shared" si="36"/>
        <v>16705.468226318146</v>
      </c>
      <c r="Z158" s="5"/>
      <c r="AA158" s="43">
        <f t="shared" si="37"/>
        <v>0.90102268926291518</v>
      </c>
      <c r="AE158">
        <v>9</v>
      </c>
      <c r="AF158" s="43">
        <f t="shared" si="38"/>
        <v>0.84604889373365777</v>
      </c>
      <c r="AH158" s="66"/>
      <c r="AI158" s="66"/>
      <c r="AJ158" s="67">
        <f t="shared" si="32"/>
        <v>17649.0928104868</v>
      </c>
      <c r="AK158" s="67"/>
      <c r="AL158" s="69">
        <f t="shared" si="33"/>
        <v>0.98222723696791636</v>
      </c>
      <c r="AM158" s="67"/>
    </row>
    <row r="159" spans="10:39" x14ac:dyDescent="0.45">
      <c r="J159" s="56"/>
      <c r="L159" s="34" t="s">
        <v>92</v>
      </c>
      <c r="M159" s="30">
        <f>SUM(O159:O164)</f>
        <v>52991.20180676056</v>
      </c>
      <c r="N159" s="17">
        <v>10</v>
      </c>
      <c r="O159" s="30">
        <f t="shared" si="29"/>
        <v>36483.285731839613</v>
      </c>
      <c r="P159" s="22">
        <f t="shared" si="30"/>
        <v>0.96598594986909836</v>
      </c>
      <c r="Q159" s="22">
        <f t="shared" si="31"/>
        <v>35242.341422016812</v>
      </c>
      <c r="S159">
        <v>10.5</v>
      </c>
      <c r="T159" s="22">
        <f t="shared" si="34"/>
        <v>0.96598594986909836</v>
      </c>
      <c r="W159" s="22">
        <f t="shared" si="35"/>
        <v>1.0487250000000001</v>
      </c>
      <c r="X159">
        <f t="shared" si="36"/>
        <v>38260.933829123504</v>
      </c>
      <c r="AA159" s="43">
        <f t="shared" si="37"/>
        <v>1.0163489416733451</v>
      </c>
      <c r="AE159">
        <v>10</v>
      </c>
      <c r="AF159" s="43">
        <f t="shared" si="38"/>
        <v>0.95778937190947755</v>
      </c>
      <c r="AH159" s="66"/>
      <c r="AI159" s="66"/>
      <c r="AJ159" s="67">
        <f t="shared" si="32"/>
        <v>35242.341422016812</v>
      </c>
      <c r="AK159" s="67"/>
      <c r="AL159" s="69">
        <f t="shared" si="33"/>
        <v>0.96597200268473193</v>
      </c>
      <c r="AM159" s="71"/>
    </row>
    <row r="160" spans="10:39" x14ac:dyDescent="0.45">
      <c r="N160" s="17">
        <v>11</v>
      </c>
      <c r="O160" s="30">
        <f t="shared" si="29"/>
        <v>6661.61215716273</v>
      </c>
      <c r="P160" s="22">
        <f t="shared" si="30"/>
        <v>1.3977187831985669</v>
      </c>
      <c r="Q160" s="22">
        <f t="shared" si="31"/>
        <v>9311.0604384502712</v>
      </c>
      <c r="S160">
        <v>11.5</v>
      </c>
      <c r="T160" s="22">
        <f t="shared" si="34"/>
        <v>1.3977187831985669</v>
      </c>
      <c r="W160" s="22">
        <f t="shared" si="35"/>
        <v>1.175125</v>
      </c>
      <c r="X160">
        <f t="shared" si="36"/>
        <v>7828.2269861858531</v>
      </c>
      <c r="AA160" s="43">
        <f t="shared" si="37"/>
        <v>1.1388467425529949</v>
      </c>
      <c r="AE160">
        <v>11</v>
      </c>
      <c r="AF160" s="43">
        <f t="shared" si="38"/>
        <v>1.0767013985545177</v>
      </c>
      <c r="AH160" s="66"/>
      <c r="AI160" s="66"/>
      <c r="AJ160" s="67">
        <f t="shared" si="32"/>
        <v>9311.0604384502712</v>
      </c>
      <c r="AK160" s="67"/>
      <c r="AL160" s="69">
        <f t="shared" si="33"/>
        <v>1.3976986025307587</v>
      </c>
      <c r="AM160" s="67"/>
    </row>
    <row r="161" spans="14:39" x14ac:dyDescent="0.45">
      <c r="N161" s="17">
        <v>12</v>
      </c>
      <c r="O161" s="30">
        <f t="shared" si="29"/>
        <v>3434.0297309360753</v>
      </c>
      <c r="P161" s="22">
        <f t="shared" si="30"/>
        <v>1.2996819613424917</v>
      </c>
      <c r="Q161" s="22">
        <f t="shared" si="31"/>
        <v>4463.1464960114272</v>
      </c>
      <c r="S161">
        <v>12.5</v>
      </c>
      <c r="T161" s="22">
        <f t="shared" si="34"/>
        <v>1.2996819613424917</v>
      </c>
      <c r="W161" s="22">
        <f t="shared" si="35"/>
        <v>1.3089249999999999</v>
      </c>
      <c r="X161">
        <f t="shared" si="36"/>
        <v>4494.8873655655025</v>
      </c>
      <c r="AA161" s="43">
        <f t="shared" si="37"/>
        <v>1.2685160919018648</v>
      </c>
      <c r="AE161">
        <v>12</v>
      </c>
      <c r="AF161" s="43">
        <f t="shared" si="38"/>
        <v>1.2027849736687772</v>
      </c>
      <c r="AH161" s="66"/>
      <c r="AI161" s="66"/>
      <c r="AJ161" s="67">
        <f t="shared" si="32"/>
        <v>4463.1464960114272</v>
      </c>
      <c r="AK161" s="67"/>
      <c r="AL161" s="69">
        <f t="shared" si="33"/>
        <v>1.2996631961586553</v>
      </c>
      <c r="AM161" s="67"/>
    </row>
    <row r="162" spans="14:39" x14ac:dyDescent="0.45">
      <c r="N162" s="17">
        <v>13</v>
      </c>
      <c r="O162" s="30">
        <f t="shared" si="29"/>
        <v>1381.959463036384</v>
      </c>
      <c r="P162" s="22">
        <f t="shared" si="30"/>
        <v>1.1310817910845608</v>
      </c>
      <c r="Q162" s="22">
        <f t="shared" si="31"/>
        <v>1563.1091846574511</v>
      </c>
      <c r="S162">
        <v>13.5</v>
      </c>
      <c r="T162" s="22">
        <f t="shared" si="34"/>
        <v>1.1310817910845608</v>
      </c>
      <c r="W162" s="22">
        <f t="shared" si="35"/>
        <v>1.4501249999999999</v>
      </c>
      <c r="X162">
        <f t="shared" si="36"/>
        <v>2004.0139663356363</v>
      </c>
      <c r="AA162" s="43">
        <f t="shared" si="37"/>
        <v>1.4053569897199545</v>
      </c>
      <c r="AE162">
        <v>13</v>
      </c>
      <c r="AF162" s="43">
        <f t="shared" si="38"/>
        <v>1.3360400972522573</v>
      </c>
      <c r="AH162" s="66"/>
      <c r="AI162" s="66"/>
      <c r="AJ162" s="67">
        <f t="shared" si="32"/>
        <v>1563.1091846574511</v>
      </c>
      <c r="AK162" s="67"/>
      <c r="AL162" s="69">
        <f t="shared" si="33"/>
        <v>1.1310654601987171</v>
      </c>
      <c r="AM162" s="67"/>
    </row>
    <row r="163" spans="14:39" x14ac:dyDescent="0.45">
      <c r="N163" s="17">
        <v>14</v>
      </c>
      <c r="O163" s="30">
        <f t="shared" si="29"/>
        <v>1818.5639895841607</v>
      </c>
      <c r="P163" s="22">
        <f t="shared" si="30"/>
        <v>1.6597678849464828</v>
      </c>
      <c r="Q163" s="22">
        <f t="shared" si="31"/>
        <v>3018.3941066319398</v>
      </c>
      <c r="S163">
        <v>14.5</v>
      </c>
      <c r="T163" s="22">
        <f t="shared" si="34"/>
        <v>1.6597678849464828</v>
      </c>
      <c r="W163" s="22">
        <f t="shared" si="35"/>
        <v>1.598725</v>
      </c>
      <c r="X163">
        <f t="shared" si="36"/>
        <v>2907.3837142479374</v>
      </c>
      <c r="AA163" s="43">
        <f t="shared" si="37"/>
        <v>1.5493694360072645</v>
      </c>
      <c r="AE163">
        <v>14</v>
      </c>
      <c r="AF163" s="43">
        <f t="shared" si="38"/>
        <v>1.4764667693049569</v>
      </c>
      <c r="AH163" s="66"/>
      <c r="AI163" s="66"/>
      <c r="AJ163" s="67">
        <f t="shared" si="32"/>
        <v>3018.3941066319398</v>
      </c>
      <c r="AK163" s="67"/>
      <c r="AL163" s="69">
        <f t="shared" si="33"/>
        <v>1.6597439207379971</v>
      </c>
      <c r="AM163" s="67"/>
    </row>
    <row r="164" spans="14:39" x14ac:dyDescent="0.45">
      <c r="N164" s="17" t="s">
        <v>53</v>
      </c>
      <c r="O164" s="30">
        <f t="shared" si="29"/>
        <v>3211.7507342015933</v>
      </c>
      <c r="P164" s="22">
        <f t="shared" si="30"/>
        <v>1.8442932196963362</v>
      </c>
      <c r="Q164" s="22">
        <f t="shared" si="31"/>
        <v>5923.4101024427282</v>
      </c>
      <c r="S164">
        <v>15.5</v>
      </c>
      <c r="T164" s="22">
        <f t="shared" si="34"/>
        <v>1.8442932196963362</v>
      </c>
      <c r="W164" s="22">
        <f t="shared" si="35"/>
        <v>1.7547250000000001</v>
      </c>
      <c r="X164">
        <f t="shared" si="36"/>
        <v>5635.7393070718908</v>
      </c>
      <c r="AA164" s="43">
        <f t="shared" si="37"/>
        <v>1.7005534307637946</v>
      </c>
      <c r="AE164">
        <v>15</v>
      </c>
      <c r="AF164" s="43">
        <f t="shared" si="38"/>
        <v>1.6240649898268766</v>
      </c>
      <c r="AH164" s="66"/>
      <c r="AI164" s="66"/>
      <c r="AJ164" s="67">
        <f t="shared" si="32"/>
        <v>5923.4101024427282</v>
      </c>
      <c r="AK164" s="67"/>
      <c r="AL164" s="69">
        <f t="shared" si="33"/>
        <v>1.8442665912577296</v>
      </c>
      <c r="AM164" s="67"/>
    </row>
    <row r="165" spans="14:39" x14ac:dyDescent="0.45">
      <c r="Z165" s="42" t="s">
        <v>92</v>
      </c>
      <c r="AA165" s="43">
        <f>SUM(AA159*O159/M159)+(AA160*O160/M159)+(AA161*O161/M159)+(AA162*O162/M159)+(AA163*O163/M159)+(AA164*O164/M159)</f>
        <v>1.1179960386827612</v>
      </c>
      <c r="AB165" s="42"/>
      <c r="AC165" s="42"/>
      <c r="AD165" s="42" t="s">
        <v>93</v>
      </c>
      <c r="AE165" s="44">
        <v>10</v>
      </c>
      <c r="AF165" s="43">
        <f>SUM(AF159*O159/M159)+(AF160*O160/M159)+(AF161*O161/M159)+(AF162*O162/M159)+(AF163*O163/M159)+(AF164*O164/M159)</f>
        <v>1.0566615283337981</v>
      </c>
      <c r="AH165" s="66"/>
      <c r="AI165" s="66"/>
      <c r="AJ165" s="66"/>
      <c r="AK165" s="66"/>
      <c r="AL165" s="43">
        <f>SUM(AL159*O159/M159)+(AL160*O160/M159)+(AL161*O161/M159)+(AL162*O162/M159)+(AL163*O163/M159)+(AL164*O164/M159)</f>
        <v>1.1232166913139794</v>
      </c>
      <c r="AM165" s="66"/>
    </row>
    <row r="166" spans="14:39" x14ac:dyDescent="0.45">
      <c r="N166" t="s">
        <v>54</v>
      </c>
      <c r="O166" s="31">
        <f>SUM(O149:O164)</f>
        <v>3541083.9321467848</v>
      </c>
      <c r="P166" s="2"/>
      <c r="Q166" s="32">
        <f>SUM(Q149:Q164)</f>
        <v>1410585.6690990042</v>
      </c>
      <c r="W166" t="s">
        <v>94</v>
      </c>
      <c r="X166">
        <f>SUM(X150:X164)</f>
        <v>1455499.2250906555</v>
      </c>
      <c r="AH166" s="66" t="s">
        <v>94</v>
      </c>
      <c r="AI166" s="66"/>
      <c r="AJ166" s="66">
        <f>SUM(AJ149:AJ164)</f>
        <v>1410585.6690990042</v>
      </c>
      <c r="AK166" s="66"/>
      <c r="AL166" s="66"/>
      <c r="AM166" s="66"/>
    </row>
    <row r="167" spans="14:39" x14ac:dyDescent="0.45">
      <c r="AH167" s="66"/>
      <c r="AI167" s="66"/>
      <c r="AJ167" s="66"/>
      <c r="AK167" s="66"/>
      <c r="AL167" s="66"/>
      <c r="AM167" s="66"/>
    </row>
    <row r="168" spans="14:39" x14ac:dyDescent="0.45">
      <c r="N168" t="s">
        <v>95</v>
      </c>
      <c r="O168" s="33">
        <f>IF($Q$166 &gt;0, $Q$166/$J$15/1000,0)</f>
        <v>1.0000144384975214</v>
      </c>
      <c r="P168" s="2"/>
      <c r="W168" t="s">
        <v>96</v>
      </c>
      <c r="X168">
        <f>J15/(X166/1000)</f>
        <v>0.96912817151621733</v>
      </c>
      <c r="AH168" s="66" t="s">
        <v>96</v>
      </c>
      <c r="AI168" s="66"/>
      <c r="AJ168" s="66">
        <f>J15/(AJ166/1000)</f>
        <v>0.99998556171094588</v>
      </c>
      <c r="AK168" s="66"/>
      <c r="AL168" s="66"/>
      <c r="AM168" s="66"/>
    </row>
    <row r="169" spans="14:39" x14ac:dyDescent="0.45">
      <c r="N169" t="s">
        <v>97</v>
      </c>
    </row>
    <row r="170" spans="14:39" x14ac:dyDescent="0.45">
      <c r="N170" t="s">
        <v>98</v>
      </c>
    </row>
  </sheetData>
  <pageMargins left="0.75" right="0.75" top="1" bottom="1" header="0.5" footer="0.5"/>
  <pageSetup paperSize="9" orientation="landscape" blackAndWhite="1" useFirstPageNumber="1" horizontalDpi="4294967292" verticalDpi="4294967292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9217" r:id="rId4" name="Button 1">
              <controlPr defaultSize="0" print="0" autoFill="0" autoLine="0" autoPict="0" macro="'TOTINT+migration(2006)'!PRINT">
                <anchor moveWithCells="1" sizeWithCells="1">
                  <from>
                    <xdr:col>5</xdr:col>
                    <xdr:colOff>354330</xdr:colOff>
                    <xdr:row>2</xdr:row>
                    <xdr:rowOff>0</xdr:rowOff>
                  </from>
                  <to>
                    <xdr:col>7</xdr:col>
                    <xdr:colOff>533400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8" r:id="rId5" name="Button 2">
              <controlPr defaultSize="0" print="0" autoFill="0" autoLine="0" autoPict="0" macro="'TOTINT+migration(2006)'!FIRST">
                <anchor moveWithCells="1" sizeWithCells="1">
                  <from>
                    <xdr:col>4</xdr:col>
                    <xdr:colOff>0</xdr:colOff>
                    <xdr:row>2</xdr:row>
                    <xdr:rowOff>0</xdr:rowOff>
                  </from>
                  <to>
                    <xdr:col>5</xdr:col>
                    <xdr:colOff>354330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9" r:id="rId6" name="Button 3">
              <controlPr defaultSize="0" print="0" autoFill="0" autoLine="0" autoPict="0" macro="'TOTINT+migration(2006)'!SAVE">
                <anchor moveWithCells="1" sizeWithCells="1">
                  <from>
                    <xdr:col>7</xdr:col>
                    <xdr:colOff>533400</xdr:colOff>
                    <xdr:row>2</xdr:row>
                    <xdr:rowOff>0</xdr:rowOff>
                  </from>
                  <to>
                    <xdr:col>10</xdr:col>
                    <xdr:colOff>57150</xdr:colOff>
                    <xdr:row>5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autoPageBreaks="0"/>
  </sheetPr>
  <dimension ref="A1:BC170"/>
  <sheetViews>
    <sheetView zoomScaleNormal="100" workbookViewId="0"/>
  </sheetViews>
  <sheetFormatPr defaultRowHeight="12.3" x14ac:dyDescent="0.45"/>
  <cols>
    <col min="7" max="7" width="2.71875" customWidth="1"/>
    <col min="9" max="9" width="2.71875" customWidth="1"/>
    <col min="10" max="10" width="9.83203125" customWidth="1"/>
    <col min="14" max="14" width="5.71875" customWidth="1"/>
    <col min="15" max="15" width="10.71875" customWidth="1"/>
    <col min="16" max="16" width="7.71875" customWidth="1"/>
    <col min="17" max="17" width="6.71875" hidden="1" customWidth="1"/>
    <col min="18" max="18" width="3.71875" customWidth="1"/>
    <col min="19" max="19" width="10.71875" customWidth="1"/>
    <col min="20" max="20" width="7.71875" customWidth="1"/>
    <col min="21" max="21" width="6.71875" hidden="1" customWidth="1"/>
    <col min="22" max="22" width="3.71875" customWidth="1"/>
    <col min="23" max="23" width="10.71875" customWidth="1"/>
    <col min="24" max="24" width="7.71875" customWidth="1"/>
    <col min="25" max="25" width="6.71875" hidden="1" customWidth="1"/>
    <col min="26" max="26" width="3.71875" customWidth="1"/>
    <col min="27" max="27" width="10.71875" customWidth="1"/>
    <col min="28" max="28" width="7.71875" customWidth="1"/>
    <col min="29" max="29" width="6.71875" hidden="1" customWidth="1"/>
    <col min="30" max="30" width="3.71875" customWidth="1"/>
    <col min="31" max="31" width="10.71875" customWidth="1"/>
    <col min="32" max="32" width="7.71875" customWidth="1"/>
    <col min="33" max="33" width="0" hidden="1" customWidth="1"/>
    <col min="35" max="35" width="5.27734375" customWidth="1"/>
    <col min="36" max="36" width="8.71875" customWidth="1"/>
    <col min="37" max="37" width="6.27734375" customWidth="1"/>
    <col min="38" max="38" width="6.44140625" customWidth="1"/>
  </cols>
  <sheetData>
    <row r="1" spans="1:55" ht="22.5" x14ac:dyDescent="0.75">
      <c r="A1" s="3" t="s">
        <v>22</v>
      </c>
      <c r="C1" s="1" t="s">
        <v>23</v>
      </c>
      <c r="E1" s="2"/>
      <c r="F1" s="3" t="s">
        <v>24</v>
      </c>
      <c r="J1" s="3" t="s">
        <v>25</v>
      </c>
      <c r="N1" s="3" t="s">
        <v>26</v>
      </c>
      <c r="P1" s="5" t="str">
        <f>($C$3)</f>
        <v>p7eINT_metier</v>
      </c>
      <c r="T1" s="6" t="s">
        <v>27</v>
      </c>
      <c r="W1" s="7" t="str">
        <f>($C$5)</f>
        <v>Plaice VIIe - International (Used metier based datasets)</v>
      </c>
    </row>
    <row r="2" spans="1:55" x14ac:dyDescent="0.45">
      <c r="N2" s="3"/>
    </row>
    <row r="3" spans="1:55" x14ac:dyDescent="0.45">
      <c r="A3" s="3" t="s">
        <v>26</v>
      </c>
      <c r="C3" s="11" t="s">
        <v>28</v>
      </c>
      <c r="D3" s="39"/>
      <c r="N3" s="6" t="s">
        <v>29</v>
      </c>
      <c r="P3" s="5">
        <f>($B$7)</f>
        <v>2005</v>
      </c>
      <c r="Q3" s="9"/>
      <c r="R3" s="9"/>
      <c r="S3" s="9"/>
      <c r="T3" s="6" t="s">
        <v>30</v>
      </c>
      <c r="U3" s="10"/>
      <c r="W3" s="5" t="str">
        <f>($D$7)</f>
        <v>Combined</v>
      </c>
    </row>
    <row r="4" spans="1:55" x14ac:dyDescent="0.45">
      <c r="A4" s="3"/>
      <c r="N4" s="6"/>
      <c r="P4" s="6"/>
      <c r="Q4" s="9"/>
      <c r="R4" s="9"/>
      <c r="S4" s="9"/>
      <c r="U4" s="10"/>
    </row>
    <row r="5" spans="1:55" x14ac:dyDescent="0.45">
      <c r="A5" s="6" t="s">
        <v>27</v>
      </c>
      <c r="C5" s="11" t="s">
        <v>31</v>
      </c>
      <c r="D5" s="9"/>
      <c r="E5" s="9"/>
      <c r="G5" s="10"/>
      <c r="N5" s="6" t="s">
        <v>32</v>
      </c>
      <c r="P5" s="36">
        <f>($F$7)</f>
        <v>42191</v>
      </c>
      <c r="Q5" s="2"/>
      <c r="R5" s="2"/>
      <c r="T5" s="6" t="s">
        <v>33</v>
      </c>
      <c r="U5" s="2"/>
      <c r="W5" s="5" t="str">
        <f>($J$7)</f>
        <v>idh</v>
      </c>
    </row>
    <row r="6" spans="1:55" x14ac:dyDescent="0.45">
      <c r="A6" s="6"/>
      <c r="C6" s="6"/>
      <c r="D6" s="9"/>
      <c r="E6" s="9"/>
      <c r="G6" s="10"/>
    </row>
    <row r="7" spans="1:55" x14ac:dyDescent="0.45">
      <c r="A7" s="6" t="s">
        <v>29</v>
      </c>
      <c r="B7" s="12">
        <v>2005</v>
      </c>
      <c r="C7" s="9" t="s">
        <v>30</v>
      </c>
      <c r="D7" s="13" t="str">
        <f>IF(F45=1, "Combined",IF(F45=2, "Separate",""))</f>
        <v>Combined</v>
      </c>
      <c r="E7" s="4" t="s">
        <v>32</v>
      </c>
      <c r="F7" s="35">
        <v>42191</v>
      </c>
      <c r="G7" s="2"/>
      <c r="I7" s="4" t="s">
        <v>33</v>
      </c>
      <c r="J7" s="40" t="s">
        <v>34</v>
      </c>
    </row>
    <row r="8" spans="1:55" x14ac:dyDescent="0.45">
      <c r="N8" s="15" t="s">
        <v>35</v>
      </c>
      <c r="AU8" s="45"/>
    </row>
    <row r="9" spans="1:55" x14ac:dyDescent="0.45">
      <c r="AF9" s="46"/>
      <c r="AG9" s="46"/>
      <c r="AH9" s="46"/>
      <c r="AI9" s="46"/>
      <c r="AJ9" s="46"/>
      <c r="AK9" s="46"/>
      <c r="AL9" s="46"/>
      <c r="AM9" s="46"/>
      <c r="AN9" s="46"/>
      <c r="AO9" s="47"/>
      <c r="AU9" s="45"/>
    </row>
    <row r="10" spans="1:55" x14ac:dyDescent="0.45">
      <c r="A10" t="s">
        <v>36</v>
      </c>
      <c r="N10" s="3" t="s">
        <v>37</v>
      </c>
    </row>
    <row r="11" spans="1:55" x14ac:dyDescent="0.45">
      <c r="A11" t="s">
        <v>38</v>
      </c>
      <c r="AK11" s="9"/>
    </row>
    <row r="12" spans="1:55" x14ac:dyDescent="0.45">
      <c r="O12" s="37" t="str">
        <f>C14</f>
        <v>International</v>
      </c>
      <c r="P12" s="2"/>
      <c r="S12" s="37" t="str">
        <f>D14</f>
        <v>Migration</v>
      </c>
      <c r="T12" s="2"/>
      <c r="U12" s="5"/>
      <c r="W12" s="37" t="str">
        <f>E14</f>
        <v>-</v>
      </c>
      <c r="X12" s="2"/>
      <c r="Z12" s="5"/>
      <c r="AA12" s="37" t="str">
        <f>F14</f>
        <v>-</v>
      </c>
      <c r="AB12" s="2"/>
      <c r="AC12" s="5"/>
      <c r="AJ12" s="9"/>
      <c r="AX12" s="42"/>
      <c r="BC12" s="42"/>
    </row>
    <row r="13" spans="1:55" x14ac:dyDescent="0.45">
      <c r="I13" s="4"/>
      <c r="J13" s="16" t="s">
        <v>39</v>
      </c>
      <c r="N13" s="17" t="s">
        <v>40</v>
      </c>
      <c r="O13" s="10" t="s">
        <v>41</v>
      </c>
      <c r="P13" s="10" t="s">
        <v>42</v>
      </c>
      <c r="S13" s="10" t="s">
        <v>41</v>
      </c>
      <c r="T13" s="10" t="s">
        <v>42</v>
      </c>
      <c r="U13" s="10"/>
      <c r="W13" s="10" t="s">
        <v>41</v>
      </c>
      <c r="X13" s="10" t="s">
        <v>42</v>
      </c>
      <c r="AA13" s="10" t="s">
        <v>41</v>
      </c>
      <c r="AB13" s="10" t="s">
        <v>42</v>
      </c>
      <c r="AC13" s="10"/>
      <c r="AE13" s="10"/>
      <c r="AX13" s="42"/>
      <c r="BC13" s="42"/>
    </row>
    <row r="14" spans="1:55" x14ac:dyDescent="0.45">
      <c r="C14" s="41" t="s">
        <v>43</v>
      </c>
      <c r="D14" s="41" t="s">
        <v>44</v>
      </c>
      <c r="E14" s="41" t="s">
        <v>45</v>
      </c>
      <c r="F14" s="41" t="s">
        <v>45</v>
      </c>
      <c r="H14" s="16" t="s">
        <v>46</v>
      </c>
      <c r="I14" s="4"/>
      <c r="J14" s="16" t="s">
        <v>47</v>
      </c>
      <c r="N14" s="17">
        <v>0</v>
      </c>
      <c r="O14" s="30">
        <v>0</v>
      </c>
      <c r="P14" s="22">
        <v>0</v>
      </c>
      <c r="Q14" s="18"/>
      <c r="S14" s="30">
        <v>0</v>
      </c>
      <c r="T14" s="22">
        <v>0</v>
      </c>
      <c r="U14" s="20"/>
      <c r="W14" s="30">
        <v>0</v>
      </c>
      <c r="X14" s="22">
        <v>0</v>
      </c>
      <c r="AA14" s="30">
        <v>0</v>
      </c>
      <c r="AB14" s="22">
        <v>0</v>
      </c>
      <c r="AC14" s="23"/>
      <c r="AE14" s="22"/>
      <c r="AX14" s="42"/>
      <c r="BC14" s="42"/>
    </row>
    <row r="15" spans="1:55" x14ac:dyDescent="0.45">
      <c r="A15" t="s">
        <v>48</v>
      </c>
      <c r="C15" s="20">
        <v>1202.6689999999999</v>
      </c>
      <c r="D15" s="22">
        <v>116.78237716304901</v>
      </c>
      <c r="E15" s="20">
        <f>0</f>
        <v>0</v>
      </c>
      <c r="F15" s="20">
        <f>0</f>
        <v>0</v>
      </c>
      <c r="H15" s="22"/>
      <c r="J15" s="22">
        <f>SUM(C15:F15)</f>
        <v>1319.4513771630488</v>
      </c>
      <c r="N15" s="17">
        <v>1</v>
      </c>
      <c r="O15" s="30">
        <v>22330.634924452766</v>
      </c>
      <c r="P15" s="22">
        <v>0.25345328994987326</v>
      </c>
      <c r="Q15" s="18"/>
      <c r="S15" s="30">
        <v>0</v>
      </c>
      <c r="T15" s="22">
        <v>0</v>
      </c>
      <c r="U15" s="20"/>
      <c r="W15" s="30">
        <v>0</v>
      </c>
      <c r="X15" s="22">
        <v>0</v>
      </c>
      <c r="AA15" s="30">
        <v>0</v>
      </c>
      <c r="AB15" s="22">
        <v>0</v>
      </c>
      <c r="AC15" s="23"/>
      <c r="AE15" s="22"/>
      <c r="BC15" s="42"/>
    </row>
    <row r="16" spans="1:55" x14ac:dyDescent="0.45">
      <c r="N16" s="17">
        <v>2</v>
      </c>
      <c r="O16" s="30">
        <v>791276.79674524884</v>
      </c>
      <c r="P16" s="22">
        <v>0.32045007554750649</v>
      </c>
      <c r="Q16" s="18"/>
      <c r="S16" s="30">
        <v>4796.7938324999996</v>
      </c>
      <c r="T16" s="22">
        <v>0.23362056155199701</v>
      </c>
      <c r="U16" s="20"/>
      <c r="W16" s="30">
        <v>0</v>
      </c>
      <c r="X16" s="22">
        <v>0</v>
      </c>
      <c r="AA16" s="30">
        <v>0</v>
      </c>
      <c r="AB16" s="22">
        <v>0</v>
      </c>
      <c r="AC16" s="23"/>
      <c r="AE16" s="22"/>
      <c r="AQ16" s="22"/>
      <c r="AT16" s="22"/>
      <c r="AX16" s="43"/>
      <c r="BC16" s="43"/>
    </row>
    <row r="17" spans="1:55" x14ac:dyDescent="0.45">
      <c r="A17" t="s">
        <v>49</v>
      </c>
      <c r="C17" s="20">
        <v>1202.6689999999999</v>
      </c>
      <c r="D17" s="22">
        <v>116.78237716304901</v>
      </c>
      <c r="E17" s="20">
        <f>0</f>
        <v>0</v>
      </c>
      <c r="F17" s="20">
        <f>0</f>
        <v>0</v>
      </c>
      <c r="H17" s="22">
        <f>SUM(C17:F17)</f>
        <v>1319.4513771630488</v>
      </c>
      <c r="I17" s="22"/>
      <c r="J17" s="22"/>
      <c r="N17" s="17">
        <v>3</v>
      </c>
      <c r="O17" s="30">
        <v>823549.74725829728</v>
      </c>
      <c r="P17" s="22">
        <v>0.3651811179629737</v>
      </c>
      <c r="Q17" s="18"/>
      <c r="S17" s="30">
        <v>56546.124636</v>
      </c>
      <c r="T17" s="22">
        <v>0.29889071844138498</v>
      </c>
      <c r="U17" s="20"/>
      <c r="W17" s="30">
        <v>0</v>
      </c>
      <c r="X17" s="22">
        <v>0</v>
      </c>
      <c r="AA17" s="30">
        <v>0</v>
      </c>
      <c r="AB17" s="22">
        <v>0</v>
      </c>
      <c r="AC17" s="23"/>
      <c r="AE17" s="22"/>
      <c r="AQ17" s="22"/>
      <c r="AT17" s="22"/>
      <c r="AX17" s="43"/>
      <c r="BC17" s="43"/>
    </row>
    <row r="18" spans="1:55" x14ac:dyDescent="0.45">
      <c r="N18" s="17">
        <v>4</v>
      </c>
      <c r="O18" s="30">
        <v>661633.64880756265</v>
      </c>
      <c r="P18" s="22">
        <v>0.42346131993596292</v>
      </c>
      <c r="Q18" s="18"/>
      <c r="S18" s="30">
        <v>113277.919104</v>
      </c>
      <c r="T18" s="22">
        <v>0.39287094434095099</v>
      </c>
      <c r="U18" s="20"/>
      <c r="W18" s="30">
        <v>0</v>
      </c>
      <c r="X18" s="22">
        <v>0</v>
      </c>
      <c r="AA18" s="30">
        <v>0</v>
      </c>
      <c r="AB18" s="22">
        <v>0</v>
      </c>
      <c r="AC18" s="23"/>
      <c r="AE18" s="22"/>
      <c r="AQ18" s="22"/>
      <c r="AT18" s="22"/>
      <c r="AX18" s="43"/>
      <c r="BC18" s="43"/>
    </row>
    <row r="19" spans="1:55" x14ac:dyDescent="0.45">
      <c r="A19" t="s">
        <v>50</v>
      </c>
      <c r="C19" s="20">
        <v>1202.6689999999999</v>
      </c>
      <c r="D19" s="22">
        <v>116.78237716304901</v>
      </c>
      <c r="E19" s="20">
        <v>0</v>
      </c>
      <c r="F19" s="20">
        <v>0</v>
      </c>
      <c r="H19" s="22"/>
      <c r="I19" s="22"/>
      <c r="J19" s="22"/>
      <c r="N19" s="17">
        <v>5</v>
      </c>
      <c r="O19" s="30">
        <v>244929.87829614765</v>
      </c>
      <c r="P19" s="22">
        <v>0.52077032998388451</v>
      </c>
      <c r="Q19" s="18"/>
      <c r="S19" s="30">
        <v>31919.247599999999</v>
      </c>
      <c r="T19" s="22">
        <v>0.49402118747503398</v>
      </c>
      <c r="U19" s="20"/>
      <c r="W19" s="30">
        <v>0</v>
      </c>
      <c r="X19" s="22">
        <v>0</v>
      </c>
      <c r="AA19" s="30">
        <v>0</v>
      </c>
      <c r="AB19" s="22">
        <v>0</v>
      </c>
      <c r="AC19" s="23"/>
      <c r="AE19" s="22"/>
      <c r="AQ19" s="22"/>
      <c r="AT19" s="22"/>
      <c r="AX19" s="43"/>
      <c r="BC19" s="43"/>
    </row>
    <row r="20" spans="1:55" x14ac:dyDescent="0.45">
      <c r="N20" s="17">
        <v>6</v>
      </c>
      <c r="O20" s="30">
        <v>130994.43860297617</v>
      </c>
      <c r="P20" s="22">
        <v>0.59244961224777615</v>
      </c>
      <c r="Q20" s="18"/>
      <c r="S20" s="30">
        <v>15021.713549999999</v>
      </c>
      <c r="T20" s="22">
        <v>0.59372142712375497</v>
      </c>
      <c r="U20" s="20"/>
      <c r="W20" s="30">
        <v>0</v>
      </c>
      <c r="X20" s="22">
        <v>0</v>
      </c>
      <c r="AA20" s="30">
        <v>0</v>
      </c>
      <c r="AB20" s="22">
        <v>0</v>
      </c>
      <c r="AC20" s="23"/>
      <c r="AE20" s="22"/>
      <c r="AQ20" s="22"/>
      <c r="AT20" s="22"/>
      <c r="AX20" s="43"/>
      <c r="BC20" s="43"/>
    </row>
    <row r="21" spans="1:55" x14ac:dyDescent="0.45">
      <c r="A21" t="s">
        <v>51</v>
      </c>
      <c r="C21" s="13">
        <f>IF(C19=0, 0,IF(C19&lt;&gt; 0, C17/C19))</f>
        <v>1</v>
      </c>
      <c r="D21" s="13">
        <f>IF(D19=0, 0,IF(D19&lt;&gt; 0, D17/D19))</f>
        <v>1</v>
      </c>
      <c r="E21" s="13">
        <f>IF(E19=0, 0,IF(E19&lt;&gt; 0, E17/E19))</f>
        <v>0</v>
      </c>
      <c r="F21" s="13">
        <f>IF(F19=0, 0,IF(F19&lt;&gt; 0, F17/F19))</f>
        <v>0</v>
      </c>
      <c r="J21" s="13">
        <f>IF(H17=0, 0,IF(H17&lt;&gt; 0, J15/H17))</f>
        <v>1</v>
      </c>
      <c r="N21" s="17">
        <v>7</v>
      </c>
      <c r="O21" s="30">
        <v>43260.335577893726</v>
      </c>
      <c r="P21" s="22">
        <v>0.72665457628262509</v>
      </c>
      <c r="Q21" s="18"/>
      <c r="S21" s="30">
        <v>6481.8261000000002</v>
      </c>
      <c r="T21" s="22">
        <v>0.736771770972797</v>
      </c>
      <c r="U21" s="20"/>
      <c r="W21" s="30">
        <v>0</v>
      </c>
      <c r="X21" s="22">
        <v>0</v>
      </c>
      <c r="AA21" s="30">
        <v>0</v>
      </c>
      <c r="AB21" s="22">
        <v>0</v>
      </c>
      <c r="AC21" s="23"/>
      <c r="AE21" s="22"/>
      <c r="AQ21" s="22"/>
      <c r="AT21" s="22"/>
      <c r="AX21" s="43"/>
      <c r="BC21" s="43"/>
    </row>
    <row r="22" spans="1:55" x14ac:dyDescent="0.45">
      <c r="N22" s="17">
        <v>8</v>
      </c>
      <c r="O22" s="30">
        <v>42963.099697161932</v>
      </c>
      <c r="P22" s="22">
        <v>0.77681597679198167</v>
      </c>
      <c r="Q22" s="18"/>
      <c r="S22" s="30">
        <v>6496.7847000000002</v>
      </c>
      <c r="T22" s="22">
        <v>0.819821970599941</v>
      </c>
      <c r="U22" s="20"/>
      <c r="W22" s="30">
        <v>0</v>
      </c>
      <c r="X22" s="22">
        <v>0</v>
      </c>
      <c r="AA22" s="30">
        <v>0</v>
      </c>
      <c r="AB22" s="22">
        <v>0</v>
      </c>
      <c r="AC22" s="23"/>
      <c r="AE22" s="22"/>
      <c r="AQ22" s="22"/>
      <c r="AT22" s="22"/>
      <c r="AX22" s="43"/>
      <c r="BC22" s="43"/>
    </row>
    <row r="23" spans="1:55" x14ac:dyDescent="0.45">
      <c r="N23" s="17">
        <v>9</v>
      </c>
      <c r="O23" s="30">
        <v>48203.940350624136</v>
      </c>
      <c r="P23" s="22">
        <v>0.9197613754639391</v>
      </c>
      <c r="Q23" s="18"/>
      <c r="S23" s="30">
        <v>10203.177900000001</v>
      </c>
      <c r="T23" s="22">
        <v>0.92368222024804603</v>
      </c>
      <c r="U23" s="20"/>
      <c r="W23" s="30">
        <v>0</v>
      </c>
      <c r="X23" s="22">
        <v>0</v>
      </c>
      <c r="AA23" s="30">
        <v>0</v>
      </c>
      <c r="AB23" s="22">
        <v>0</v>
      </c>
      <c r="AC23" s="23"/>
      <c r="AE23" s="22"/>
      <c r="AQ23" s="22"/>
      <c r="AT23" s="22"/>
      <c r="AX23" s="43"/>
      <c r="BC23" s="43"/>
    </row>
    <row r="24" spans="1:55" x14ac:dyDescent="0.45">
      <c r="A24" t="s">
        <v>52</v>
      </c>
      <c r="C24" s="24">
        <f>IF($Q$98+$Q$131 &gt;0,($Q$98+$Q$131)/$C$17/1000,0)</f>
        <v>1.0000152907564988</v>
      </c>
      <c r="D24" s="24">
        <f>IF($U$98+$U$131 &gt;0,($U$98+$U$131)/$D$17/1000,0)</f>
        <v>0.99999999999999878</v>
      </c>
      <c r="E24" s="24">
        <f>IF($Y$98+$Y$131 &gt;0,($Y$98+$Y$131)/$E$17/1000,0)</f>
        <v>0</v>
      </c>
      <c r="F24" s="24">
        <f>IF($AC$98+$AC$131 &gt;0,($AC$98+$AC$131)/$F$17/1000,0)</f>
        <v>0</v>
      </c>
      <c r="G24" s="10"/>
      <c r="H24" s="10"/>
      <c r="I24" s="10"/>
      <c r="J24" s="24">
        <f>IF($AG$98+$AG$131 &gt;0,($AG$98+$AG$131)/$J$15/1000,0)</f>
        <v>1.00001393739788</v>
      </c>
      <c r="N24" s="17">
        <v>10</v>
      </c>
      <c r="O24" s="30">
        <v>16622.09241835889</v>
      </c>
      <c r="P24" s="22">
        <v>0.9871494396399827</v>
      </c>
      <c r="Q24" s="18"/>
      <c r="S24" s="30">
        <v>8144.6625000000004</v>
      </c>
      <c r="T24" s="22">
        <v>1.2331029640003699</v>
      </c>
      <c r="U24" s="20"/>
      <c r="W24" s="30">
        <v>0</v>
      </c>
      <c r="X24" s="22">
        <v>0</v>
      </c>
      <c r="AA24" s="30">
        <v>0</v>
      </c>
      <c r="AB24" s="22">
        <v>0</v>
      </c>
      <c r="AC24" s="23"/>
      <c r="AE24" s="22"/>
      <c r="AQ24" s="22"/>
      <c r="AT24" s="22"/>
      <c r="AW24" s="5"/>
      <c r="AX24" s="43"/>
      <c r="BC24" s="43"/>
    </row>
    <row r="25" spans="1:55" x14ac:dyDescent="0.45">
      <c r="N25" s="17">
        <v>11</v>
      </c>
      <c r="O25" s="30">
        <v>12962.850057435628</v>
      </c>
      <c r="P25" s="22">
        <v>1.2933923111879559</v>
      </c>
      <c r="Q25" s="18"/>
      <c r="S25" s="30"/>
      <c r="T25" s="22"/>
      <c r="U25" s="20"/>
      <c r="W25" s="30">
        <v>0</v>
      </c>
      <c r="X25" s="22">
        <v>0</v>
      </c>
      <c r="AA25" s="30">
        <v>0</v>
      </c>
      <c r="AB25" s="22">
        <v>0</v>
      </c>
      <c r="AC25" s="23"/>
      <c r="AE25" s="22"/>
      <c r="AQ25" s="22"/>
      <c r="AT25" s="22"/>
      <c r="AX25" s="43"/>
      <c r="BC25" s="43"/>
    </row>
    <row r="26" spans="1:55" x14ac:dyDescent="0.45">
      <c r="N26" s="17">
        <v>12</v>
      </c>
      <c r="O26" s="30">
        <v>3458.0170163868515</v>
      </c>
      <c r="P26" s="22">
        <v>1.332824065736224</v>
      </c>
      <c r="Q26" s="18"/>
      <c r="S26" s="30"/>
      <c r="T26" s="22"/>
      <c r="U26" s="20"/>
      <c r="W26" s="30">
        <v>0</v>
      </c>
      <c r="X26" s="22">
        <v>0</v>
      </c>
      <c r="AA26" s="30">
        <v>0</v>
      </c>
      <c r="AB26" s="22">
        <v>0</v>
      </c>
      <c r="AC26" s="23"/>
      <c r="AE26" s="22"/>
      <c r="AQ26" s="22"/>
      <c r="AT26" s="22"/>
      <c r="AX26" s="43"/>
      <c r="BC26" s="43"/>
    </row>
    <row r="27" spans="1:55" x14ac:dyDescent="0.45">
      <c r="N27" s="17">
        <v>13</v>
      </c>
      <c r="O27" s="30">
        <v>1832.0871908360809</v>
      </c>
      <c r="P27" s="22">
        <v>1.2212430167334432</v>
      </c>
      <c r="Q27" s="18"/>
      <c r="S27" s="30"/>
      <c r="T27" s="22"/>
      <c r="U27" s="20"/>
      <c r="W27" s="30">
        <v>0</v>
      </c>
      <c r="X27" s="22">
        <v>0</v>
      </c>
      <c r="AA27" s="30">
        <v>0</v>
      </c>
      <c r="AB27" s="22">
        <v>0</v>
      </c>
      <c r="AC27" s="23"/>
      <c r="AE27" s="22"/>
      <c r="AQ27" s="22"/>
      <c r="AT27" s="22"/>
      <c r="AX27" s="43"/>
      <c r="BC27" s="43"/>
    </row>
    <row r="28" spans="1:55" x14ac:dyDescent="0.45">
      <c r="N28" s="17">
        <v>14</v>
      </c>
      <c r="O28" s="30">
        <v>1385.0069256964791</v>
      </c>
      <c r="P28" s="22">
        <v>1.4783927588165966</v>
      </c>
      <c r="Q28" s="18"/>
      <c r="S28" s="30"/>
      <c r="T28" s="22"/>
      <c r="U28" s="20"/>
      <c r="W28" s="30">
        <v>0</v>
      </c>
      <c r="X28" s="22">
        <v>0</v>
      </c>
      <c r="AA28" s="30">
        <v>0</v>
      </c>
      <c r="AB28" s="22">
        <v>0</v>
      </c>
      <c r="AC28" s="23"/>
      <c r="AE28" s="22"/>
      <c r="AQ28" s="22"/>
      <c r="AT28" s="22"/>
      <c r="AX28" s="43"/>
      <c r="BC28" s="43"/>
    </row>
    <row r="29" spans="1:55" x14ac:dyDescent="0.45">
      <c r="N29" s="17" t="s">
        <v>53</v>
      </c>
      <c r="O29" s="30">
        <v>3643.2157914784475</v>
      </c>
      <c r="P29" s="22">
        <v>1.6929198769981075</v>
      </c>
      <c r="Q29" s="18"/>
      <c r="S29" s="30"/>
      <c r="T29" s="22"/>
      <c r="U29" s="20"/>
      <c r="W29" s="30">
        <v>0</v>
      </c>
      <c r="X29" s="22">
        <v>0</v>
      </c>
      <c r="AA29" s="30">
        <v>0</v>
      </c>
      <c r="AB29" s="22">
        <v>0</v>
      </c>
      <c r="AC29" s="23"/>
      <c r="AE29" s="22"/>
      <c r="AQ29" s="22"/>
      <c r="AT29" s="22"/>
      <c r="AX29" s="43"/>
      <c r="BC29" s="43"/>
    </row>
    <row r="30" spans="1:55" x14ac:dyDescent="0.45">
      <c r="AQ30" s="22"/>
      <c r="AT30" s="22"/>
      <c r="AX30" s="43"/>
      <c r="BC30" s="43"/>
    </row>
    <row r="31" spans="1:55" x14ac:dyDescent="0.45">
      <c r="N31" t="s">
        <v>54</v>
      </c>
      <c r="O31" s="31">
        <f>SUM(O14:O29)</f>
        <v>2849045.7896605576</v>
      </c>
      <c r="P31" s="2"/>
      <c r="S31" s="31">
        <f>SUM(S14:S29)</f>
        <v>252888.24992249999</v>
      </c>
      <c r="T31" s="2"/>
      <c r="U31" s="5"/>
      <c r="V31" s="5"/>
      <c r="W31" s="31">
        <f>SUM(W14:W29)</f>
        <v>0</v>
      </c>
      <c r="X31" s="2"/>
      <c r="Y31" s="5"/>
      <c r="Z31" s="5"/>
      <c r="AA31" s="31">
        <f>SUM(AA14:AA29)</f>
        <v>0</v>
      </c>
      <c r="AB31" s="2"/>
      <c r="AC31" s="5"/>
      <c r="AW31" s="42"/>
      <c r="AX31" s="43"/>
      <c r="AY31" s="42"/>
      <c r="AZ31" s="42"/>
      <c r="BA31" s="42"/>
      <c r="BB31" s="44"/>
      <c r="BC31" s="43"/>
    </row>
    <row r="32" spans="1:55" x14ac:dyDescent="0.45">
      <c r="A32" s="46"/>
      <c r="B32" s="46"/>
      <c r="C32" s="46"/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7"/>
    </row>
    <row r="33" spans="1:38" x14ac:dyDescent="0.45">
      <c r="P33" s="3"/>
      <c r="U33" s="3"/>
      <c r="Z33" s="3"/>
      <c r="AE33" s="3"/>
      <c r="AK33" s="9"/>
    </row>
    <row r="34" spans="1:38" x14ac:dyDescent="0.45">
      <c r="N34" s="3" t="s">
        <v>26</v>
      </c>
      <c r="P34" s="5" t="str">
        <f>($C$3)</f>
        <v>p7eINT_metier</v>
      </c>
      <c r="T34" s="6" t="s">
        <v>27</v>
      </c>
      <c r="W34" s="7" t="str">
        <f>($C$5)</f>
        <v>Plaice VIIe - International (Used metier based datasets)</v>
      </c>
    </row>
    <row r="35" spans="1:38" x14ac:dyDescent="0.45">
      <c r="N35" s="3"/>
    </row>
    <row r="36" spans="1:38" x14ac:dyDescent="0.45">
      <c r="N36" s="6" t="s">
        <v>29</v>
      </c>
      <c r="P36" s="5">
        <f>($B$7)</f>
        <v>2005</v>
      </c>
      <c r="Q36" s="9"/>
      <c r="R36" s="9"/>
      <c r="S36" s="9"/>
      <c r="T36" s="6" t="s">
        <v>30</v>
      </c>
      <c r="U36" s="10"/>
      <c r="W36" s="5" t="str">
        <f>($D$7)</f>
        <v>Combined</v>
      </c>
    </row>
    <row r="37" spans="1:38" x14ac:dyDescent="0.45">
      <c r="C37" s="25" t="s">
        <v>55</v>
      </c>
      <c r="D37" s="26"/>
      <c r="E37" s="26"/>
      <c r="F37" s="27"/>
      <c r="N37" s="6"/>
      <c r="P37" s="6"/>
      <c r="Q37" s="9"/>
      <c r="R37" s="9"/>
      <c r="S37" s="9"/>
      <c r="U37" s="10"/>
    </row>
    <row r="38" spans="1:38" x14ac:dyDescent="0.45">
      <c r="C38" s="26"/>
      <c r="D38" s="26"/>
      <c r="E38" s="26"/>
      <c r="F38" s="28"/>
      <c r="N38" s="6" t="s">
        <v>32</v>
      </c>
      <c r="P38" s="36">
        <f>($F$7)</f>
        <v>42191</v>
      </c>
      <c r="Q38" s="2"/>
      <c r="R38" s="2"/>
      <c r="T38" s="6" t="s">
        <v>33</v>
      </c>
      <c r="U38" s="2"/>
      <c r="W38" s="5" t="str">
        <f>($J$7)</f>
        <v>idh</v>
      </c>
    </row>
    <row r="39" spans="1:38" x14ac:dyDescent="0.45">
      <c r="C39" s="26" t="s">
        <v>56</v>
      </c>
      <c r="D39" s="26"/>
      <c r="E39" s="26"/>
      <c r="F39" s="27">
        <f>1</f>
        <v>1</v>
      </c>
    </row>
    <row r="40" spans="1:38" x14ac:dyDescent="0.45">
      <c r="C40" s="26" t="s">
        <v>57</v>
      </c>
      <c r="D40" s="26"/>
      <c r="E40" s="26"/>
      <c r="F40" s="28" t="str">
        <f>"n"</f>
        <v>n</v>
      </c>
    </row>
    <row r="41" spans="1:38" x14ac:dyDescent="0.45">
      <c r="C41" s="26" t="s">
        <v>58</v>
      </c>
      <c r="D41" s="26"/>
      <c r="E41" s="26"/>
      <c r="F41" s="28">
        <f>1</f>
        <v>1</v>
      </c>
      <c r="N41" s="15" t="s">
        <v>35</v>
      </c>
    </row>
    <row r="42" spans="1:38" x14ac:dyDescent="0.45">
      <c r="C42" s="26" t="s">
        <v>59</v>
      </c>
      <c r="D42" s="26"/>
      <c r="E42" s="26"/>
      <c r="F42" s="27">
        <f>2</f>
        <v>2</v>
      </c>
    </row>
    <row r="43" spans="1:38" x14ac:dyDescent="0.45">
      <c r="C43" s="26" t="s">
        <v>60</v>
      </c>
      <c r="D43" s="26"/>
      <c r="E43" s="26"/>
      <c r="F43" s="29" t="str">
        <f>"n"</f>
        <v>n</v>
      </c>
      <c r="N43" s="3" t="s">
        <v>61</v>
      </c>
    </row>
    <row r="44" spans="1:38" x14ac:dyDescent="0.45">
      <c r="C44" s="26" t="s">
        <v>62</v>
      </c>
      <c r="D44" s="26"/>
      <c r="E44" s="26"/>
      <c r="F44" s="29">
        <f>3</f>
        <v>3</v>
      </c>
      <c r="AK44" s="9"/>
    </row>
    <row r="45" spans="1:38" x14ac:dyDescent="0.45">
      <c r="C45" s="26" t="s">
        <v>63</v>
      </c>
      <c r="D45" s="26"/>
      <c r="E45" s="26"/>
      <c r="F45" s="26">
        <f>1</f>
        <v>1</v>
      </c>
      <c r="O45" s="37" t="str">
        <f>C14</f>
        <v>International</v>
      </c>
      <c r="P45" s="2"/>
      <c r="S45" s="37" t="str">
        <f>D14</f>
        <v>Migration</v>
      </c>
      <c r="T45" s="2"/>
      <c r="W45" s="37" t="str">
        <f>E14</f>
        <v>-</v>
      </c>
      <c r="X45" s="2"/>
      <c r="AA45" s="37" t="str">
        <f>F14</f>
        <v>-</v>
      </c>
      <c r="AB45" s="2"/>
      <c r="AK45" s="9"/>
    </row>
    <row r="46" spans="1:38" x14ac:dyDescent="0.45">
      <c r="C46" s="26" t="s">
        <v>64</v>
      </c>
      <c r="D46" s="26"/>
      <c r="E46" s="26"/>
      <c r="F46" s="29" t="str">
        <f>"n"</f>
        <v>n</v>
      </c>
      <c r="N46" s="17" t="s">
        <v>40</v>
      </c>
      <c r="O46" s="10" t="s">
        <v>41</v>
      </c>
      <c r="P46" s="10" t="s">
        <v>42</v>
      </c>
      <c r="S46" s="10" t="s">
        <v>41</v>
      </c>
      <c r="T46" s="10" t="s">
        <v>42</v>
      </c>
      <c r="W46" s="10" t="s">
        <v>41</v>
      </c>
      <c r="X46" s="10" t="s">
        <v>42</v>
      </c>
      <c r="AA46" s="10" t="s">
        <v>41</v>
      </c>
      <c r="AB46" s="10" t="s">
        <v>42</v>
      </c>
      <c r="AC46" s="17"/>
      <c r="AE46" s="10"/>
      <c r="AH46" s="10"/>
      <c r="AJ46" s="10"/>
      <c r="AK46" s="10"/>
      <c r="AL46" s="10"/>
    </row>
    <row r="47" spans="1:38" x14ac:dyDescent="0.45">
      <c r="C47" s="26" t="s">
        <v>65</v>
      </c>
      <c r="D47" s="26"/>
      <c r="E47" s="26"/>
      <c r="F47" s="26">
        <f>2</f>
        <v>2</v>
      </c>
      <c r="N47" s="17">
        <v>0</v>
      </c>
      <c r="O47" s="30">
        <v>0</v>
      </c>
      <c r="P47" s="22">
        <v>0</v>
      </c>
      <c r="R47" s="18"/>
      <c r="S47" s="30">
        <v>0</v>
      </c>
      <c r="T47" s="22">
        <v>0</v>
      </c>
      <c r="W47" s="30">
        <v>0</v>
      </c>
      <c r="X47" s="22">
        <v>0</v>
      </c>
      <c r="AA47" s="30">
        <v>0</v>
      </c>
      <c r="AB47" s="22">
        <v>0</v>
      </c>
      <c r="AC47" s="21"/>
      <c r="AE47" s="19"/>
      <c r="AH47" s="22"/>
      <c r="AK47" s="23"/>
      <c r="AL47" s="22"/>
    </row>
    <row r="48" spans="1:38" x14ac:dyDescent="0.45">
      <c r="A48" s="3"/>
      <c r="C48" s="26" t="s">
        <v>66</v>
      </c>
      <c r="D48" s="26"/>
      <c r="E48" s="26"/>
      <c r="F48" s="29" t="str">
        <f>"y"</f>
        <v>y</v>
      </c>
      <c r="N48" s="17">
        <v>1</v>
      </c>
      <c r="O48" s="30">
        <v>0</v>
      </c>
      <c r="P48" s="22">
        <v>0</v>
      </c>
      <c r="R48" s="18"/>
      <c r="S48" s="30">
        <v>0</v>
      </c>
      <c r="T48" s="22">
        <v>0</v>
      </c>
      <c r="W48" s="30">
        <v>0</v>
      </c>
      <c r="X48" s="22">
        <v>0</v>
      </c>
      <c r="AA48" s="30">
        <v>0</v>
      </c>
      <c r="AB48" s="22">
        <v>0</v>
      </c>
      <c r="AC48" s="21"/>
      <c r="AE48" s="19"/>
      <c r="AH48" s="22"/>
      <c r="AK48" s="23"/>
      <c r="AL48" s="22"/>
    </row>
    <row r="49" spans="3:38" x14ac:dyDescent="0.45">
      <c r="C49" s="26" t="s">
        <v>67</v>
      </c>
      <c r="D49" s="26"/>
      <c r="E49" s="26"/>
      <c r="F49" s="29" t="str">
        <f>"n"</f>
        <v>n</v>
      </c>
      <c r="N49" s="17">
        <v>2</v>
      </c>
      <c r="O49" s="30">
        <v>0</v>
      </c>
      <c r="P49" s="22">
        <v>0</v>
      </c>
      <c r="R49" s="18"/>
      <c r="S49" s="30">
        <v>0</v>
      </c>
      <c r="T49" s="22">
        <v>0</v>
      </c>
      <c r="W49" s="30">
        <v>0</v>
      </c>
      <c r="X49" s="22">
        <v>0</v>
      </c>
      <c r="AA49" s="30">
        <v>0</v>
      </c>
      <c r="AB49" s="22">
        <v>0</v>
      </c>
      <c r="AC49" s="21"/>
      <c r="AE49" s="19"/>
      <c r="AH49" s="22"/>
      <c r="AK49" s="23"/>
      <c r="AL49" s="22"/>
    </row>
    <row r="50" spans="3:38" x14ac:dyDescent="0.45">
      <c r="N50" s="17">
        <v>3</v>
      </c>
      <c r="O50" s="30">
        <v>0</v>
      </c>
      <c r="P50" s="22">
        <v>0</v>
      </c>
      <c r="R50" s="18"/>
      <c r="S50" s="30">
        <v>0</v>
      </c>
      <c r="T50" s="22">
        <v>0</v>
      </c>
      <c r="W50" s="30">
        <v>0</v>
      </c>
      <c r="X50" s="22">
        <v>0</v>
      </c>
      <c r="AA50" s="30">
        <v>0</v>
      </c>
      <c r="AB50" s="22">
        <v>0</v>
      </c>
      <c r="AC50" s="21"/>
      <c r="AE50" s="19"/>
      <c r="AH50" s="22"/>
      <c r="AK50" s="23"/>
      <c r="AL50" s="22"/>
    </row>
    <row r="51" spans="3:38" x14ac:dyDescent="0.45">
      <c r="N51" s="17">
        <v>4</v>
      </c>
      <c r="O51" s="30">
        <v>0</v>
      </c>
      <c r="P51" s="22">
        <v>0</v>
      </c>
      <c r="R51" s="18"/>
      <c r="S51" s="30">
        <v>0</v>
      </c>
      <c r="T51" s="22">
        <v>0</v>
      </c>
      <c r="W51" s="30">
        <v>0</v>
      </c>
      <c r="X51" s="22">
        <v>0</v>
      </c>
      <c r="AA51" s="30">
        <v>0</v>
      </c>
      <c r="AB51" s="22">
        <v>0</v>
      </c>
      <c r="AC51" s="21"/>
      <c r="AE51" s="19"/>
      <c r="AH51" s="22"/>
      <c r="AK51" s="23"/>
      <c r="AL51" s="22"/>
    </row>
    <row r="52" spans="3:38" x14ac:dyDescent="0.45">
      <c r="N52" s="17">
        <v>5</v>
      </c>
      <c r="O52" s="30">
        <v>0</v>
      </c>
      <c r="P52" s="22">
        <v>0</v>
      </c>
      <c r="R52" s="18"/>
      <c r="S52" s="30">
        <v>0</v>
      </c>
      <c r="T52" s="22">
        <v>0</v>
      </c>
      <c r="W52" s="30">
        <v>0</v>
      </c>
      <c r="X52" s="22">
        <v>0</v>
      </c>
      <c r="AA52" s="30">
        <v>0</v>
      </c>
      <c r="AB52" s="22">
        <v>0</v>
      </c>
      <c r="AC52" s="21"/>
      <c r="AE52" s="19"/>
      <c r="AH52" s="22"/>
      <c r="AK52" s="23"/>
      <c r="AL52" s="22"/>
    </row>
    <row r="53" spans="3:38" x14ac:dyDescent="0.45">
      <c r="N53" s="17">
        <v>6</v>
      </c>
      <c r="O53" s="30">
        <v>0</v>
      </c>
      <c r="P53" s="22">
        <v>0</v>
      </c>
      <c r="R53" s="18"/>
      <c r="S53" s="30">
        <v>0</v>
      </c>
      <c r="T53" s="22">
        <v>0</v>
      </c>
      <c r="W53" s="30">
        <v>0</v>
      </c>
      <c r="X53" s="22">
        <v>0</v>
      </c>
      <c r="AA53" s="30">
        <v>0</v>
      </c>
      <c r="AB53" s="22">
        <v>0</v>
      </c>
      <c r="AC53" s="21"/>
      <c r="AE53" s="19"/>
      <c r="AH53" s="22"/>
      <c r="AK53" s="23"/>
      <c r="AL53" s="22"/>
    </row>
    <row r="54" spans="3:38" x14ac:dyDescent="0.45">
      <c r="N54" s="17">
        <v>7</v>
      </c>
      <c r="O54" s="30">
        <v>0</v>
      </c>
      <c r="P54" s="22">
        <v>0</v>
      </c>
      <c r="R54" s="18"/>
      <c r="S54" s="30">
        <v>0</v>
      </c>
      <c r="T54" s="22">
        <v>0</v>
      </c>
      <c r="W54" s="30">
        <v>0</v>
      </c>
      <c r="X54" s="22">
        <v>0</v>
      </c>
      <c r="AA54" s="30">
        <v>0</v>
      </c>
      <c r="AB54" s="22">
        <v>0</v>
      </c>
      <c r="AC54" s="21"/>
      <c r="AE54" s="19"/>
      <c r="AH54" s="22"/>
      <c r="AK54" s="23"/>
      <c r="AL54" s="22"/>
    </row>
    <row r="55" spans="3:38" x14ac:dyDescent="0.45">
      <c r="N55" s="17">
        <v>8</v>
      </c>
      <c r="O55" s="30">
        <v>0</v>
      </c>
      <c r="P55" s="22">
        <v>0</v>
      </c>
      <c r="R55" s="18"/>
      <c r="S55" s="30">
        <v>0</v>
      </c>
      <c r="T55" s="22">
        <v>0</v>
      </c>
      <c r="W55" s="30">
        <v>0</v>
      </c>
      <c r="X55" s="22">
        <v>0</v>
      </c>
      <c r="AA55" s="30">
        <v>0</v>
      </c>
      <c r="AB55" s="22">
        <v>0</v>
      </c>
      <c r="AC55" s="21"/>
      <c r="AE55" s="19"/>
      <c r="AH55" s="22"/>
      <c r="AK55" s="23"/>
      <c r="AL55" s="22"/>
    </row>
    <row r="56" spans="3:38" x14ac:dyDescent="0.45">
      <c r="N56" s="17">
        <v>9</v>
      </c>
      <c r="O56" s="30">
        <v>0</v>
      </c>
      <c r="P56" s="22">
        <v>0</v>
      </c>
      <c r="R56" s="18"/>
      <c r="S56" s="30">
        <v>0</v>
      </c>
      <c r="T56" s="22">
        <v>0</v>
      </c>
      <c r="W56" s="30">
        <v>0</v>
      </c>
      <c r="X56" s="22">
        <v>0</v>
      </c>
      <c r="AA56" s="30">
        <v>0</v>
      </c>
      <c r="AB56" s="22">
        <v>0</v>
      </c>
      <c r="AC56" s="21"/>
      <c r="AE56" s="19"/>
      <c r="AH56" s="22"/>
      <c r="AK56" s="23"/>
      <c r="AL56" s="22"/>
    </row>
    <row r="57" spans="3:38" x14ac:dyDescent="0.45">
      <c r="N57" s="17">
        <v>10</v>
      </c>
      <c r="O57" s="30">
        <v>0</v>
      </c>
      <c r="P57" s="22">
        <v>0</v>
      </c>
      <c r="R57" s="18"/>
      <c r="S57" s="30">
        <v>0</v>
      </c>
      <c r="T57" s="22">
        <v>0</v>
      </c>
      <c r="W57" s="30">
        <v>0</v>
      </c>
      <c r="X57" s="22">
        <v>0</v>
      </c>
      <c r="AA57" s="30">
        <v>0</v>
      </c>
      <c r="AB57" s="22">
        <v>0</v>
      </c>
      <c r="AC57" s="21"/>
      <c r="AE57" s="19"/>
      <c r="AH57" s="22"/>
      <c r="AK57" s="23"/>
      <c r="AL57" s="22"/>
    </row>
    <row r="58" spans="3:38" x14ac:dyDescent="0.45">
      <c r="N58" s="17">
        <v>11</v>
      </c>
      <c r="O58" s="30">
        <v>0</v>
      </c>
      <c r="P58" s="22">
        <v>0</v>
      </c>
      <c r="R58" s="18"/>
      <c r="S58" s="30">
        <v>0</v>
      </c>
      <c r="T58" s="22">
        <v>0</v>
      </c>
      <c r="W58" s="30">
        <v>0</v>
      </c>
      <c r="X58" s="22">
        <v>0</v>
      </c>
      <c r="AA58" s="30">
        <v>0</v>
      </c>
      <c r="AB58" s="22">
        <v>0</v>
      </c>
      <c r="AC58" s="21"/>
      <c r="AE58" s="19"/>
      <c r="AH58" s="22"/>
      <c r="AK58" s="23"/>
      <c r="AL58" s="22"/>
    </row>
    <row r="59" spans="3:38" x14ac:dyDescent="0.45">
      <c r="N59" s="17">
        <v>12</v>
      </c>
      <c r="O59" s="30">
        <v>0</v>
      </c>
      <c r="P59" s="22">
        <v>0</v>
      </c>
      <c r="R59" s="18"/>
      <c r="S59" s="30">
        <v>0</v>
      </c>
      <c r="T59" s="22">
        <v>0</v>
      </c>
      <c r="W59" s="30">
        <v>0</v>
      </c>
      <c r="X59" s="22">
        <v>0</v>
      </c>
      <c r="AA59" s="30">
        <v>0</v>
      </c>
      <c r="AB59" s="22">
        <v>0</v>
      </c>
      <c r="AC59" s="21"/>
      <c r="AE59" s="19"/>
      <c r="AH59" s="22"/>
      <c r="AK59" s="23"/>
      <c r="AL59" s="22"/>
    </row>
    <row r="60" spans="3:38" x14ac:dyDescent="0.45">
      <c r="N60" s="17">
        <v>13</v>
      </c>
      <c r="O60" s="30">
        <v>0</v>
      </c>
      <c r="P60" s="22">
        <v>0</v>
      </c>
      <c r="R60" s="18"/>
      <c r="S60" s="30">
        <v>0</v>
      </c>
      <c r="T60" s="22">
        <v>0</v>
      </c>
      <c r="W60" s="30">
        <v>0</v>
      </c>
      <c r="X60" s="22">
        <v>0</v>
      </c>
      <c r="AA60" s="30">
        <v>0</v>
      </c>
      <c r="AB60" s="22">
        <v>0</v>
      </c>
      <c r="AC60" s="21"/>
      <c r="AE60" s="19"/>
      <c r="AH60" s="22"/>
      <c r="AK60" s="23"/>
      <c r="AL60" s="22"/>
    </row>
    <row r="61" spans="3:38" x14ac:dyDescent="0.45">
      <c r="N61" s="17">
        <v>14</v>
      </c>
      <c r="O61" s="30">
        <v>0</v>
      </c>
      <c r="P61" s="22">
        <v>0</v>
      </c>
      <c r="R61" s="18"/>
      <c r="S61" s="30">
        <v>0</v>
      </c>
      <c r="T61" s="22">
        <v>0</v>
      </c>
      <c r="W61" s="30">
        <v>0</v>
      </c>
      <c r="X61" s="22">
        <v>0</v>
      </c>
      <c r="AA61" s="30">
        <v>0</v>
      </c>
      <c r="AB61" s="22">
        <v>0</v>
      </c>
      <c r="AC61" s="21"/>
      <c r="AE61" s="19"/>
      <c r="AH61" s="22"/>
      <c r="AK61" s="23"/>
      <c r="AL61" s="22"/>
    </row>
    <row r="62" spans="3:38" x14ac:dyDescent="0.45">
      <c r="N62" s="17" t="s">
        <v>53</v>
      </c>
      <c r="O62" s="30">
        <v>0</v>
      </c>
      <c r="P62" s="22">
        <v>0</v>
      </c>
      <c r="R62" s="18"/>
      <c r="S62" s="30">
        <v>0</v>
      </c>
      <c r="T62" s="22">
        <v>0</v>
      </c>
      <c r="W62" s="30">
        <v>0</v>
      </c>
      <c r="X62" s="22">
        <v>0</v>
      </c>
      <c r="AA62" s="30">
        <v>0</v>
      </c>
      <c r="AB62" s="22">
        <v>0</v>
      </c>
      <c r="AC62" s="21"/>
      <c r="AE62" s="19"/>
      <c r="AH62" s="22"/>
      <c r="AK62" s="23"/>
      <c r="AL62" s="22"/>
    </row>
    <row r="64" spans="3:38" x14ac:dyDescent="0.45">
      <c r="N64" t="s">
        <v>54</v>
      </c>
      <c r="O64" s="31">
        <f>SUM(O47:O62)</f>
        <v>0</v>
      </c>
      <c r="P64" s="2"/>
      <c r="S64" s="31">
        <f>SUM(S47:S62)</f>
        <v>0</v>
      </c>
      <c r="T64" s="2"/>
      <c r="W64" s="31">
        <f>SUM(W47:W62)</f>
        <v>0</v>
      </c>
      <c r="X64" s="2"/>
      <c r="AA64" s="31">
        <f>SUM(AA47:AA62)</f>
        <v>0</v>
      </c>
      <c r="AB64" s="2"/>
      <c r="AE64" s="2"/>
    </row>
    <row r="65" spans="1:38" x14ac:dyDescent="0.45">
      <c r="N65" s="17"/>
      <c r="P65" s="23"/>
      <c r="Q65" s="22"/>
      <c r="U65" s="23"/>
      <c r="V65" s="22"/>
      <c r="W65" s="22"/>
      <c r="X65" s="22"/>
      <c r="Z65" s="23"/>
      <c r="AA65" s="22"/>
      <c r="AB65" s="22"/>
      <c r="AC65" s="17"/>
      <c r="AE65" s="23"/>
      <c r="AF65" s="22"/>
      <c r="AH65" s="22"/>
      <c r="AK65" s="23"/>
      <c r="AL65" s="22"/>
    </row>
    <row r="66" spans="1:38" x14ac:dyDescent="0.45">
      <c r="N66" s="17"/>
      <c r="P66" s="23"/>
      <c r="Q66" s="22"/>
      <c r="U66" s="23"/>
      <c r="V66" s="22"/>
      <c r="W66" s="22"/>
      <c r="X66" s="22"/>
      <c r="Z66" s="23"/>
      <c r="AA66" s="22"/>
      <c r="AB66" s="22"/>
      <c r="AC66" s="17"/>
      <c r="AE66" s="23"/>
      <c r="AF66" s="22"/>
      <c r="AH66" s="22"/>
      <c r="AK66" s="23"/>
      <c r="AL66" s="22"/>
    </row>
    <row r="67" spans="1:38" x14ac:dyDescent="0.45">
      <c r="N67" s="17"/>
      <c r="P67" s="23"/>
      <c r="Q67" s="22"/>
      <c r="U67" s="23"/>
      <c r="V67" s="22"/>
      <c r="W67" s="22"/>
      <c r="X67" s="22"/>
      <c r="Z67" s="23"/>
      <c r="AA67" s="22"/>
      <c r="AB67" s="22"/>
      <c r="AC67" s="17"/>
      <c r="AE67" s="23"/>
      <c r="AF67" s="22"/>
      <c r="AH67" s="22"/>
      <c r="AK67" s="23"/>
      <c r="AL67" s="22"/>
    </row>
    <row r="68" spans="1:38" ht="22.5" x14ac:dyDescent="0.75">
      <c r="A68" s="3" t="s">
        <v>22</v>
      </c>
      <c r="C68" s="1" t="s">
        <v>23</v>
      </c>
      <c r="E68" s="2"/>
      <c r="F68" s="3" t="s">
        <v>24</v>
      </c>
      <c r="J68" s="3" t="str">
        <f>J1</f>
        <v>VERSION 2.2 (17/8/98)</v>
      </c>
      <c r="N68" s="3" t="s">
        <v>26</v>
      </c>
      <c r="P68" s="5" t="str">
        <f>($C$3)</f>
        <v>p7eINT_metier</v>
      </c>
      <c r="T68" s="6" t="s">
        <v>27</v>
      </c>
      <c r="W68" s="7" t="str">
        <f>($C$5)</f>
        <v>Plaice VIIe - International (Used metier based datasets)</v>
      </c>
    </row>
    <row r="69" spans="1:38" x14ac:dyDescent="0.45">
      <c r="F69" s="3"/>
      <c r="N69" s="3"/>
    </row>
    <row r="70" spans="1:38" x14ac:dyDescent="0.45">
      <c r="A70" s="3" t="s">
        <v>26</v>
      </c>
      <c r="C70" s="8" t="str">
        <f>C3</f>
        <v>p7eINT_metier</v>
      </c>
      <c r="N70" s="6" t="s">
        <v>29</v>
      </c>
      <c r="P70" s="5">
        <f>($B$7)</f>
        <v>2005</v>
      </c>
      <c r="Q70" s="9"/>
      <c r="R70" s="9"/>
      <c r="S70" s="9"/>
      <c r="T70" s="6" t="s">
        <v>30</v>
      </c>
      <c r="U70" s="10"/>
      <c r="W70" s="5" t="str">
        <f>($D$7)</f>
        <v>Combined</v>
      </c>
    </row>
    <row r="71" spans="1:38" x14ac:dyDescent="0.45">
      <c r="A71" s="3"/>
      <c r="N71" s="6"/>
      <c r="P71" s="6"/>
      <c r="Q71" s="9"/>
      <c r="R71" s="9"/>
      <c r="S71" s="9"/>
      <c r="U71" s="10"/>
    </row>
    <row r="72" spans="1:38" x14ac:dyDescent="0.45">
      <c r="A72" s="6" t="s">
        <v>27</v>
      </c>
      <c r="C72" s="11" t="str">
        <f>C5</f>
        <v>Plaice VIIe - International (Used metier based datasets)</v>
      </c>
      <c r="D72" s="9"/>
      <c r="E72" s="9"/>
      <c r="G72" s="10"/>
      <c r="N72" s="6" t="s">
        <v>32</v>
      </c>
      <c r="P72" s="36">
        <f>($F$7)</f>
        <v>42191</v>
      </c>
      <c r="Q72" s="2"/>
      <c r="R72" s="2"/>
      <c r="T72" s="6" t="s">
        <v>33</v>
      </c>
      <c r="U72" s="2"/>
      <c r="W72" s="5" t="str">
        <f>($J$7)</f>
        <v>idh</v>
      </c>
    </row>
    <row r="73" spans="1:38" x14ac:dyDescent="0.45">
      <c r="A73" s="6"/>
      <c r="C73" s="6"/>
      <c r="D73" s="9"/>
      <c r="E73" s="9"/>
      <c r="G73" s="10"/>
    </row>
    <row r="74" spans="1:38" x14ac:dyDescent="0.45">
      <c r="A74" s="6" t="s">
        <v>29</v>
      </c>
      <c r="B74" s="12">
        <f>B7</f>
        <v>2005</v>
      </c>
      <c r="C74" s="9" t="s">
        <v>30</v>
      </c>
      <c r="D74" s="13" t="str">
        <f>D7</f>
        <v>Combined</v>
      </c>
      <c r="E74" s="4" t="s">
        <v>32</v>
      </c>
      <c r="F74" s="35">
        <f>F7</f>
        <v>42191</v>
      </c>
      <c r="G74" s="2"/>
      <c r="I74" s="4" t="s">
        <v>33</v>
      </c>
      <c r="J74" s="12" t="str">
        <f>J7</f>
        <v>idh</v>
      </c>
    </row>
    <row r="75" spans="1:38" x14ac:dyDescent="0.45">
      <c r="A75" s="6"/>
      <c r="B75" s="12"/>
      <c r="C75" s="9"/>
      <c r="D75" s="13"/>
      <c r="E75" s="4"/>
      <c r="F75" s="14"/>
      <c r="G75" s="2"/>
      <c r="I75" s="4"/>
      <c r="J75" s="12"/>
      <c r="N75" s="15" t="s">
        <v>68</v>
      </c>
    </row>
    <row r="77" spans="1:38" x14ac:dyDescent="0.45">
      <c r="H77" s="16" t="s">
        <v>39</v>
      </c>
      <c r="I77" s="4"/>
      <c r="N77" s="3" t="s">
        <v>37</v>
      </c>
    </row>
    <row r="78" spans="1:38" x14ac:dyDescent="0.45">
      <c r="C78" s="16" t="s">
        <v>69</v>
      </c>
      <c r="D78" s="16" t="s">
        <v>70</v>
      </c>
      <c r="E78" s="16" t="s">
        <v>71</v>
      </c>
      <c r="F78" s="16" t="s">
        <v>72</v>
      </c>
      <c r="H78" s="16" t="s">
        <v>47</v>
      </c>
      <c r="I78" s="4"/>
      <c r="AE78" s="37" t="str">
        <f>J13</f>
        <v>TOTAL</v>
      </c>
      <c r="AF78" s="2"/>
    </row>
    <row r="79" spans="1:38" x14ac:dyDescent="0.45">
      <c r="A79" t="s">
        <v>48</v>
      </c>
      <c r="C79" s="20">
        <f>C15</f>
        <v>1202.6689999999999</v>
      </c>
      <c r="D79" s="20">
        <f>D15</f>
        <v>116.78237716304901</v>
      </c>
      <c r="E79" s="20">
        <f>E15</f>
        <v>0</v>
      </c>
      <c r="F79" s="20">
        <f>F15</f>
        <v>0</v>
      </c>
      <c r="H79" s="22">
        <f>SUM(C79:F79)</f>
        <v>1319.4513771630488</v>
      </c>
      <c r="O79" s="37" t="str">
        <f>C14</f>
        <v>International</v>
      </c>
      <c r="P79" s="2"/>
      <c r="S79" s="37" t="str">
        <f>D14</f>
        <v>Migration</v>
      </c>
      <c r="T79" s="2"/>
      <c r="W79" s="37" t="str">
        <f>E14</f>
        <v>-</v>
      </c>
      <c r="X79" s="2"/>
      <c r="AA79" s="37" t="str">
        <f>F14</f>
        <v>-</v>
      </c>
      <c r="AB79" s="2"/>
      <c r="AE79" s="37" t="str">
        <f>J14</f>
        <v>ANNUAL</v>
      </c>
      <c r="AF79" s="2"/>
    </row>
    <row r="80" spans="1:38" x14ac:dyDescent="0.45">
      <c r="A80" t="s">
        <v>73</v>
      </c>
      <c r="N80" s="17" t="s">
        <v>40</v>
      </c>
      <c r="O80" s="10" t="s">
        <v>41</v>
      </c>
      <c r="P80" s="10" t="s">
        <v>42</v>
      </c>
      <c r="S80" s="10" t="s">
        <v>41</v>
      </c>
      <c r="T80" s="10" t="s">
        <v>42</v>
      </c>
      <c r="U80" s="10"/>
      <c r="W80" s="10" t="s">
        <v>41</v>
      </c>
      <c r="X80" s="10" t="s">
        <v>42</v>
      </c>
      <c r="Y80" s="10"/>
      <c r="AA80" s="10" t="s">
        <v>41</v>
      </c>
      <c r="AB80" s="10" t="s">
        <v>42</v>
      </c>
      <c r="AC80" s="10"/>
      <c r="AE80" s="10" t="s">
        <v>74</v>
      </c>
      <c r="AF80" s="10" t="s">
        <v>75</v>
      </c>
    </row>
    <row r="81" spans="1:33" x14ac:dyDescent="0.45">
      <c r="N81" s="17">
        <v>0</v>
      </c>
      <c r="O81" s="30">
        <f>SUM($O$14*$C$21)</f>
        <v>0</v>
      </c>
      <c r="P81" s="22">
        <f t="shared" ref="P81:P96" si="0">P14</f>
        <v>0</v>
      </c>
      <c r="Q81" s="22">
        <f t="shared" ref="Q81:Q96" si="1">SUM(O81*P81)</f>
        <v>0</v>
      </c>
      <c r="S81" s="30">
        <f t="shared" ref="S81:S96" si="2">SUM(S14*$D$21)</f>
        <v>0</v>
      </c>
      <c r="T81" s="22">
        <f t="shared" ref="T81:T96" si="3">T14</f>
        <v>0</v>
      </c>
      <c r="U81" s="22">
        <f t="shared" ref="U81:U96" si="4">SUM(S81*T81)</f>
        <v>0</v>
      </c>
      <c r="W81" s="30">
        <f t="shared" ref="W81:W96" si="5">SUM(W14*$E$21)</f>
        <v>0</v>
      </c>
      <c r="X81" s="22">
        <f t="shared" ref="X81:X96" si="6">X14</f>
        <v>0</v>
      </c>
      <c r="Y81" s="22">
        <f t="shared" ref="Y81:Y96" si="7">SUM(W81*X81)</f>
        <v>0</v>
      </c>
      <c r="AA81" s="30">
        <f t="shared" ref="AA81:AA96" si="8">SUM(AA14*$F$21)</f>
        <v>0</v>
      </c>
      <c r="AB81" s="22">
        <f t="shared" ref="AB81:AB96" si="9">AB14</f>
        <v>0</v>
      </c>
      <c r="AC81" s="22">
        <f t="shared" ref="AC81:AC96" si="10">SUM(AA81*AB81)</f>
        <v>0</v>
      </c>
      <c r="AE81" s="30">
        <f t="shared" ref="AE81:AE96" si="11">SUM(AA81+W81+S81+O81)*$J$21</f>
        <v>0</v>
      </c>
      <c r="AF81" s="22">
        <f t="shared" ref="AF81:AF96" si="12">IF(O81+S81+W81+AA81 =0,0,(P81*O81 +T81*S81+ X81*W81 +AB81*AA81)/(O81+S81+W81+AA81))</f>
        <v>0</v>
      </c>
      <c r="AG81">
        <f t="shared" ref="AG81:AG96" si="13">SUM(AE81*AF81)</f>
        <v>0</v>
      </c>
    </row>
    <row r="82" spans="1:33" x14ac:dyDescent="0.45">
      <c r="A82" t="s">
        <v>52</v>
      </c>
      <c r="C82" s="24">
        <f>C24</f>
        <v>1.0000152907564988</v>
      </c>
      <c r="D82" s="24">
        <f>D24</f>
        <v>0.99999999999999878</v>
      </c>
      <c r="E82" s="24">
        <f>E24</f>
        <v>0</v>
      </c>
      <c r="F82" s="24">
        <f>F24</f>
        <v>0</v>
      </c>
      <c r="G82" s="10"/>
      <c r="H82" s="24">
        <f>J24</f>
        <v>1.00001393739788</v>
      </c>
      <c r="I82" s="10"/>
      <c r="N82" s="17">
        <v>1</v>
      </c>
      <c r="O82" s="30">
        <f>SUM($O$15*$C$21)</f>
        <v>22330.634924452766</v>
      </c>
      <c r="P82" s="22">
        <f t="shared" si="0"/>
        <v>0.25345328994987326</v>
      </c>
      <c r="Q82" s="22">
        <f t="shared" si="1"/>
        <v>5659.772888272093</v>
      </c>
      <c r="S82" s="30">
        <f t="shared" si="2"/>
        <v>0</v>
      </c>
      <c r="T82" s="22">
        <f t="shared" si="3"/>
        <v>0</v>
      </c>
      <c r="U82" s="22">
        <f t="shared" si="4"/>
        <v>0</v>
      </c>
      <c r="W82" s="30">
        <f t="shared" si="5"/>
        <v>0</v>
      </c>
      <c r="X82" s="22">
        <f t="shared" si="6"/>
        <v>0</v>
      </c>
      <c r="Y82" s="22">
        <f t="shared" si="7"/>
        <v>0</v>
      </c>
      <c r="AA82" s="30">
        <f t="shared" si="8"/>
        <v>0</v>
      </c>
      <c r="AB82" s="22">
        <f t="shared" si="9"/>
        <v>0</v>
      </c>
      <c r="AC82" s="22">
        <f t="shared" si="10"/>
        <v>0</v>
      </c>
      <c r="AE82" s="30">
        <f t="shared" si="11"/>
        <v>22330.634924452766</v>
      </c>
      <c r="AF82" s="22">
        <f t="shared" si="12"/>
        <v>0.25345328994987326</v>
      </c>
      <c r="AG82">
        <f t="shared" si="13"/>
        <v>5659.772888272093</v>
      </c>
    </row>
    <row r="83" spans="1:33" x14ac:dyDescent="0.45">
      <c r="N83" s="17">
        <v>2</v>
      </c>
      <c r="O83" s="30">
        <f>SUM($O$16*$C$21)</f>
        <v>791276.79674524884</v>
      </c>
      <c r="P83" s="22">
        <f t="shared" si="0"/>
        <v>0.32045007554750649</v>
      </c>
      <c r="Q83" s="22">
        <f t="shared" si="1"/>
        <v>253564.70929600392</v>
      </c>
      <c r="S83" s="30">
        <f t="shared" si="2"/>
        <v>4796.7938324999996</v>
      </c>
      <c r="T83" s="22">
        <f t="shared" si="3"/>
        <v>0.23362056155199701</v>
      </c>
      <c r="U83" s="22">
        <f t="shared" si="4"/>
        <v>1120.6296687978058</v>
      </c>
      <c r="W83" s="30">
        <f t="shared" si="5"/>
        <v>0</v>
      </c>
      <c r="X83" s="22">
        <f t="shared" si="6"/>
        <v>0</v>
      </c>
      <c r="Y83" s="22">
        <f t="shared" si="7"/>
        <v>0</v>
      </c>
      <c r="AA83" s="30">
        <f t="shared" si="8"/>
        <v>0</v>
      </c>
      <c r="AB83" s="22">
        <f t="shared" si="9"/>
        <v>0</v>
      </c>
      <c r="AC83" s="22">
        <f t="shared" si="10"/>
        <v>0</v>
      </c>
      <c r="AE83" s="30">
        <f t="shared" si="11"/>
        <v>796073.59057774884</v>
      </c>
      <c r="AF83" s="22">
        <f t="shared" si="12"/>
        <v>0.31992687859418167</v>
      </c>
      <c r="AG83">
        <f t="shared" si="13"/>
        <v>254685.33896480175</v>
      </c>
    </row>
    <row r="84" spans="1:33" x14ac:dyDescent="0.45">
      <c r="N84" s="17">
        <v>3</v>
      </c>
      <c r="O84" s="30">
        <f>SUM($O$17*$C$21)</f>
        <v>823549.74725829728</v>
      </c>
      <c r="P84" s="22">
        <f t="shared" si="0"/>
        <v>0.3651811179629737</v>
      </c>
      <c r="Q84" s="22">
        <f t="shared" si="1"/>
        <v>300744.81740190944</v>
      </c>
      <c r="S84" s="30">
        <f t="shared" si="2"/>
        <v>56546.124636</v>
      </c>
      <c r="T84" s="22">
        <f t="shared" si="3"/>
        <v>0.29889071844138498</v>
      </c>
      <c r="U84" s="22">
        <f t="shared" si="4"/>
        <v>16901.111817530138</v>
      </c>
      <c r="W84" s="30">
        <f t="shared" si="5"/>
        <v>0</v>
      </c>
      <c r="X84" s="22">
        <f t="shared" si="6"/>
        <v>0</v>
      </c>
      <c r="Y84" s="22">
        <f t="shared" si="7"/>
        <v>0</v>
      </c>
      <c r="AA84" s="30">
        <f t="shared" si="8"/>
        <v>0</v>
      </c>
      <c r="AB84" s="22">
        <f t="shared" si="9"/>
        <v>0</v>
      </c>
      <c r="AC84" s="22">
        <f t="shared" si="10"/>
        <v>0</v>
      </c>
      <c r="AE84" s="30">
        <f t="shared" si="11"/>
        <v>880095.87189429731</v>
      </c>
      <c r="AF84" s="22">
        <f t="shared" si="12"/>
        <v>0.3609219624400079</v>
      </c>
      <c r="AG84">
        <f t="shared" si="13"/>
        <v>317645.92921943957</v>
      </c>
    </row>
    <row r="85" spans="1:33" x14ac:dyDescent="0.45">
      <c r="N85" s="17">
        <v>4</v>
      </c>
      <c r="O85" s="30">
        <f>SUM($O$18*$C$21)</f>
        <v>661633.64880756265</v>
      </c>
      <c r="P85" s="22">
        <f t="shared" si="0"/>
        <v>0.42346131993596292</v>
      </c>
      <c r="Q85" s="22">
        <f t="shared" si="1"/>
        <v>280176.25823809783</v>
      </c>
      <c r="S85" s="30">
        <f t="shared" si="2"/>
        <v>113277.919104</v>
      </c>
      <c r="T85" s="22">
        <f t="shared" si="3"/>
        <v>0.39287094434095099</v>
      </c>
      <c r="U85" s="22">
        <f t="shared" si="4"/>
        <v>44503.603051366335</v>
      </c>
      <c r="W85" s="30">
        <f t="shared" si="5"/>
        <v>0</v>
      </c>
      <c r="X85" s="22">
        <f t="shared" si="6"/>
        <v>0</v>
      </c>
      <c r="Y85" s="22">
        <f t="shared" si="7"/>
        <v>0</v>
      </c>
      <c r="AA85" s="30">
        <f t="shared" si="8"/>
        <v>0</v>
      </c>
      <c r="AB85" s="22">
        <f t="shared" si="9"/>
        <v>0</v>
      </c>
      <c r="AC85" s="22">
        <f t="shared" si="10"/>
        <v>0</v>
      </c>
      <c r="AE85" s="30">
        <f t="shared" si="11"/>
        <v>774911.56791156263</v>
      </c>
      <c r="AF85" s="22">
        <f t="shared" si="12"/>
        <v>0.41898956569263462</v>
      </c>
      <c r="AG85">
        <f t="shared" si="13"/>
        <v>324679.86128946417</v>
      </c>
    </row>
    <row r="86" spans="1:33" x14ac:dyDescent="0.45">
      <c r="N86" s="17">
        <v>5</v>
      </c>
      <c r="O86" s="30">
        <f>SUM($O$19*$C$21)</f>
        <v>244929.87829614765</v>
      </c>
      <c r="P86" s="22">
        <f t="shared" si="0"/>
        <v>0.52077032998388451</v>
      </c>
      <c r="Q86" s="22">
        <f t="shared" si="1"/>
        <v>127552.21354319749</v>
      </c>
      <c r="S86" s="30">
        <f t="shared" si="2"/>
        <v>31919.247599999999</v>
      </c>
      <c r="T86" s="22">
        <f t="shared" si="3"/>
        <v>0.49402118747503398</v>
      </c>
      <c r="U86" s="22">
        <f t="shared" si="4"/>
        <v>15768.784602661628</v>
      </c>
      <c r="W86" s="30">
        <f t="shared" si="5"/>
        <v>0</v>
      </c>
      <c r="X86" s="22">
        <f t="shared" si="6"/>
        <v>0</v>
      </c>
      <c r="Y86" s="22">
        <f t="shared" si="7"/>
        <v>0</v>
      </c>
      <c r="AA86" s="30">
        <f t="shared" si="8"/>
        <v>0</v>
      </c>
      <c r="AB86" s="22">
        <f t="shared" si="9"/>
        <v>0</v>
      </c>
      <c r="AC86" s="22">
        <f t="shared" si="10"/>
        <v>0</v>
      </c>
      <c r="AE86" s="30">
        <f t="shared" si="11"/>
        <v>276849.12589614763</v>
      </c>
      <c r="AF86" s="22">
        <f t="shared" si="12"/>
        <v>0.51768629459072979</v>
      </c>
      <c r="AG86">
        <f t="shared" si="13"/>
        <v>143320.99814585911</v>
      </c>
    </row>
    <row r="87" spans="1:33" x14ac:dyDescent="0.45">
      <c r="N87" s="17">
        <v>6</v>
      </c>
      <c r="O87" s="30">
        <f>SUM($O$20*$C$21)</f>
        <v>130994.43860297617</v>
      </c>
      <c r="P87" s="22">
        <f t="shared" si="0"/>
        <v>0.59244961224777615</v>
      </c>
      <c r="Q87" s="22">
        <f t="shared" si="1"/>
        <v>77607.604356948345</v>
      </c>
      <c r="S87" s="30">
        <f t="shared" si="2"/>
        <v>15021.713549999999</v>
      </c>
      <c r="T87" s="22">
        <f t="shared" si="3"/>
        <v>0.59372142712375497</v>
      </c>
      <c r="U87" s="22">
        <f t="shared" si="4"/>
        <v>8918.7132067502462</v>
      </c>
      <c r="W87" s="30">
        <f t="shared" si="5"/>
        <v>0</v>
      </c>
      <c r="X87" s="22">
        <f t="shared" si="6"/>
        <v>0</v>
      </c>
      <c r="Y87" s="22">
        <f t="shared" si="7"/>
        <v>0</v>
      </c>
      <c r="AA87" s="30">
        <f t="shared" si="8"/>
        <v>0</v>
      </c>
      <c r="AB87" s="22">
        <f t="shared" si="9"/>
        <v>0</v>
      </c>
      <c r="AC87" s="22">
        <f t="shared" si="10"/>
        <v>0</v>
      </c>
      <c r="AE87" s="30">
        <f t="shared" si="11"/>
        <v>146016.15215297617</v>
      </c>
      <c r="AF87" s="22">
        <f t="shared" si="12"/>
        <v>0.592580452832697</v>
      </c>
      <c r="AG87">
        <f t="shared" si="13"/>
        <v>86526.317563698598</v>
      </c>
    </row>
    <row r="88" spans="1:33" x14ac:dyDescent="0.45">
      <c r="N88" s="17">
        <v>7</v>
      </c>
      <c r="O88" s="30">
        <f>SUM($O$21*$C$21)</f>
        <v>43260.335577893726</v>
      </c>
      <c r="P88" s="22">
        <f t="shared" si="0"/>
        <v>0.72665457628262509</v>
      </c>
      <c r="Q88" s="22">
        <f t="shared" si="1"/>
        <v>31435.320819198536</v>
      </c>
      <c r="S88" s="30">
        <f t="shared" si="2"/>
        <v>6481.8261000000002</v>
      </c>
      <c r="T88" s="22">
        <f t="shared" si="3"/>
        <v>0.736771770972797</v>
      </c>
      <c r="U88" s="22">
        <f t="shared" si="4"/>
        <v>4775.626494834698</v>
      </c>
      <c r="W88" s="30">
        <f t="shared" si="5"/>
        <v>0</v>
      </c>
      <c r="X88" s="22">
        <f t="shared" si="6"/>
        <v>0</v>
      </c>
      <c r="Y88" s="22">
        <f t="shared" si="7"/>
        <v>0</v>
      </c>
      <c r="AA88" s="30">
        <f t="shared" si="8"/>
        <v>0</v>
      </c>
      <c r="AB88" s="22">
        <f t="shared" si="9"/>
        <v>0</v>
      </c>
      <c r="AC88" s="22">
        <f t="shared" si="10"/>
        <v>0</v>
      </c>
      <c r="AE88" s="30">
        <f t="shared" si="11"/>
        <v>49742.161677893724</v>
      </c>
      <c r="AF88" s="22">
        <f t="shared" si="12"/>
        <v>0.72797293267063634</v>
      </c>
      <c r="AG88">
        <f t="shared" si="13"/>
        <v>36210.947314033234</v>
      </c>
    </row>
    <row r="89" spans="1:33" x14ac:dyDescent="0.45">
      <c r="N89" s="17">
        <v>8</v>
      </c>
      <c r="O89" s="30">
        <f>SUM($O$22*$C$21)</f>
        <v>42963.099697161932</v>
      </c>
      <c r="P89" s="22">
        <f t="shared" si="0"/>
        <v>0.77681597679198167</v>
      </c>
      <c r="Q89" s="22">
        <f t="shared" si="1"/>
        <v>33374.422257262137</v>
      </c>
      <c r="S89" s="30">
        <f t="shared" si="2"/>
        <v>6496.7847000000002</v>
      </c>
      <c r="T89" s="22">
        <f t="shared" si="3"/>
        <v>0.819821970599941</v>
      </c>
      <c r="U89" s="22">
        <f t="shared" si="4"/>
        <v>5326.2068353175464</v>
      </c>
      <c r="W89" s="30">
        <f t="shared" si="5"/>
        <v>0</v>
      </c>
      <c r="X89" s="22">
        <f t="shared" si="6"/>
        <v>0</v>
      </c>
      <c r="Y89" s="22">
        <f t="shared" si="7"/>
        <v>0</v>
      </c>
      <c r="AA89" s="30">
        <f t="shared" si="8"/>
        <v>0</v>
      </c>
      <c r="AB89" s="22">
        <f t="shared" si="9"/>
        <v>0</v>
      </c>
      <c r="AC89" s="22">
        <f t="shared" si="10"/>
        <v>0</v>
      </c>
      <c r="AE89" s="30">
        <f t="shared" si="11"/>
        <v>49459.884397161935</v>
      </c>
      <c r="AF89" s="22">
        <f t="shared" si="12"/>
        <v>0.78246501309656058</v>
      </c>
      <c r="AG89">
        <f t="shared" si="13"/>
        <v>38700.629092579686</v>
      </c>
    </row>
    <row r="90" spans="1:33" x14ac:dyDescent="0.45">
      <c r="N90" s="17">
        <v>9</v>
      </c>
      <c r="O90" s="30">
        <f>SUM($O$23*$C$21)</f>
        <v>48203.940350624136</v>
      </c>
      <c r="P90" s="22">
        <f t="shared" si="0"/>
        <v>0.9197613754639391</v>
      </c>
      <c r="Q90" s="22">
        <f t="shared" si="1"/>
        <v>44336.122479671729</v>
      </c>
      <c r="S90" s="30">
        <f t="shared" si="2"/>
        <v>10203.177900000001</v>
      </c>
      <c r="T90" s="22">
        <f t="shared" si="3"/>
        <v>0.92368222024804603</v>
      </c>
      <c r="U90" s="22">
        <f t="shared" si="4"/>
        <v>9424.4940162577968</v>
      </c>
      <c r="W90" s="30">
        <f t="shared" si="5"/>
        <v>0</v>
      </c>
      <c r="X90" s="22">
        <f t="shared" si="6"/>
        <v>0</v>
      </c>
      <c r="Y90" s="22">
        <f t="shared" si="7"/>
        <v>0</v>
      </c>
      <c r="AA90" s="30">
        <f t="shared" si="8"/>
        <v>0</v>
      </c>
      <c r="AB90" s="22">
        <f t="shared" si="9"/>
        <v>0</v>
      </c>
      <c r="AC90" s="22">
        <f t="shared" si="10"/>
        <v>0</v>
      </c>
      <c r="AE90" s="30">
        <f t="shared" si="11"/>
        <v>58407.118250624138</v>
      </c>
      <c r="AF90" s="22">
        <f t="shared" si="12"/>
        <v>0.92044631041790936</v>
      </c>
      <c r="AG90">
        <f t="shared" si="13"/>
        <v>53760.616495929527</v>
      </c>
    </row>
    <row r="91" spans="1:33" x14ac:dyDescent="0.45">
      <c r="N91" s="17">
        <v>10</v>
      </c>
      <c r="O91" s="30">
        <f>SUM($O$24*$C$21)</f>
        <v>16622.09241835889</v>
      </c>
      <c r="P91" s="22">
        <f t="shared" si="0"/>
        <v>0.9871494396399827</v>
      </c>
      <c r="Q91" s="22">
        <f t="shared" si="1"/>
        <v>16408.489216426984</v>
      </c>
      <c r="S91" s="30">
        <f t="shared" si="2"/>
        <v>8144.6625000000004</v>
      </c>
      <c r="T91" s="22">
        <f t="shared" si="3"/>
        <v>1.2331029640003699</v>
      </c>
      <c r="U91" s="22">
        <f t="shared" si="4"/>
        <v>10043.207469532663</v>
      </c>
      <c r="W91" s="30">
        <f t="shared" si="5"/>
        <v>0</v>
      </c>
      <c r="X91" s="22">
        <f t="shared" si="6"/>
        <v>0</v>
      </c>
      <c r="Y91" s="22">
        <f t="shared" si="7"/>
        <v>0</v>
      </c>
      <c r="AA91" s="30">
        <f t="shared" si="8"/>
        <v>0</v>
      </c>
      <c r="AB91" s="22">
        <f t="shared" si="9"/>
        <v>0</v>
      </c>
      <c r="AC91" s="22">
        <f t="shared" si="10"/>
        <v>0</v>
      </c>
      <c r="AE91" s="30">
        <f t="shared" si="11"/>
        <v>24766.754918358893</v>
      </c>
      <c r="AF91" s="22">
        <f t="shared" si="12"/>
        <v>1.0680323996080632</v>
      </c>
      <c r="AG91">
        <f t="shared" si="13"/>
        <v>26451.69668595965</v>
      </c>
    </row>
    <row r="92" spans="1:33" x14ac:dyDescent="0.45">
      <c r="N92" s="17">
        <v>11</v>
      </c>
      <c r="O92" s="30">
        <f>SUM($O$25*$C$21)</f>
        <v>12962.850057435628</v>
      </c>
      <c r="P92" s="22">
        <f t="shared" si="0"/>
        <v>1.2933923111879559</v>
      </c>
      <c r="Q92" s="22">
        <f t="shared" si="1"/>
        <v>16766.050595369594</v>
      </c>
      <c r="S92" s="30">
        <f t="shared" si="2"/>
        <v>0</v>
      </c>
      <c r="T92" s="22">
        <f t="shared" si="3"/>
        <v>0</v>
      </c>
      <c r="U92" s="22">
        <f t="shared" si="4"/>
        <v>0</v>
      </c>
      <c r="W92" s="30">
        <f t="shared" si="5"/>
        <v>0</v>
      </c>
      <c r="X92" s="22">
        <f t="shared" si="6"/>
        <v>0</v>
      </c>
      <c r="Y92" s="22">
        <f t="shared" si="7"/>
        <v>0</v>
      </c>
      <c r="AA92" s="30">
        <f t="shared" si="8"/>
        <v>0</v>
      </c>
      <c r="AB92" s="22">
        <f t="shared" si="9"/>
        <v>0</v>
      </c>
      <c r="AC92" s="22">
        <f t="shared" si="10"/>
        <v>0</v>
      </c>
      <c r="AE92" s="30">
        <f t="shared" si="11"/>
        <v>12962.850057435628</v>
      </c>
      <c r="AF92" s="22">
        <f t="shared" si="12"/>
        <v>1.2933923111879559</v>
      </c>
      <c r="AG92">
        <f t="shared" si="13"/>
        <v>16766.050595369594</v>
      </c>
    </row>
    <row r="93" spans="1:33" x14ac:dyDescent="0.45">
      <c r="N93" s="17">
        <v>12</v>
      </c>
      <c r="O93" s="30">
        <f>SUM($O$26*$C$21)</f>
        <v>3458.0170163868515</v>
      </c>
      <c r="P93" s="22">
        <f t="shared" si="0"/>
        <v>1.332824065736224</v>
      </c>
      <c r="Q93" s="22">
        <f t="shared" si="1"/>
        <v>4608.9282991657701</v>
      </c>
      <c r="S93" s="30">
        <f t="shared" si="2"/>
        <v>0</v>
      </c>
      <c r="T93" s="22">
        <f t="shared" si="3"/>
        <v>0</v>
      </c>
      <c r="U93" s="22">
        <f t="shared" si="4"/>
        <v>0</v>
      </c>
      <c r="W93" s="30">
        <f t="shared" si="5"/>
        <v>0</v>
      </c>
      <c r="X93" s="22">
        <f t="shared" si="6"/>
        <v>0</v>
      </c>
      <c r="Y93" s="22">
        <f t="shared" si="7"/>
        <v>0</v>
      </c>
      <c r="AA93" s="30">
        <f t="shared" si="8"/>
        <v>0</v>
      </c>
      <c r="AB93" s="22">
        <f t="shared" si="9"/>
        <v>0</v>
      </c>
      <c r="AC93" s="22">
        <f t="shared" si="10"/>
        <v>0</v>
      </c>
      <c r="AE93" s="30">
        <f t="shared" si="11"/>
        <v>3458.0170163868515</v>
      </c>
      <c r="AF93" s="22">
        <f t="shared" si="12"/>
        <v>1.332824065736224</v>
      </c>
      <c r="AG93">
        <f t="shared" si="13"/>
        <v>4608.9282991657701</v>
      </c>
    </row>
    <row r="94" spans="1:33" x14ac:dyDescent="0.45">
      <c r="N94" s="17">
        <v>13</v>
      </c>
      <c r="O94" s="30">
        <f>SUM($O$27*$C$21)</f>
        <v>1832.0871908360809</v>
      </c>
      <c r="P94" s="22">
        <f t="shared" si="0"/>
        <v>1.2212430167334432</v>
      </c>
      <c r="Q94" s="22">
        <f t="shared" si="1"/>
        <v>2237.4236878553547</v>
      </c>
      <c r="S94" s="30">
        <f t="shared" si="2"/>
        <v>0</v>
      </c>
      <c r="T94" s="22">
        <f t="shared" si="3"/>
        <v>0</v>
      </c>
      <c r="U94" s="22">
        <f t="shared" si="4"/>
        <v>0</v>
      </c>
      <c r="W94" s="30">
        <f t="shared" si="5"/>
        <v>0</v>
      </c>
      <c r="X94" s="22">
        <f t="shared" si="6"/>
        <v>0</v>
      </c>
      <c r="Y94" s="22">
        <f t="shared" si="7"/>
        <v>0</v>
      </c>
      <c r="AA94" s="30">
        <f t="shared" si="8"/>
        <v>0</v>
      </c>
      <c r="AB94" s="22">
        <f t="shared" si="9"/>
        <v>0</v>
      </c>
      <c r="AC94" s="22">
        <f t="shared" si="10"/>
        <v>0</v>
      </c>
      <c r="AE94" s="30">
        <f t="shared" si="11"/>
        <v>1832.0871908360809</v>
      </c>
      <c r="AF94" s="22">
        <f t="shared" si="12"/>
        <v>1.2212430167334432</v>
      </c>
      <c r="AG94">
        <f t="shared" si="13"/>
        <v>2237.4236878553547</v>
      </c>
    </row>
    <row r="95" spans="1:33" x14ac:dyDescent="0.45">
      <c r="N95" s="17">
        <v>14</v>
      </c>
      <c r="O95" s="30">
        <f>SUM($O$28*$C$21)</f>
        <v>1385.0069256964791</v>
      </c>
      <c r="P95" s="22">
        <f t="shared" si="0"/>
        <v>1.4783927588165966</v>
      </c>
      <c r="Q95" s="22">
        <f t="shared" si="1"/>
        <v>2047.5842098605108</v>
      </c>
      <c r="S95" s="30">
        <f t="shared" si="2"/>
        <v>0</v>
      </c>
      <c r="T95" s="22">
        <f t="shared" si="3"/>
        <v>0</v>
      </c>
      <c r="U95" s="22">
        <f t="shared" si="4"/>
        <v>0</v>
      </c>
      <c r="W95" s="30">
        <f t="shared" si="5"/>
        <v>0</v>
      </c>
      <c r="X95" s="22">
        <f t="shared" si="6"/>
        <v>0</v>
      </c>
      <c r="Y95" s="22">
        <f t="shared" si="7"/>
        <v>0</v>
      </c>
      <c r="AA95" s="30">
        <f t="shared" si="8"/>
        <v>0</v>
      </c>
      <c r="AB95" s="22">
        <f t="shared" si="9"/>
        <v>0</v>
      </c>
      <c r="AC95" s="22">
        <f t="shared" si="10"/>
        <v>0</v>
      </c>
      <c r="AE95" s="30">
        <f t="shared" si="11"/>
        <v>1385.0069256964791</v>
      </c>
      <c r="AF95" s="22">
        <f t="shared" si="12"/>
        <v>1.4783927588165966</v>
      </c>
      <c r="AG95">
        <f t="shared" si="13"/>
        <v>2047.5842098605108</v>
      </c>
    </row>
    <row r="96" spans="1:33" x14ac:dyDescent="0.45">
      <c r="N96" s="17" t="s">
        <v>53</v>
      </c>
      <c r="O96" s="30">
        <f>SUM($O$29*$C$21)</f>
        <v>3643.2157914784475</v>
      </c>
      <c r="P96" s="22">
        <f t="shared" si="0"/>
        <v>1.6929198769981075</v>
      </c>
      <c r="Q96" s="22">
        <f t="shared" si="1"/>
        <v>6167.6724295872564</v>
      </c>
      <c r="S96" s="30">
        <f t="shared" si="2"/>
        <v>0</v>
      </c>
      <c r="T96" s="22">
        <f t="shared" si="3"/>
        <v>0</v>
      </c>
      <c r="U96" s="22">
        <f t="shared" si="4"/>
        <v>0</v>
      </c>
      <c r="W96" s="30">
        <f t="shared" si="5"/>
        <v>0</v>
      </c>
      <c r="X96" s="22">
        <f t="shared" si="6"/>
        <v>0</v>
      </c>
      <c r="Y96" s="22">
        <f t="shared" si="7"/>
        <v>0</v>
      </c>
      <c r="AA96" s="30">
        <f t="shared" si="8"/>
        <v>0</v>
      </c>
      <c r="AB96" s="22">
        <f t="shared" si="9"/>
        <v>0</v>
      </c>
      <c r="AC96" s="22">
        <f t="shared" si="10"/>
        <v>0</v>
      </c>
      <c r="AE96" s="30">
        <f t="shared" si="11"/>
        <v>3643.2157914784475</v>
      </c>
      <c r="AF96" s="22">
        <f t="shared" si="12"/>
        <v>1.6929198769981075</v>
      </c>
      <c r="AG96">
        <f t="shared" si="13"/>
        <v>6167.6724295872564</v>
      </c>
    </row>
    <row r="98" spans="14:33" x14ac:dyDescent="0.45">
      <c r="N98" t="s">
        <v>54</v>
      </c>
      <c r="O98" s="30">
        <f>SUM(O81:O96)</f>
        <v>2849045.7896605576</v>
      </c>
      <c r="Q98" s="22">
        <f>SUM(Q81:Q96)</f>
        <v>1202687.3897188273</v>
      </c>
      <c r="S98" s="30">
        <f>SUM(S81:S96)</f>
        <v>252888.24992249999</v>
      </c>
      <c r="U98" s="22">
        <f>SUM(U81:U96)</f>
        <v>116782.37716304886</v>
      </c>
      <c r="W98" s="30">
        <f>SUM(W81:W96)</f>
        <v>0</v>
      </c>
      <c r="Y98" s="22">
        <f>SUM(Y81:Y96)</f>
        <v>0</v>
      </c>
      <c r="AA98" s="30">
        <f>SUM(AA81:AA96)</f>
        <v>0</v>
      </c>
      <c r="AC98" s="22">
        <f>SUM(AC81:AC96)</f>
        <v>0</v>
      </c>
      <c r="AE98" s="30">
        <f>SUM(AE81:AE96)</f>
        <v>3101934.0395830576</v>
      </c>
      <c r="AG98">
        <f>SUM(AG81:AG96)</f>
        <v>1319469.7668818757</v>
      </c>
    </row>
    <row r="101" spans="14:33" x14ac:dyDescent="0.45">
      <c r="N101" s="3" t="s">
        <v>26</v>
      </c>
      <c r="P101" s="5" t="str">
        <f>($C$3)</f>
        <v>p7eINT_metier</v>
      </c>
      <c r="T101" s="6" t="s">
        <v>27</v>
      </c>
      <c r="W101" s="7" t="str">
        <f>($C$5)</f>
        <v>Plaice VIIe - International (Used metier based datasets)</v>
      </c>
    </row>
    <row r="102" spans="14:33" x14ac:dyDescent="0.45">
      <c r="N102" s="3"/>
    </row>
    <row r="103" spans="14:33" x14ac:dyDescent="0.45">
      <c r="N103" s="6" t="s">
        <v>29</v>
      </c>
      <c r="P103" s="5">
        <f>($B$7)</f>
        <v>2005</v>
      </c>
      <c r="Q103" s="9"/>
      <c r="R103" s="9"/>
      <c r="S103" s="9"/>
      <c r="T103" s="6" t="s">
        <v>30</v>
      </c>
      <c r="U103" s="10"/>
      <c r="W103" s="5" t="str">
        <f>($D$7)</f>
        <v>Combined</v>
      </c>
    </row>
    <row r="104" spans="14:33" x14ac:dyDescent="0.45">
      <c r="N104" s="6"/>
      <c r="P104" s="6"/>
      <c r="Q104" s="9"/>
      <c r="R104" s="9"/>
      <c r="S104" s="9"/>
      <c r="U104" s="10"/>
    </row>
    <row r="105" spans="14:33" x14ac:dyDescent="0.45">
      <c r="N105" s="6" t="s">
        <v>32</v>
      </c>
      <c r="P105" s="36">
        <f>($F$7)</f>
        <v>42191</v>
      </c>
      <c r="Q105" s="2"/>
      <c r="R105" s="2"/>
      <c r="T105" s="6" t="s">
        <v>33</v>
      </c>
      <c r="U105" s="2"/>
      <c r="W105" s="5" t="str">
        <f>($J$7)</f>
        <v>idh</v>
      </c>
    </row>
    <row r="108" spans="14:33" x14ac:dyDescent="0.45">
      <c r="N108" s="15" t="s">
        <v>68</v>
      </c>
    </row>
    <row r="110" spans="14:33" x14ac:dyDescent="0.45">
      <c r="N110" s="3" t="s">
        <v>61</v>
      </c>
    </row>
    <row r="111" spans="14:33" x14ac:dyDescent="0.45">
      <c r="AE111" s="37" t="str">
        <f>J13</f>
        <v>TOTAL</v>
      </c>
      <c r="AF111" s="2"/>
    </row>
    <row r="112" spans="14:33" x14ac:dyDescent="0.45">
      <c r="O112" s="37" t="str">
        <f>C14</f>
        <v>International</v>
      </c>
      <c r="P112" s="2"/>
      <c r="S112" s="37" t="str">
        <f>D14</f>
        <v>Migration</v>
      </c>
      <c r="T112" s="2"/>
      <c r="W112" s="37" t="str">
        <f>E14</f>
        <v>-</v>
      </c>
      <c r="X112" s="2"/>
      <c r="AA112" s="37" t="str">
        <f>F14</f>
        <v>-</v>
      </c>
      <c r="AB112" s="37"/>
      <c r="AE112" s="37" t="str">
        <f>J14</f>
        <v>ANNUAL</v>
      </c>
      <c r="AF112" s="2"/>
    </row>
    <row r="113" spans="14:34" x14ac:dyDescent="0.45">
      <c r="N113" s="17" t="s">
        <v>40</v>
      </c>
      <c r="O113" s="10" t="s">
        <v>41</v>
      </c>
      <c r="P113" s="10" t="s">
        <v>42</v>
      </c>
      <c r="S113" s="10" t="s">
        <v>41</v>
      </c>
      <c r="T113" s="10" t="s">
        <v>42</v>
      </c>
      <c r="U113" s="10"/>
      <c r="W113" s="10" t="s">
        <v>41</v>
      </c>
      <c r="X113" s="10" t="s">
        <v>42</v>
      </c>
      <c r="Y113" s="10"/>
      <c r="AA113" s="10" t="s">
        <v>41</v>
      </c>
      <c r="AB113" s="10" t="s">
        <v>42</v>
      </c>
      <c r="AC113" s="10"/>
      <c r="AE113" s="10" t="s">
        <v>41</v>
      </c>
      <c r="AF113" s="10" t="s">
        <v>42</v>
      </c>
      <c r="AH113" s="10"/>
    </row>
    <row r="114" spans="14:34" x14ac:dyDescent="0.45">
      <c r="N114" s="17">
        <v>0</v>
      </c>
      <c r="O114" s="30">
        <f t="shared" ref="O114:O129" si="14">SUM(O47*$C$21)</f>
        <v>0</v>
      </c>
      <c r="P114" s="22">
        <f t="shared" ref="P114:P129" si="15">P47</f>
        <v>0</v>
      </c>
      <c r="Q114" s="22">
        <f t="shared" ref="Q114:Q129" si="16">SUM(O114*P114)</f>
        <v>0</v>
      </c>
      <c r="S114" s="30">
        <f t="shared" ref="S114:S129" si="17">SUM(S47*$D$21)</f>
        <v>0</v>
      </c>
      <c r="T114" s="22">
        <f t="shared" ref="T114:T129" si="18">T47</f>
        <v>0</v>
      </c>
      <c r="U114" s="22">
        <f t="shared" ref="U114:U129" si="19">SUM(S114*T114)</f>
        <v>0</v>
      </c>
      <c r="W114" s="30">
        <f t="shared" ref="W114:W129" si="20">SUM(W47*$E$21)</f>
        <v>0</v>
      </c>
      <c r="X114" s="22">
        <f t="shared" ref="X114:X129" si="21">X47</f>
        <v>0</v>
      </c>
      <c r="Y114" s="22">
        <f t="shared" ref="Y114:Y129" si="22">SUM(W114*X114)</f>
        <v>0</v>
      </c>
      <c r="AA114" s="30">
        <f t="shared" ref="AA114:AA129" si="23">SUM(AA47*$F$21)</f>
        <v>0</v>
      </c>
      <c r="AB114" s="22">
        <f t="shared" ref="AB114:AB129" si="24">AB47</f>
        <v>0</v>
      </c>
      <c r="AC114" s="22">
        <f>SUM(AA114*AB114)</f>
        <v>0</v>
      </c>
      <c r="AE114" s="30">
        <f t="shared" ref="AE114:AE129" si="25">SUM(AA114+W114+S114+O114)*$J$21</f>
        <v>0</v>
      </c>
      <c r="AF114" s="22">
        <f>IF(O114+S114+W114+AA114 =0,0,(P114*O114 +T114*S114+ X114*W114 +AB114*AA114)/(O114+S114+W114+AA114))</f>
        <v>0</v>
      </c>
      <c r="AG114">
        <f t="shared" ref="AG114:AG129" si="26">SUM(AE114*AF114)</f>
        <v>0</v>
      </c>
      <c r="AH114" s="22"/>
    </row>
    <row r="115" spans="14:34" x14ac:dyDescent="0.45">
      <c r="N115" s="17">
        <v>1</v>
      </c>
      <c r="O115" s="30">
        <f t="shared" si="14"/>
        <v>0</v>
      </c>
      <c r="P115" s="22">
        <f t="shared" si="15"/>
        <v>0</v>
      </c>
      <c r="Q115" s="22">
        <f t="shared" si="16"/>
        <v>0</v>
      </c>
      <c r="S115" s="30">
        <f t="shared" si="17"/>
        <v>0</v>
      </c>
      <c r="T115" s="22">
        <f t="shared" si="18"/>
        <v>0</v>
      </c>
      <c r="U115" s="22">
        <f t="shared" si="19"/>
        <v>0</v>
      </c>
      <c r="W115" s="30">
        <f t="shared" si="20"/>
        <v>0</v>
      </c>
      <c r="X115" s="22">
        <f t="shared" si="21"/>
        <v>0</v>
      </c>
      <c r="Y115" s="22">
        <f t="shared" si="22"/>
        <v>0</v>
      </c>
      <c r="AA115" s="30">
        <f t="shared" si="23"/>
        <v>0</v>
      </c>
      <c r="AB115" s="22">
        <f t="shared" si="24"/>
        <v>0</v>
      </c>
      <c r="AC115" s="22">
        <f t="shared" ref="AC115:AC129" si="27">SUM(AA115*AB115)</f>
        <v>0</v>
      </c>
      <c r="AE115" s="30">
        <f t="shared" si="25"/>
        <v>0</v>
      </c>
      <c r="AF115" s="22">
        <f t="shared" ref="AF115:AF129" si="28">IF(O115+S115+W115+AA115 =0,0,(P115*O115 +T115*S115+ X115*W115 +AB115*AA115)/(O115+S115+W115+AA115))</f>
        <v>0</v>
      </c>
      <c r="AG115">
        <f t="shared" si="26"/>
        <v>0</v>
      </c>
      <c r="AH115" s="22"/>
    </row>
    <row r="116" spans="14:34" x14ac:dyDescent="0.45">
      <c r="N116" s="17">
        <v>2</v>
      </c>
      <c r="O116" s="30">
        <f t="shared" si="14"/>
        <v>0</v>
      </c>
      <c r="P116" s="22">
        <f t="shared" si="15"/>
        <v>0</v>
      </c>
      <c r="Q116" s="22">
        <f t="shared" si="16"/>
        <v>0</v>
      </c>
      <c r="S116" s="30">
        <f t="shared" si="17"/>
        <v>0</v>
      </c>
      <c r="T116" s="22">
        <f t="shared" si="18"/>
        <v>0</v>
      </c>
      <c r="U116" s="22">
        <f t="shared" si="19"/>
        <v>0</v>
      </c>
      <c r="W116" s="30">
        <f t="shared" si="20"/>
        <v>0</v>
      </c>
      <c r="X116" s="22">
        <f t="shared" si="21"/>
        <v>0</v>
      </c>
      <c r="Y116" s="22">
        <f t="shared" si="22"/>
        <v>0</v>
      </c>
      <c r="AA116" s="30">
        <f t="shared" si="23"/>
        <v>0</v>
      </c>
      <c r="AB116" s="22">
        <f t="shared" si="24"/>
        <v>0</v>
      </c>
      <c r="AC116" s="22">
        <f t="shared" si="27"/>
        <v>0</v>
      </c>
      <c r="AE116" s="30">
        <f t="shared" si="25"/>
        <v>0</v>
      </c>
      <c r="AF116" s="22">
        <f t="shared" si="28"/>
        <v>0</v>
      </c>
      <c r="AG116">
        <f t="shared" si="26"/>
        <v>0</v>
      </c>
      <c r="AH116" s="22"/>
    </row>
    <row r="117" spans="14:34" x14ac:dyDescent="0.45">
      <c r="N117" s="17">
        <v>3</v>
      </c>
      <c r="O117" s="30">
        <f t="shared" si="14"/>
        <v>0</v>
      </c>
      <c r="P117" s="22">
        <f t="shared" si="15"/>
        <v>0</v>
      </c>
      <c r="Q117" s="22">
        <f t="shared" si="16"/>
        <v>0</v>
      </c>
      <c r="S117" s="30">
        <f t="shared" si="17"/>
        <v>0</v>
      </c>
      <c r="T117" s="22">
        <f t="shared" si="18"/>
        <v>0</v>
      </c>
      <c r="U117" s="22">
        <f t="shared" si="19"/>
        <v>0</v>
      </c>
      <c r="W117" s="30">
        <f t="shared" si="20"/>
        <v>0</v>
      </c>
      <c r="X117" s="22">
        <f t="shared" si="21"/>
        <v>0</v>
      </c>
      <c r="Y117" s="22">
        <f t="shared" si="22"/>
        <v>0</v>
      </c>
      <c r="AA117" s="30">
        <f t="shared" si="23"/>
        <v>0</v>
      </c>
      <c r="AB117" s="22">
        <f t="shared" si="24"/>
        <v>0</v>
      </c>
      <c r="AC117" s="22">
        <f t="shared" si="27"/>
        <v>0</v>
      </c>
      <c r="AE117" s="30">
        <f t="shared" si="25"/>
        <v>0</v>
      </c>
      <c r="AF117" s="22">
        <f t="shared" si="28"/>
        <v>0</v>
      </c>
      <c r="AG117">
        <f t="shared" si="26"/>
        <v>0</v>
      </c>
      <c r="AH117" s="22"/>
    </row>
    <row r="118" spans="14:34" x14ac:dyDescent="0.45">
      <c r="N118" s="17">
        <v>4</v>
      </c>
      <c r="O118" s="30">
        <f t="shared" si="14"/>
        <v>0</v>
      </c>
      <c r="P118" s="22">
        <f t="shared" si="15"/>
        <v>0</v>
      </c>
      <c r="Q118" s="22">
        <f t="shared" si="16"/>
        <v>0</v>
      </c>
      <c r="S118" s="30">
        <f t="shared" si="17"/>
        <v>0</v>
      </c>
      <c r="T118" s="22">
        <f t="shared" si="18"/>
        <v>0</v>
      </c>
      <c r="U118" s="22">
        <f t="shared" si="19"/>
        <v>0</v>
      </c>
      <c r="W118" s="30">
        <f t="shared" si="20"/>
        <v>0</v>
      </c>
      <c r="X118" s="22">
        <f t="shared" si="21"/>
        <v>0</v>
      </c>
      <c r="Y118" s="22">
        <f t="shared" si="22"/>
        <v>0</v>
      </c>
      <c r="AA118" s="30">
        <f t="shared" si="23"/>
        <v>0</v>
      </c>
      <c r="AB118" s="22">
        <f t="shared" si="24"/>
        <v>0</v>
      </c>
      <c r="AC118" s="22">
        <f t="shared" si="27"/>
        <v>0</v>
      </c>
      <c r="AE118" s="30">
        <f t="shared" si="25"/>
        <v>0</v>
      </c>
      <c r="AF118" s="22">
        <f t="shared" si="28"/>
        <v>0</v>
      </c>
      <c r="AG118">
        <f t="shared" si="26"/>
        <v>0</v>
      </c>
      <c r="AH118" s="22"/>
    </row>
    <row r="119" spans="14:34" x14ac:dyDescent="0.45">
      <c r="N119" s="17">
        <v>5</v>
      </c>
      <c r="O119" s="30">
        <f t="shared" si="14"/>
        <v>0</v>
      </c>
      <c r="P119" s="22">
        <f t="shared" si="15"/>
        <v>0</v>
      </c>
      <c r="Q119" s="22">
        <f t="shared" si="16"/>
        <v>0</v>
      </c>
      <c r="S119" s="30">
        <f t="shared" si="17"/>
        <v>0</v>
      </c>
      <c r="T119" s="22">
        <f t="shared" si="18"/>
        <v>0</v>
      </c>
      <c r="U119" s="22">
        <f t="shared" si="19"/>
        <v>0</v>
      </c>
      <c r="W119" s="30">
        <f t="shared" si="20"/>
        <v>0</v>
      </c>
      <c r="X119" s="22">
        <f t="shared" si="21"/>
        <v>0</v>
      </c>
      <c r="Y119" s="22">
        <f t="shared" si="22"/>
        <v>0</v>
      </c>
      <c r="AA119" s="30">
        <f t="shared" si="23"/>
        <v>0</v>
      </c>
      <c r="AB119" s="22">
        <f t="shared" si="24"/>
        <v>0</v>
      </c>
      <c r="AC119" s="22">
        <f t="shared" si="27"/>
        <v>0</v>
      </c>
      <c r="AE119" s="30">
        <f t="shared" si="25"/>
        <v>0</v>
      </c>
      <c r="AF119" s="22">
        <f t="shared" si="28"/>
        <v>0</v>
      </c>
      <c r="AG119">
        <f t="shared" si="26"/>
        <v>0</v>
      </c>
      <c r="AH119" s="22"/>
    </row>
    <row r="120" spans="14:34" x14ac:dyDescent="0.45">
      <c r="N120" s="17">
        <v>6</v>
      </c>
      <c r="O120" s="30">
        <f t="shared" si="14"/>
        <v>0</v>
      </c>
      <c r="P120" s="22">
        <f t="shared" si="15"/>
        <v>0</v>
      </c>
      <c r="Q120" s="22">
        <f t="shared" si="16"/>
        <v>0</v>
      </c>
      <c r="S120" s="30">
        <f t="shared" si="17"/>
        <v>0</v>
      </c>
      <c r="T120" s="22">
        <f t="shared" si="18"/>
        <v>0</v>
      </c>
      <c r="U120" s="22">
        <f t="shared" si="19"/>
        <v>0</v>
      </c>
      <c r="W120" s="30">
        <f t="shared" si="20"/>
        <v>0</v>
      </c>
      <c r="X120" s="22">
        <f t="shared" si="21"/>
        <v>0</v>
      </c>
      <c r="Y120" s="22">
        <f t="shared" si="22"/>
        <v>0</v>
      </c>
      <c r="AA120" s="30">
        <f t="shared" si="23"/>
        <v>0</v>
      </c>
      <c r="AB120" s="22">
        <f t="shared" si="24"/>
        <v>0</v>
      </c>
      <c r="AC120" s="22">
        <f t="shared" si="27"/>
        <v>0</v>
      </c>
      <c r="AE120" s="30">
        <f t="shared" si="25"/>
        <v>0</v>
      </c>
      <c r="AF120" s="22">
        <f t="shared" si="28"/>
        <v>0</v>
      </c>
      <c r="AG120">
        <f t="shared" si="26"/>
        <v>0</v>
      </c>
      <c r="AH120" s="22"/>
    </row>
    <row r="121" spans="14:34" x14ac:dyDescent="0.45">
      <c r="N121" s="17">
        <v>7</v>
      </c>
      <c r="O121" s="30">
        <f t="shared" si="14"/>
        <v>0</v>
      </c>
      <c r="P121" s="22">
        <f t="shared" si="15"/>
        <v>0</v>
      </c>
      <c r="Q121" s="22">
        <f t="shared" si="16"/>
        <v>0</v>
      </c>
      <c r="S121" s="30">
        <f t="shared" si="17"/>
        <v>0</v>
      </c>
      <c r="T121" s="22">
        <f t="shared" si="18"/>
        <v>0</v>
      </c>
      <c r="U121" s="22">
        <f t="shared" si="19"/>
        <v>0</v>
      </c>
      <c r="W121" s="30">
        <f t="shared" si="20"/>
        <v>0</v>
      </c>
      <c r="X121" s="22">
        <f t="shared" si="21"/>
        <v>0</v>
      </c>
      <c r="Y121" s="22">
        <f t="shared" si="22"/>
        <v>0</v>
      </c>
      <c r="AA121" s="30">
        <f t="shared" si="23"/>
        <v>0</v>
      </c>
      <c r="AB121" s="22">
        <f t="shared" si="24"/>
        <v>0</v>
      </c>
      <c r="AC121" s="22">
        <f t="shared" si="27"/>
        <v>0</v>
      </c>
      <c r="AE121" s="30">
        <f t="shared" si="25"/>
        <v>0</v>
      </c>
      <c r="AF121" s="22">
        <f t="shared" si="28"/>
        <v>0</v>
      </c>
      <c r="AG121">
        <f t="shared" si="26"/>
        <v>0</v>
      </c>
      <c r="AH121" s="22"/>
    </row>
    <row r="122" spans="14:34" x14ac:dyDescent="0.45">
      <c r="N122" s="17">
        <v>8</v>
      </c>
      <c r="O122" s="30">
        <f t="shared" si="14"/>
        <v>0</v>
      </c>
      <c r="P122" s="22">
        <f t="shared" si="15"/>
        <v>0</v>
      </c>
      <c r="Q122" s="22">
        <f t="shared" si="16"/>
        <v>0</v>
      </c>
      <c r="S122" s="30">
        <f t="shared" si="17"/>
        <v>0</v>
      </c>
      <c r="T122" s="22">
        <f t="shared" si="18"/>
        <v>0</v>
      </c>
      <c r="U122" s="22">
        <f t="shared" si="19"/>
        <v>0</v>
      </c>
      <c r="W122" s="30">
        <f t="shared" si="20"/>
        <v>0</v>
      </c>
      <c r="X122" s="22">
        <f t="shared" si="21"/>
        <v>0</v>
      </c>
      <c r="Y122" s="22">
        <f t="shared" si="22"/>
        <v>0</v>
      </c>
      <c r="AA122" s="30">
        <f t="shared" si="23"/>
        <v>0</v>
      </c>
      <c r="AB122" s="22">
        <f t="shared" si="24"/>
        <v>0</v>
      </c>
      <c r="AC122" s="22">
        <f t="shared" si="27"/>
        <v>0</v>
      </c>
      <c r="AE122" s="30">
        <f t="shared" si="25"/>
        <v>0</v>
      </c>
      <c r="AF122" s="22">
        <f t="shared" si="28"/>
        <v>0</v>
      </c>
      <c r="AG122">
        <f t="shared" si="26"/>
        <v>0</v>
      </c>
      <c r="AH122" s="22"/>
    </row>
    <row r="123" spans="14:34" x14ac:dyDescent="0.45">
      <c r="N123" s="17">
        <v>9</v>
      </c>
      <c r="O123" s="30">
        <f t="shared" si="14"/>
        <v>0</v>
      </c>
      <c r="P123" s="22">
        <f t="shared" si="15"/>
        <v>0</v>
      </c>
      <c r="Q123" s="22">
        <f t="shared" si="16"/>
        <v>0</v>
      </c>
      <c r="S123" s="30">
        <f t="shared" si="17"/>
        <v>0</v>
      </c>
      <c r="T123" s="22">
        <f t="shared" si="18"/>
        <v>0</v>
      </c>
      <c r="U123" s="22">
        <f t="shared" si="19"/>
        <v>0</v>
      </c>
      <c r="W123" s="30">
        <f t="shared" si="20"/>
        <v>0</v>
      </c>
      <c r="X123" s="22">
        <f t="shared" si="21"/>
        <v>0</v>
      </c>
      <c r="Y123" s="22">
        <f t="shared" si="22"/>
        <v>0</v>
      </c>
      <c r="AA123" s="30">
        <f t="shared" si="23"/>
        <v>0</v>
      </c>
      <c r="AB123" s="22">
        <f t="shared" si="24"/>
        <v>0</v>
      </c>
      <c r="AC123" s="22">
        <f t="shared" si="27"/>
        <v>0</v>
      </c>
      <c r="AE123" s="30">
        <f t="shared" si="25"/>
        <v>0</v>
      </c>
      <c r="AF123" s="22">
        <f t="shared" si="28"/>
        <v>0</v>
      </c>
      <c r="AG123">
        <f t="shared" si="26"/>
        <v>0</v>
      </c>
      <c r="AH123" s="22"/>
    </row>
    <row r="124" spans="14:34" x14ac:dyDescent="0.45">
      <c r="N124" s="17">
        <v>10</v>
      </c>
      <c r="O124" s="30">
        <f t="shared" si="14"/>
        <v>0</v>
      </c>
      <c r="P124" s="22">
        <f t="shared" si="15"/>
        <v>0</v>
      </c>
      <c r="Q124" s="22">
        <f t="shared" si="16"/>
        <v>0</v>
      </c>
      <c r="S124" s="30">
        <f t="shared" si="17"/>
        <v>0</v>
      </c>
      <c r="T124" s="22">
        <f t="shared" si="18"/>
        <v>0</v>
      </c>
      <c r="U124" s="22">
        <f t="shared" si="19"/>
        <v>0</v>
      </c>
      <c r="W124" s="30">
        <f t="shared" si="20"/>
        <v>0</v>
      </c>
      <c r="X124" s="22">
        <f t="shared" si="21"/>
        <v>0</v>
      </c>
      <c r="Y124" s="22">
        <f t="shared" si="22"/>
        <v>0</v>
      </c>
      <c r="AA124" s="30">
        <f t="shared" si="23"/>
        <v>0</v>
      </c>
      <c r="AB124" s="22">
        <f t="shared" si="24"/>
        <v>0</v>
      </c>
      <c r="AC124" s="22">
        <f t="shared" si="27"/>
        <v>0</v>
      </c>
      <c r="AE124" s="30">
        <f t="shared" si="25"/>
        <v>0</v>
      </c>
      <c r="AF124" s="22">
        <f t="shared" si="28"/>
        <v>0</v>
      </c>
      <c r="AG124">
        <f t="shared" si="26"/>
        <v>0</v>
      </c>
      <c r="AH124" s="22"/>
    </row>
    <row r="125" spans="14:34" x14ac:dyDescent="0.45">
      <c r="N125" s="17">
        <v>11</v>
      </c>
      <c r="O125" s="30">
        <f t="shared" si="14"/>
        <v>0</v>
      </c>
      <c r="P125" s="22">
        <f t="shared" si="15"/>
        <v>0</v>
      </c>
      <c r="Q125" s="22">
        <f t="shared" si="16"/>
        <v>0</v>
      </c>
      <c r="S125" s="30">
        <f t="shared" si="17"/>
        <v>0</v>
      </c>
      <c r="T125" s="22">
        <f t="shared" si="18"/>
        <v>0</v>
      </c>
      <c r="U125" s="22">
        <f t="shared" si="19"/>
        <v>0</v>
      </c>
      <c r="W125" s="30">
        <f t="shared" si="20"/>
        <v>0</v>
      </c>
      <c r="X125" s="22">
        <f t="shared" si="21"/>
        <v>0</v>
      </c>
      <c r="Y125" s="22">
        <f t="shared" si="22"/>
        <v>0</v>
      </c>
      <c r="AA125" s="30">
        <f t="shared" si="23"/>
        <v>0</v>
      </c>
      <c r="AB125" s="22">
        <f t="shared" si="24"/>
        <v>0</v>
      </c>
      <c r="AC125" s="22">
        <f t="shared" si="27"/>
        <v>0</v>
      </c>
      <c r="AE125" s="30">
        <f t="shared" si="25"/>
        <v>0</v>
      </c>
      <c r="AF125" s="22">
        <f t="shared" si="28"/>
        <v>0</v>
      </c>
      <c r="AG125">
        <f t="shared" si="26"/>
        <v>0</v>
      </c>
      <c r="AH125" s="22"/>
    </row>
    <row r="126" spans="14:34" x14ac:dyDescent="0.45">
      <c r="N126" s="17">
        <v>12</v>
      </c>
      <c r="O126" s="30">
        <f t="shared" si="14"/>
        <v>0</v>
      </c>
      <c r="P126" s="22">
        <f t="shared" si="15"/>
        <v>0</v>
      </c>
      <c r="Q126" s="22">
        <f t="shared" si="16"/>
        <v>0</v>
      </c>
      <c r="S126" s="30">
        <f t="shared" si="17"/>
        <v>0</v>
      </c>
      <c r="T126" s="22">
        <f t="shared" si="18"/>
        <v>0</v>
      </c>
      <c r="U126" s="22">
        <f t="shared" si="19"/>
        <v>0</v>
      </c>
      <c r="W126" s="30">
        <f t="shared" si="20"/>
        <v>0</v>
      </c>
      <c r="X126" s="22">
        <f t="shared" si="21"/>
        <v>0</v>
      </c>
      <c r="Y126" s="22">
        <f t="shared" si="22"/>
        <v>0</v>
      </c>
      <c r="AA126" s="30">
        <f t="shared" si="23"/>
        <v>0</v>
      </c>
      <c r="AB126" s="22">
        <f t="shared" si="24"/>
        <v>0</v>
      </c>
      <c r="AC126" s="22">
        <f t="shared" si="27"/>
        <v>0</v>
      </c>
      <c r="AE126" s="30">
        <f t="shared" si="25"/>
        <v>0</v>
      </c>
      <c r="AF126" s="22">
        <f t="shared" si="28"/>
        <v>0</v>
      </c>
      <c r="AG126">
        <f t="shared" si="26"/>
        <v>0</v>
      </c>
      <c r="AH126" s="22"/>
    </row>
    <row r="127" spans="14:34" x14ac:dyDescent="0.45">
      <c r="N127" s="17">
        <v>13</v>
      </c>
      <c r="O127" s="30">
        <f t="shared" si="14"/>
        <v>0</v>
      </c>
      <c r="P127" s="22">
        <f t="shared" si="15"/>
        <v>0</v>
      </c>
      <c r="Q127" s="22">
        <f t="shared" si="16"/>
        <v>0</v>
      </c>
      <c r="S127" s="30">
        <f t="shared" si="17"/>
        <v>0</v>
      </c>
      <c r="T127" s="22">
        <f t="shared" si="18"/>
        <v>0</v>
      </c>
      <c r="U127" s="22">
        <f t="shared" si="19"/>
        <v>0</v>
      </c>
      <c r="W127" s="30">
        <f t="shared" si="20"/>
        <v>0</v>
      </c>
      <c r="X127" s="22">
        <f t="shared" si="21"/>
        <v>0</v>
      </c>
      <c r="Y127" s="22">
        <f t="shared" si="22"/>
        <v>0</v>
      </c>
      <c r="AA127" s="30">
        <f t="shared" si="23"/>
        <v>0</v>
      </c>
      <c r="AB127" s="22">
        <f t="shared" si="24"/>
        <v>0</v>
      </c>
      <c r="AC127" s="22">
        <f t="shared" si="27"/>
        <v>0</v>
      </c>
      <c r="AE127" s="30">
        <f t="shared" si="25"/>
        <v>0</v>
      </c>
      <c r="AF127" s="22">
        <f t="shared" si="28"/>
        <v>0</v>
      </c>
      <c r="AG127">
        <f t="shared" si="26"/>
        <v>0</v>
      </c>
      <c r="AH127" s="22"/>
    </row>
    <row r="128" spans="14:34" x14ac:dyDescent="0.45">
      <c r="N128" s="17">
        <v>14</v>
      </c>
      <c r="O128" s="30">
        <f t="shared" si="14"/>
        <v>0</v>
      </c>
      <c r="P128" s="22">
        <f t="shared" si="15"/>
        <v>0</v>
      </c>
      <c r="Q128" s="22">
        <f t="shared" si="16"/>
        <v>0</v>
      </c>
      <c r="S128" s="30">
        <f t="shared" si="17"/>
        <v>0</v>
      </c>
      <c r="T128" s="22">
        <f t="shared" si="18"/>
        <v>0</v>
      </c>
      <c r="U128" s="22">
        <f t="shared" si="19"/>
        <v>0</v>
      </c>
      <c r="W128" s="30">
        <f t="shared" si="20"/>
        <v>0</v>
      </c>
      <c r="X128" s="22">
        <f t="shared" si="21"/>
        <v>0</v>
      </c>
      <c r="Y128" s="22">
        <f t="shared" si="22"/>
        <v>0</v>
      </c>
      <c r="AA128" s="30">
        <f t="shared" si="23"/>
        <v>0</v>
      </c>
      <c r="AB128" s="22">
        <f t="shared" si="24"/>
        <v>0</v>
      </c>
      <c r="AC128" s="22">
        <f t="shared" si="27"/>
        <v>0</v>
      </c>
      <c r="AE128" s="30">
        <f t="shared" si="25"/>
        <v>0</v>
      </c>
      <c r="AF128" s="22">
        <f t="shared" si="28"/>
        <v>0</v>
      </c>
      <c r="AG128">
        <f t="shared" si="26"/>
        <v>0</v>
      </c>
      <c r="AH128" s="22"/>
    </row>
    <row r="129" spans="14:34" x14ac:dyDescent="0.45">
      <c r="N129" s="17" t="s">
        <v>53</v>
      </c>
      <c r="O129" s="30">
        <f t="shared" si="14"/>
        <v>0</v>
      </c>
      <c r="P129" s="22">
        <f t="shared" si="15"/>
        <v>0</v>
      </c>
      <c r="Q129" s="22">
        <f t="shared" si="16"/>
        <v>0</v>
      </c>
      <c r="S129" s="30">
        <f t="shared" si="17"/>
        <v>0</v>
      </c>
      <c r="T129" s="22">
        <f t="shared" si="18"/>
        <v>0</v>
      </c>
      <c r="U129" s="22">
        <f t="shared" si="19"/>
        <v>0</v>
      </c>
      <c r="W129" s="30">
        <f t="shared" si="20"/>
        <v>0</v>
      </c>
      <c r="X129" s="22">
        <f t="shared" si="21"/>
        <v>0</v>
      </c>
      <c r="Y129" s="22">
        <f t="shared" si="22"/>
        <v>0</v>
      </c>
      <c r="AA129" s="30">
        <f t="shared" si="23"/>
        <v>0</v>
      </c>
      <c r="AB129" s="22">
        <f t="shared" si="24"/>
        <v>0</v>
      </c>
      <c r="AC129" s="22">
        <f t="shared" si="27"/>
        <v>0</v>
      </c>
      <c r="AE129" s="30">
        <f t="shared" si="25"/>
        <v>0</v>
      </c>
      <c r="AF129" s="22">
        <f t="shared" si="28"/>
        <v>0</v>
      </c>
      <c r="AG129">
        <f t="shared" si="26"/>
        <v>0</v>
      </c>
      <c r="AH129" s="22"/>
    </row>
    <row r="131" spans="14:34" x14ac:dyDescent="0.45">
      <c r="N131" t="s">
        <v>54</v>
      </c>
      <c r="O131" s="38">
        <f>SUM(O114:O129)</f>
        <v>0</v>
      </c>
      <c r="Q131" s="22">
        <f>SUM(Q114:Q129)</f>
        <v>0</v>
      </c>
      <c r="S131" s="30">
        <f>SUM(S114:S129)</f>
        <v>0</v>
      </c>
      <c r="U131" s="22">
        <f>SUM(U114:U129)</f>
        <v>0</v>
      </c>
      <c r="W131" s="38">
        <f>SUM(W114:W129)</f>
        <v>0</v>
      </c>
      <c r="Y131" s="22">
        <f>SUM(Y114:Y129)</f>
        <v>0</v>
      </c>
      <c r="AA131" s="38">
        <f>SUM(AA114:AA129)</f>
        <v>0</v>
      </c>
      <c r="AC131" s="22">
        <f>SUM(AC114:AC129)</f>
        <v>0</v>
      </c>
      <c r="AE131" s="31">
        <f>SUM(AE114:AE129)</f>
        <v>0</v>
      </c>
      <c r="AF131" s="2"/>
      <c r="AG131">
        <f>SUM(AG114:AG129)</f>
        <v>0</v>
      </c>
      <c r="AH131" s="22"/>
    </row>
    <row r="135" spans="14:34" x14ac:dyDescent="0.45">
      <c r="N135" s="3" t="s">
        <v>26</v>
      </c>
      <c r="P135" s="5" t="str">
        <f>($C$3)</f>
        <v>p7eINT_metier</v>
      </c>
      <c r="T135" s="6" t="s">
        <v>27</v>
      </c>
      <c r="W135" s="7" t="str">
        <f>($C$5)</f>
        <v>Plaice VIIe - International (Used metier based datasets)</v>
      </c>
    </row>
    <row r="136" spans="14:34" x14ac:dyDescent="0.45">
      <c r="N136" s="3"/>
    </row>
    <row r="137" spans="14:34" x14ac:dyDescent="0.45">
      <c r="N137" s="6" t="s">
        <v>29</v>
      </c>
      <c r="P137" s="5">
        <f>($B$7)</f>
        <v>2005</v>
      </c>
      <c r="Q137" s="9"/>
      <c r="R137" s="9"/>
      <c r="S137" s="9"/>
      <c r="T137" s="6" t="s">
        <v>30</v>
      </c>
      <c r="U137" s="10"/>
      <c r="W137" s="5" t="str">
        <f>($D$7)</f>
        <v>Combined</v>
      </c>
    </row>
    <row r="138" spans="14:34" x14ac:dyDescent="0.45">
      <c r="N138" s="6"/>
      <c r="P138" s="6"/>
      <c r="Q138" s="9"/>
      <c r="R138" s="9"/>
      <c r="S138" s="9"/>
      <c r="U138" s="10"/>
    </row>
    <row r="139" spans="14:34" x14ac:dyDescent="0.45">
      <c r="N139" s="6" t="s">
        <v>32</v>
      </c>
      <c r="P139" s="36">
        <f>($F$7)</f>
        <v>42191</v>
      </c>
      <c r="Q139" s="2"/>
      <c r="R139" s="2"/>
      <c r="T139" s="6" t="s">
        <v>33</v>
      </c>
      <c r="U139" s="2"/>
      <c r="W139" s="5" t="str">
        <f>($J$7)</f>
        <v>idh</v>
      </c>
    </row>
    <row r="142" spans="14:34" x14ac:dyDescent="0.45">
      <c r="N142" s="15" t="s">
        <v>68</v>
      </c>
      <c r="X142" s="57" t="s">
        <v>115</v>
      </c>
    </row>
    <row r="143" spans="14:34" x14ac:dyDescent="0.45">
      <c r="X143" s="57" t="s">
        <v>116</v>
      </c>
    </row>
    <row r="144" spans="14:34" x14ac:dyDescent="0.45">
      <c r="N144" s="3" t="s">
        <v>78</v>
      </c>
      <c r="S144">
        <v>2.3999999999999998E-3</v>
      </c>
      <c r="T144">
        <v>6.0499999999999998E-2</v>
      </c>
      <c r="W144">
        <v>0.13109999999999999</v>
      </c>
    </row>
    <row r="145" spans="10:39" x14ac:dyDescent="0.45">
      <c r="AH145" s="66"/>
      <c r="AI145" s="66"/>
      <c r="AJ145" s="67"/>
      <c r="AK145" s="67"/>
      <c r="AL145" s="67"/>
      <c r="AM145" s="67"/>
    </row>
    <row r="146" spans="10:39" x14ac:dyDescent="0.45">
      <c r="O146" s="37" t="str">
        <f>J13</f>
        <v>TOTAL</v>
      </c>
      <c r="P146" s="2"/>
      <c r="AA146" s="42" t="s">
        <v>79</v>
      </c>
      <c r="AF146" s="42" t="s">
        <v>79</v>
      </c>
      <c r="AH146" s="66"/>
      <c r="AI146" s="66"/>
      <c r="AJ146" s="68" t="s">
        <v>79</v>
      </c>
      <c r="AK146" s="67"/>
      <c r="AL146" s="67"/>
      <c r="AM146" s="67"/>
    </row>
    <row r="147" spans="10:39" x14ac:dyDescent="0.45">
      <c r="O147" s="37" t="str">
        <f>J14</f>
        <v>ANNUAL</v>
      </c>
      <c r="P147" s="2"/>
      <c r="S147" t="s">
        <v>80</v>
      </c>
      <c r="T147" t="s">
        <v>81</v>
      </c>
      <c r="AA147" s="42" t="s">
        <v>82</v>
      </c>
      <c r="AE147" t="s">
        <v>80</v>
      </c>
      <c r="AF147" s="42" t="s">
        <v>82</v>
      </c>
      <c r="AH147" s="66"/>
      <c r="AI147" s="66"/>
      <c r="AJ147" s="68" t="s">
        <v>83</v>
      </c>
      <c r="AK147" s="67"/>
      <c r="AL147" s="67"/>
      <c r="AM147" s="67"/>
    </row>
    <row r="148" spans="10:39" x14ac:dyDescent="0.45">
      <c r="N148" s="17" t="s">
        <v>40</v>
      </c>
      <c r="O148" s="10" t="s">
        <v>74</v>
      </c>
      <c r="P148" s="10" t="s">
        <v>75</v>
      </c>
      <c r="S148" t="s">
        <v>84</v>
      </c>
      <c r="T148" t="s">
        <v>85</v>
      </c>
      <c r="W148" t="s">
        <v>86</v>
      </c>
      <c r="X148" t="s">
        <v>87</v>
      </c>
      <c r="AA148" s="42" t="s">
        <v>88</v>
      </c>
      <c r="AE148" t="s">
        <v>89</v>
      </c>
      <c r="AF148" s="42" t="s">
        <v>90</v>
      </c>
      <c r="AH148" s="66"/>
      <c r="AI148" s="66"/>
      <c r="AJ148" s="68" t="s">
        <v>91</v>
      </c>
      <c r="AK148" s="67"/>
      <c r="AL148" s="67"/>
      <c r="AM148" s="67"/>
    </row>
    <row r="149" spans="10:39" x14ac:dyDescent="0.45">
      <c r="N149" s="17">
        <v>0</v>
      </c>
      <c r="O149" s="30">
        <f t="shared" ref="O149:O164" si="29">SUM(AE81+AE114)</f>
        <v>0</v>
      </c>
      <c r="P149" s="22">
        <f t="shared" ref="P149:P164" si="30">IF(AE81+AE114=0,0,(AE81*AF81+AE114* AF114)/(AE81+AE114))</f>
        <v>0</v>
      </c>
      <c r="Q149" s="22">
        <f t="shared" ref="Q149:Q164" si="31">SUM(O149*P149)</f>
        <v>0</v>
      </c>
      <c r="AF149" s="42"/>
      <c r="AH149" s="66"/>
      <c r="AI149" s="66"/>
      <c r="AJ149" s="67">
        <f t="shared" ref="AJ149:AJ164" si="32">SUM(O149*P149)</f>
        <v>0</v>
      </c>
      <c r="AK149" s="67"/>
      <c r="AL149" s="69">
        <f t="shared" ref="AL149:AL164" si="33">SUM(P149*$AJ$168)</f>
        <v>0</v>
      </c>
      <c r="AM149" s="67"/>
    </row>
    <row r="150" spans="10:39" x14ac:dyDescent="0.45">
      <c r="J150" s="56"/>
      <c r="N150" s="17">
        <v>1</v>
      </c>
      <c r="O150" s="30">
        <f t="shared" si="29"/>
        <v>22330.634924452766</v>
      </c>
      <c r="P150" s="22">
        <f t="shared" si="30"/>
        <v>0.25345328994987326</v>
      </c>
      <c r="Q150" s="22">
        <f t="shared" si="31"/>
        <v>5659.772888272093</v>
      </c>
      <c r="S150">
        <v>1.5</v>
      </c>
      <c r="T150" s="22">
        <f t="shared" ref="T150:T164" si="34">P150</f>
        <v>0.25345328994987326</v>
      </c>
      <c r="W150" s="22">
        <f>SUM(($S$144*S150^2)+($T$144*S150)+$W$144)</f>
        <v>0.22725000000000001</v>
      </c>
      <c r="X150">
        <f>SUM(O150*W150)</f>
        <v>5074.6367865818911</v>
      </c>
      <c r="AA150" s="43">
        <f>SUM(W150*$X$168)</f>
        <v>0.22292527859908357</v>
      </c>
      <c r="AE150">
        <v>1</v>
      </c>
      <c r="AF150" s="43">
        <f>SUM(($S$144*AE150^2)+($T$144*AE150)+$W$144)*$X$168</f>
        <v>0.19030804861703943</v>
      </c>
      <c r="AH150" s="66"/>
      <c r="AI150" s="66"/>
      <c r="AJ150" s="67">
        <f>SUM(O150*P150)</f>
        <v>5659.772888272093</v>
      </c>
      <c r="AK150" s="67"/>
      <c r="AL150" s="69">
        <f t="shared" si="33"/>
        <v>0.25344975751976012</v>
      </c>
      <c r="AM150" s="67"/>
    </row>
    <row r="151" spans="10:39" x14ac:dyDescent="0.45">
      <c r="J151" s="56"/>
      <c r="N151" s="17">
        <v>2</v>
      </c>
      <c r="O151" s="30">
        <f t="shared" si="29"/>
        <v>796073.59057774884</v>
      </c>
      <c r="P151" s="22">
        <f t="shared" si="30"/>
        <v>0.31992687859418167</v>
      </c>
      <c r="Q151" s="22">
        <f t="shared" si="31"/>
        <v>254685.33896480175</v>
      </c>
      <c r="S151">
        <v>2.5</v>
      </c>
      <c r="T151" s="22">
        <f t="shared" si="34"/>
        <v>0.31992687859418167</v>
      </c>
      <c r="W151" s="22">
        <f t="shared" ref="W151:W164" si="35">SUM(($S$144*S151^2)+($T$144*S151)+$W$144)</f>
        <v>0.29735</v>
      </c>
      <c r="X151">
        <f t="shared" ref="X151:X164" si="36">SUM(O151*W151)</f>
        <v>236712.48215829363</v>
      </c>
      <c r="AA151" s="43">
        <f t="shared" ref="AA151:AA164" si="37">SUM(W151*$X$168)</f>
        <v>0.29169122812513748</v>
      </c>
      <c r="AE151">
        <v>2</v>
      </c>
      <c r="AF151" s="43">
        <f t="shared" ref="AF151:AF164" si="38">SUM(($S$144*AE151^2)+($T$144*AE151)+$W$144)*$X$168</f>
        <v>0.25671967176844956</v>
      </c>
      <c r="AH151" s="66"/>
      <c r="AI151" s="66"/>
      <c r="AJ151" s="67">
        <f t="shared" si="32"/>
        <v>254685.33896480175</v>
      </c>
      <c r="AK151" s="67"/>
      <c r="AL151" s="69">
        <f t="shared" si="33"/>
        <v>0.31992241970812746</v>
      </c>
      <c r="AM151" s="67"/>
    </row>
    <row r="152" spans="10:39" x14ac:dyDescent="0.45">
      <c r="J152" s="56"/>
      <c r="N152" s="17">
        <v>3</v>
      </c>
      <c r="O152" s="30">
        <f t="shared" si="29"/>
        <v>880095.87189429731</v>
      </c>
      <c r="P152" s="22">
        <f t="shared" si="30"/>
        <v>0.3609219624400079</v>
      </c>
      <c r="Q152" s="22">
        <f t="shared" si="31"/>
        <v>317645.92921943957</v>
      </c>
      <c r="S152">
        <v>3.5</v>
      </c>
      <c r="T152" s="22">
        <f t="shared" si="34"/>
        <v>0.3609219624400079</v>
      </c>
      <c r="W152" s="22">
        <f t="shared" si="35"/>
        <v>0.37224999999999997</v>
      </c>
      <c r="X152">
        <f t="shared" si="36"/>
        <v>327615.68831265217</v>
      </c>
      <c r="AA152" s="43">
        <f t="shared" si="37"/>
        <v>0.36516583040047895</v>
      </c>
      <c r="AE152">
        <v>3</v>
      </c>
      <c r="AF152" s="43">
        <f t="shared" si="38"/>
        <v>0.32783994766914731</v>
      </c>
      <c r="AH152" s="66"/>
      <c r="AI152" s="66"/>
      <c r="AJ152" s="67">
        <f t="shared" si="32"/>
        <v>317645.92921943957</v>
      </c>
      <c r="AK152" s="67"/>
      <c r="AL152" s="69">
        <f t="shared" si="33"/>
        <v>0.36091693219712223</v>
      </c>
      <c r="AM152" s="67"/>
    </row>
    <row r="153" spans="10:39" x14ac:dyDescent="0.45">
      <c r="J153" s="56"/>
      <c r="N153" s="17">
        <v>4</v>
      </c>
      <c r="O153" s="30">
        <f t="shared" si="29"/>
        <v>774911.56791156263</v>
      </c>
      <c r="P153" s="22">
        <f t="shared" si="30"/>
        <v>0.41898956569263462</v>
      </c>
      <c r="Q153" s="22">
        <f t="shared" si="31"/>
        <v>324679.86128946417</v>
      </c>
      <c r="S153">
        <v>4.5</v>
      </c>
      <c r="T153" s="22">
        <f t="shared" si="34"/>
        <v>0.41898956569263462</v>
      </c>
      <c r="W153" s="22">
        <f t="shared" si="35"/>
        <v>0.45194999999999996</v>
      </c>
      <c r="X153">
        <f t="shared" si="36"/>
        <v>350221.28311763069</v>
      </c>
      <c r="AA153" s="43">
        <f t="shared" si="37"/>
        <v>0.44334908542510804</v>
      </c>
      <c r="AE153">
        <v>4</v>
      </c>
      <c r="AF153" s="43">
        <f t="shared" si="38"/>
        <v>0.40366887631913256</v>
      </c>
      <c r="AH153" s="66"/>
      <c r="AI153" s="66"/>
      <c r="AJ153" s="67">
        <f t="shared" si="32"/>
        <v>324679.86128946417</v>
      </c>
      <c r="AK153" s="67"/>
      <c r="AL153" s="69">
        <f t="shared" si="33"/>
        <v>0.418983726149738</v>
      </c>
      <c r="AM153" s="67"/>
    </row>
    <row r="154" spans="10:39" x14ac:dyDescent="0.45">
      <c r="J154" s="56"/>
      <c r="N154" s="17">
        <v>5</v>
      </c>
      <c r="O154" s="30">
        <f t="shared" si="29"/>
        <v>276849.12589614763</v>
      </c>
      <c r="P154" s="22">
        <f t="shared" si="30"/>
        <v>0.51768629459072979</v>
      </c>
      <c r="Q154" s="22">
        <f t="shared" si="31"/>
        <v>143320.99814585911</v>
      </c>
      <c r="S154">
        <v>5.5</v>
      </c>
      <c r="T154" s="22">
        <f t="shared" si="34"/>
        <v>0.51768629459072979</v>
      </c>
      <c r="W154" s="22">
        <f t="shared" si="35"/>
        <v>0.53644999999999998</v>
      </c>
      <c r="X154">
        <f t="shared" si="36"/>
        <v>148515.71358698839</v>
      </c>
      <c r="AA154" s="43">
        <f t="shared" si="37"/>
        <v>0.52624099319902473</v>
      </c>
      <c r="AE154">
        <v>5</v>
      </c>
      <c r="AF154" s="43">
        <f t="shared" si="38"/>
        <v>0.48420645771840543</v>
      </c>
      <c r="AH154" s="66"/>
      <c r="AI154" s="66"/>
      <c r="AJ154" s="67">
        <f t="shared" si="32"/>
        <v>143320.99814585911</v>
      </c>
      <c r="AK154" s="67"/>
      <c r="AL154" s="69">
        <f t="shared" si="33"/>
        <v>0.51767907949142467</v>
      </c>
      <c r="AM154" s="67"/>
    </row>
    <row r="155" spans="10:39" x14ac:dyDescent="0.45">
      <c r="J155" s="56"/>
      <c r="N155" s="17">
        <v>6</v>
      </c>
      <c r="O155" s="30">
        <f t="shared" si="29"/>
        <v>146016.15215297617</v>
      </c>
      <c r="P155" s="22">
        <f t="shared" si="30"/>
        <v>0.592580452832697</v>
      </c>
      <c r="Q155" s="22">
        <f t="shared" si="31"/>
        <v>86526.317563698598</v>
      </c>
      <c r="S155">
        <v>6.5</v>
      </c>
      <c r="T155" s="22">
        <f t="shared" si="34"/>
        <v>0.592580452832697</v>
      </c>
      <c r="W155" s="22">
        <f t="shared" si="35"/>
        <v>0.62575000000000003</v>
      </c>
      <c r="X155">
        <f t="shared" si="36"/>
        <v>91369.60720972484</v>
      </c>
      <c r="AA155" s="43">
        <f t="shared" si="37"/>
        <v>0.61384155372222904</v>
      </c>
      <c r="AE155">
        <v>6</v>
      </c>
      <c r="AF155" s="43">
        <f t="shared" si="38"/>
        <v>0.5694526918669659</v>
      </c>
      <c r="AH155" s="66"/>
      <c r="AI155" s="66"/>
      <c r="AJ155" s="67">
        <f t="shared" si="32"/>
        <v>86526.317563698598</v>
      </c>
      <c r="AK155" s="67"/>
      <c r="AL155" s="69">
        <f t="shared" si="33"/>
        <v>0.59257219391825766</v>
      </c>
      <c r="AM155" s="67"/>
    </row>
    <row r="156" spans="10:39" x14ac:dyDescent="0.45">
      <c r="J156" s="56"/>
      <c r="N156" s="17">
        <v>7</v>
      </c>
      <c r="O156" s="30">
        <f t="shared" si="29"/>
        <v>49742.161677893724</v>
      </c>
      <c r="P156" s="22">
        <f t="shared" si="30"/>
        <v>0.72797293267063634</v>
      </c>
      <c r="Q156" s="22">
        <f t="shared" si="31"/>
        <v>36210.947314033234</v>
      </c>
      <c r="S156">
        <v>7.5</v>
      </c>
      <c r="T156" s="22">
        <f t="shared" si="34"/>
        <v>0.72797293267063634</v>
      </c>
      <c r="W156" s="22">
        <f t="shared" si="35"/>
        <v>0.71984999999999999</v>
      </c>
      <c r="X156">
        <f t="shared" si="36"/>
        <v>35806.895083831798</v>
      </c>
      <c r="AA156" s="43">
        <f t="shared" si="37"/>
        <v>0.70615076699472079</v>
      </c>
      <c r="AE156">
        <v>7</v>
      </c>
      <c r="AF156" s="43">
        <f t="shared" si="38"/>
        <v>0.65940757876481393</v>
      </c>
      <c r="AH156" s="66"/>
      <c r="AI156" s="66"/>
      <c r="AJ156" s="67">
        <f t="shared" si="32"/>
        <v>36210.947314033234</v>
      </c>
      <c r="AK156" s="67"/>
      <c r="AL156" s="69">
        <f t="shared" si="33"/>
        <v>0.72796278676363535</v>
      </c>
      <c r="AM156" s="67"/>
    </row>
    <row r="157" spans="10:39" x14ac:dyDescent="0.45">
      <c r="J157" s="56"/>
      <c r="N157" s="17">
        <v>8</v>
      </c>
      <c r="O157" s="30">
        <f t="shared" si="29"/>
        <v>49459.884397161935</v>
      </c>
      <c r="P157" s="22">
        <f t="shared" si="30"/>
        <v>0.78246501309656058</v>
      </c>
      <c r="Q157" s="22">
        <f t="shared" si="31"/>
        <v>38700.629092579686</v>
      </c>
      <c r="S157">
        <v>8.5</v>
      </c>
      <c r="T157" s="22">
        <f t="shared" si="34"/>
        <v>0.78246501309656058</v>
      </c>
      <c r="W157" s="22">
        <f t="shared" si="35"/>
        <v>0.81874999999999998</v>
      </c>
      <c r="X157">
        <f t="shared" si="36"/>
        <v>40495.280350176334</v>
      </c>
      <c r="AA157" s="43">
        <f t="shared" si="37"/>
        <v>0.8031686330165001</v>
      </c>
      <c r="AE157">
        <v>8</v>
      </c>
      <c r="AF157" s="43">
        <f t="shared" si="38"/>
        <v>0.7540711184119494</v>
      </c>
      <c r="AH157" s="66"/>
      <c r="AI157" s="66"/>
      <c r="AJ157" s="67">
        <f t="shared" si="32"/>
        <v>38700.629092579686</v>
      </c>
      <c r="AK157" s="67"/>
      <c r="AL157" s="69">
        <f t="shared" si="33"/>
        <v>0.78245410772233837</v>
      </c>
      <c r="AM157" s="70"/>
    </row>
    <row r="158" spans="10:39" x14ac:dyDescent="0.45">
      <c r="J158" s="56"/>
      <c r="N158" s="17">
        <v>9</v>
      </c>
      <c r="O158" s="30">
        <f t="shared" si="29"/>
        <v>58407.118250624138</v>
      </c>
      <c r="P158" s="22">
        <f t="shared" si="30"/>
        <v>0.92044631041790936</v>
      </c>
      <c r="Q158" s="22">
        <f t="shared" si="31"/>
        <v>53760.616495929527</v>
      </c>
      <c r="S158">
        <v>9.5</v>
      </c>
      <c r="T158" s="22">
        <f t="shared" si="34"/>
        <v>0.92044631041790936</v>
      </c>
      <c r="W158" s="22">
        <f t="shared" si="35"/>
        <v>0.92244999999999999</v>
      </c>
      <c r="X158">
        <f t="shared" si="36"/>
        <v>53877.646230288236</v>
      </c>
      <c r="Z158" s="5"/>
      <c r="AA158" s="43">
        <f t="shared" si="37"/>
        <v>0.90489515178756708</v>
      </c>
      <c r="AE158">
        <v>9</v>
      </c>
      <c r="AF158" s="43">
        <f t="shared" si="38"/>
        <v>0.85344331080837266</v>
      </c>
      <c r="AH158" s="66"/>
      <c r="AI158" s="66"/>
      <c r="AJ158" s="67">
        <f t="shared" si="32"/>
        <v>53760.616495929527</v>
      </c>
      <c r="AK158" s="67"/>
      <c r="AL158" s="69">
        <f t="shared" si="33"/>
        <v>0.92043348197024899</v>
      </c>
      <c r="AM158" s="67"/>
    </row>
    <row r="159" spans="10:39" x14ac:dyDescent="0.45">
      <c r="J159" s="56"/>
      <c r="L159" s="34" t="s">
        <v>92</v>
      </c>
      <c r="M159" s="30">
        <f>SUM(O159:O164)</f>
        <v>48047.93190019238</v>
      </c>
      <c r="N159" s="17">
        <v>10</v>
      </c>
      <c r="O159" s="30">
        <f t="shared" si="29"/>
        <v>24766.754918358893</v>
      </c>
      <c r="P159" s="22">
        <f t="shared" si="30"/>
        <v>1.0680323996080632</v>
      </c>
      <c r="Q159" s="22">
        <f t="shared" si="31"/>
        <v>26451.69668595965</v>
      </c>
      <c r="S159">
        <v>10.5</v>
      </c>
      <c r="T159" s="22">
        <f t="shared" si="34"/>
        <v>1.0680323996080632</v>
      </c>
      <c r="W159" s="22">
        <f t="shared" si="35"/>
        <v>1.03095</v>
      </c>
      <c r="X159">
        <f t="shared" si="36"/>
        <v>25533.2859830821</v>
      </c>
      <c r="AA159" s="43">
        <f t="shared" si="37"/>
        <v>1.0113303233079216</v>
      </c>
      <c r="AE159">
        <v>10</v>
      </c>
      <c r="AF159" s="43">
        <f t="shared" si="38"/>
        <v>0.95752415595408336</v>
      </c>
      <c r="AH159" s="66"/>
      <c r="AI159" s="66"/>
      <c r="AJ159" s="67">
        <f t="shared" si="32"/>
        <v>26451.69668595965</v>
      </c>
      <c r="AK159" s="67"/>
      <c r="AL159" s="69">
        <f t="shared" si="33"/>
        <v>1.0680175142230246</v>
      </c>
      <c r="AM159" s="71"/>
    </row>
    <row r="160" spans="10:39" x14ac:dyDescent="0.45">
      <c r="N160" s="17">
        <v>11</v>
      </c>
      <c r="O160" s="30">
        <f t="shared" si="29"/>
        <v>12962.850057435628</v>
      </c>
      <c r="P160" s="22">
        <f t="shared" si="30"/>
        <v>1.2933923111879559</v>
      </c>
      <c r="Q160" s="22">
        <f t="shared" si="31"/>
        <v>16766.050595369594</v>
      </c>
      <c r="S160">
        <v>11.5</v>
      </c>
      <c r="T160" s="22">
        <f t="shared" si="34"/>
        <v>1.2933923111879559</v>
      </c>
      <c r="W160" s="22">
        <f t="shared" si="35"/>
        <v>1.14425</v>
      </c>
      <c r="X160">
        <f t="shared" si="36"/>
        <v>14832.741178220716</v>
      </c>
      <c r="AA160" s="43">
        <f t="shared" si="37"/>
        <v>1.1224741475775637</v>
      </c>
      <c r="AE160">
        <v>11</v>
      </c>
      <c r="AF160" s="43">
        <f t="shared" si="38"/>
        <v>1.0663136538490816</v>
      </c>
      <c r="AH160" s="66"/>
      <c r="AI160" s="66"/>
      <c r="AJ160" s="67">
        <f t="shared" si="32"/>
        <v>16766.050595369594</v>
      </c>
      <c r="AK160" s="67"/>
      <c r="AL160" s="69">
        <f t="shared" si="33"/>
        <v>1.2933742849159391</v>
      </c>
      <c r="AM160" s="67"/>
    </row>
    <row r="161" spans="14:39" x14ac:dyDescent="0.45">
      <c r="N161" s="17">
        <v>12</v>
      </c>
      <c r="O161" s="30">
        <f t="shared" si="29"/>
        <v>3458.0170163868515</v>
      </c>
      <c r="P161" s="22">
        <f t="shared" si="30"/>
        <v>1.332824065736224</v>
      </c>
      <c r="Q161" s="22">
        <f t="shared" si="31"/>
        <v>4608.9282991657701</v>
      </c>
      <c r="S161">
        <v>12.5</v>
      </c>
      <c r="T161" s="22">
        <f t="shared" si="34"/>
        <v>1.332824065736224</v>
      </c>
      <c r="W161" s="22">
        <f t="shared" si="35"/>
        <v>1.2623499999999999</v>
      </c>
      <c r="X161">
        <f t="shared" si="36"/>
        <v>4365.2277806359416</v>
      </c>
      <c r="AA161" s="43">
        <f t="shared" si="37"/>
        <v>1.2383266245964932</v>
      </c>
      <c r="AE161">
        <v>12</v>
      </c>
      <c r="AF161" s="43">
        <f t="shared" si="38"/>
        <v>1.1798118044933674</v>
      </c>
      <c r="AH161" s="66"/>
      <c r="AI161" s="66"/>
      <c r="AJ161" s="67">
        <f t="shared" si="32"/>
        <v>4608.9282991657701</v>
      </c>
      <c r="AK161" s="67"/>
      <c r="AL161" s="69">
        <f t="shared" si="33"/>
        <v>1.3328054898958146</v>
      </c>
      <c r="AM161" s="67"/>
    </row>
    <row r="162" spans="14:39" x14ac:dyDescent="0.45">
      <c r="N162" s="17">
        <v>13</v>
      </c>
      <c r="O162" s="30">
        <f t="shared" si="29"/>
        <v>1832.0871908360809</v>
      </c>
      <c r="P162" s="22">
        <f t="shared" si="30"/>
        <v>1.2212430167334432</v>
      </c>
      <c r="Q162" s="22">
        <f t="shared" si="31"/>
        <v>2237.4236878553547</v>
      </c>
      <c r="S162">
        <v>13.5</v>
      </c>
      <c r="T162" s="22">
        <f t="shared" si="34"/>
        <v>1.2212430167334432</v>
      </c>
      <c r="W162" s="22">
        <f t="shared" si="35"/>
        <v>1.3852499999999999</v>
      </c>
      <c r="X162">
        <f t="shared" si="36"/>
        <v>2537.8987811056809</v>
      </c>
      <c r="AA162" s="43">
        <f t="shared" si="37"/>
        <v>1.3588877543647104</v>
      </c>
      <c r="AE162">
        <v>13</v>
      </c>
      <c r="AF162" s="43">
        <f t="shared" si="38"/>
        <v>1.2980186078869409</v>
      </c>
      <c r="AH162" s="66"/>
      <c r="AI162" s="66"/>
      <c r="AJ162" s="67">
        <f t="shared" si="32"/>
        <v>2237.4236878553547</v>
      </c>
      <c r="AK162" s="67"/>
      <c r="AL162" s="69">
        <f t="shared" si="33"/>
        <v>1.2212259960208351</v>
      </c>
      <c r="AM162" s="67"/>
    </row>
    <row r="163" spans="14:39" x14ac:dyDescent="0.45">
      <c r="N163" s="17">
        <v>14</v>
      </c>
      <c r="O163" s="30">
        <f t="shared" si="29"/>
        <v>1385.0069256964791</v>
      </c>
      <c r="P163" s="22">
        <f t="shared" si="30"/>
        <v>1.4783927588165966</v>
      </c>
      <c r="Q163" s="22">
        <f t="shared" si="31"/>
        <v>2047.5842098605108</v>
      </c>
      <c r="S163">
        <v>14.5</v>
      </c>
      <c r="T163" s="22">
        <f t="shared" si="34"/>
        <v>1.4783927588165966</v>
      </c>
      <c r="W163" s="22">
        <f t="shared" si="35"/>
        <v>1.51295</v>
      </c>
      <c r="X163">
        <f t="shared" si="36"/>
        <v>2095.446228232488</v>
      </c>
      <c r="AA163" s="43">
        <f t="shared" si="37"/>
        <v>1.4841575368822155</v>
      </c>
      <c r="AE163">
        <v>14</v>
      </c>
      <c r="AF163" s="43">
        <f t="shared" si="38"/>
        <v>1.420934064029802</v>
      </c>
      <c r="AH163" s="66"/>
      <c r="AI163" s="66"/>
      <c r="AJ163" s="67">
        <f t="shared" si="32"/>
        <v>2047.5842098605108</v>
      </c>
      <c r="AK163" s="67"/>
      <c r="AL163" s="69">
        <f t="shared" si="33"/>
        <v>1.4783721541556694</v>
      </c>
      <c r="AM163" s="67"/>
    </row>
    <row r="164" spans="14:39" x14ac:dyDescent="0.45">
      <c r="N164" s="17" t="s">
        <v>53</v>
      </c>
      <c r="O164" s="30">
        <f t="shared" si="29"/>
        <v>3643.2157914784475</v>
      </c>
      <c r="P164" s="22">
        <f t="shared" si="30"/>
        <v>1.6929198769981075</v>
      </c>
      <c r="Q164" s="22">
        <f t="shared" si="31"/>
        <v>6167.6724295872564</v>
      </c>
      <c r="S164">
        <v>15.5</v>
      </c>
      <c r="T164" s="22">
        <f t="shared" si="34"/>
        <v>1.6929198769981075</v>
      </c>
      <c r="W164" s="22">
        <f t="shared" si="35"/>
        <v>1.6454499999999999</v>
      </c>
      <c r="X164">
        <f t="shared" si="36"/>
        <v>5994.7294240882111</v>
      </c>
      <c r="AA164" s="43">
        <f t="shared" si="37"/>
        <v>1.6141359721490076</v>
      </c>
      <c r="AE164">
        <v>15</v>
      </c>
      <c r="AF164" s="43">
        <f t="shared" si="38"/>
        <v>1.5485581729219504</v>
      </c>
      <c r="AH164" s="66"/>
      <c r="AI164" s="66"/>
      <c r="AJ164" s="67">
        <f t="shared" si="32"/>
        <v>6167.6724295872564</v>
      </c>
      <c r="AK164" s="67"/>
      <c r="AL164" s="69">
        <f t="shared" si="33"/>
        <v>1.6928962824290497</v>
      </c>
      <c r="AM164" s="67"/>
    </row>
    <row r="165" spans="14:39" x14ac:dyDescent="0.45">
      <c r="Z165" s="42" t="s">
        <v>92</v>
      </c>
      <c r="AA165" s="43">
        <f>SUM(AA159*O159/M159)+(AA160*O160/M159)+(AA161*O161/M159)+(AA162*O162/M159)+(AA163*O163/M159)+(AA164*O164/M159)</f>
        <v>1.1302422747156509</v>
      </c>
      <c r="AB165" s="42"/>
      <c r="AC165" s="42"/>
      <c r="AD165" s="42" t="s">
        <v>93</v>
      </c>
      <c r="AE165" s="44">
        <v>10</v>
      </c>
      <c r="AF165" s="43">
        <f>SUM(AF159*O159/M159)+(AF160*O160/M159)+(AF161*O161/M159)+(AF162*O162/M159)+(AF163*O163/M159)+(AF164*O164/M159)</f>
        <v>1.0740286987889869</v>
      </c>
      <c r="AH165" s="66"/>
      <c r="AI165" s="66"/>
      <c r="AJ165" s="66"/>
      <c r="AK165" s="66"/>
      <c r="AL165" s="43">
        <f>SUM(AL159*O159/M159)+(AL160*O160/M159)+(AL161*O161/M159)+(AL162*O162/M159)+(AL163*O163/M159)+(AL164*O164/M159)</f>
        <v>1.2129251218888357</v>
      </c>
      <c r="AM165" s="66"/>
    </row>
    <row r="166" spans="14:39" x14ac:dyDescent="0.45">
      <c r="N166" t="s">
        <v>54</v>
      </c>
      <c r="O166" s="31">
        <f>SUM(O149:O164)</f>
        <v>3101934.0395830576</v>
      </c>
      <c r="P166" s="2"/>
      <c r="Q166" s="32">
        <f>SUM(Q149:Q164)</f>
        <v>1319469.7668818757</v>
      </c>
      <c r="W166" t="s">
        <v>94</v>
      </c>
      <c r="X166">
        <f>SUM(X150:X164)</f>
        <v>1345048.5622115333</v>
      </c>
      <c r="AH166" s="66" t="s">
        <v>94</v>
      </c>
      <c r="AI166" s="66"/>
      <c r="AJ166" s="66">
        <f>SUM(AJ149:AJ164)</f>
        <v>1319469.7668818757</v>
      </c>
      <c r="AK166" s="66"/>
      <c r="AL166" s="66"/>
      <c r="AM166" s="66"/>
    </row>
    <row r="167" spans="14:39" x14ac:dyDescent="0.45">
      <c r="AH167" s="66"/>
      <c r="AI167" s="66"/>
      <c r="AJ167" s="66"/>
      <c r="AK167" s="66"/>
      <c r="AL167" s="66"/>
      <c r="AM167" s="66"/>
    </row>
    <row r="168" spans="14:39" x14ac:dyDescent="0.45">
      <c r="N168" t="s">
        <v>95</v>
      </c>
      <c r="O168" s="33">
        <f>IF($Q$166 &gt;0, $Q$166/$J$15/1000,0)</f>
        <v>1.00001393739788</v>
      </c>
      <c r="P168" s="2"/>
      <c r="W168" t="s">
        <v>96</v>
      </c>
      <c r="X168">
        <f>J15/(X166/1000)</f>
        <v>0.98096932276824444</v>
      </c>
      <c r="AH168" s="66" t="s">
        <v>96</v>
      </c>
      <c r="AI168" s="66"/>
      <c r="AJ168" s="66">
        <f>J15/(AJ166/1000)</f>
        <v>0.99998606279636826</v>
      </c>
      <c r="AK168" s="66"/>
      <c r="AL168" s="66"/>
      <c r="AM168" s="66"/>
    </row>
    <row r="169" spans="14:39" x14ac:dyDescent="0.45">
      <c r="N169" t="s">
        <v>97</v>
      </c>
    </row>
    <row r="170" spans="14:39" x14ac:dyDescent="0.45">
      <c r="N170" t="s">
        <v>98</v>
      </c>
    </row>
  </sheetData>
  <pageMargins left="0.75" right="0.75" top="1" bottom="1" header="0.5" footer="0.5"/>
  <pageSetup paperSize="9" orientation="landscape" blackAndWhite="1" useFirstPageNumber="1" horizontalDpi="4294967292" verticalDpi="4294967292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41" r:id="rId4" name="Button 1">
              <controlPr defaultSize="0" print="0" autoFill="0" autoLine="0" autoPict="0" macro="'TOTINT+migration(2005)'!PRINT">
                <anchor moveWithCells="1" sizeWithCells="1">
                  <from>
                    <xdr:col>5</xdr:col>
                    <xdr:colOff>354330</xdr:colOff>
                    <xdr:row>2</xdr:row>
                    <xdr:rowOff>0</xdr:rowOff>
                  </from>
                  <to>
                    <xdr:col>7</xdr:col>
                    <xdr:colOff>533400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2" r:id="rId5" name="Button 2">
              <controlPr defaultSize="0" print="0" autoFill="0" autoLine="0" autoPict="0" macro="'TOTINT+migration(2005)'!FIRST">
                <anchor moveWithCells="1" sizeWithCells="1">
                  <from>
                    <xdr:col>4</xdr:col>
                    <xdr:colOff>0</xdr:colOff>
                    <xdr:row>2</xdr:row>
                    <xdr:rowOff>0</xdr:rowOff>
                  </from>
                  <to>
                    <xdr:col>5</xdr:col>
                    <xdr:colOff>354330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3" r:id="rId6" name="Button 3">
              <controlPr defaultSize="0" print="0" autoFill="0" autoLine="0" autoPict="0" macro="'TOTINT+migration(2005)'!SAVE">
                <anchor moveWithCells="1" sizeWithCells="1">
                  <from>
                    <xdr:col>7</xdr:col>
                    <xdr:colOff>533400</xdr:colOff>
                    <xdr:row>2</xdr:row>
                    <xdr:rowOff>0</xdr:rowOff>
                  </from>
                  <to>
                    <xdr:col>10</xdr:col>
                    <xdr:colOff>57150</xdr:colOff>
                    <xdr:row>5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autoPageBreaks="0"/>
  </sheetPr>
  <dimension ref="A1:BC170"/>
  <sheetViews>
    <sheetView zoomScaleNormal="100" workbookViewId="0"/>
  </sheetViews>
  <sheetFormatPr defaultRowHeight="12.3" x14ac:dyDescent="0.45"/>
  <cols>
    <col min="7" max="7" width="2.71875" customWidth="1"/>
    <col min="9" max="9" width="2.71875" customWidth="1"/>
    <col min="10" max="10" width="9.83203125" customWidth="1"/>
    <col min="14" max="14" width="5.71875" customWidth="1"/>
    <col min="15" max="15" width="10.71875" customWidth="1"/>
    <col min="16" max="16" width="7.71875" customWidth="1"/>
    <col min="17" max="17" width="6.71875" hidden="1" customWidth="1"/>
    <col min="18" max="18" width="3.71875" customWidth="1"/>
    <col min="19" max="19" width="10.71875" customWidth="1"/>
    <col min="20" max="20" width="7.71875" customWidth="1"/>
    <col min="21" max="21" width="6.71875" hidden="1" customWidth="1"/>
    <col min="22" max="22" width="3.71875" customWidth="1"/>
    <col min="23" max="23" width="10.71875" customWidth="1"/>
    <col min="24" max="24" width="7.71875" customWidth="1"/>
    <col min="25" max="25" width="6.71875" hidden="1" customWidth="1"/>
    <col min="26" max="26" width="3.71875" customWidth="1"/>
    <col min="27" max="27" width="10.71875" customWidth="1"/>
    <col min="28" max="28" width="7.71875" customWidth="1"/>
    <col min="29" max="29" width="6.71875" hidden="1" customWidth="1"/>
    <col min="30" max="30" width="3.71875" customWidth="1"/>
    <col min="31" max="31" width="10.71875" customWidth="1"/>
    <col min="32" max="32" width="7.71875" customWidth="1"/>
    <col min="33" max="33" width="0" hidden="1" customWidth="1"/>
    <col min="35" max="35" width="5.27734375" customWidth="1"/>
    <col min="36" max="36" width="8.71875" customWidth="1"/>
    <col min="37" max="37" width="6.27734375" customWidth="1"/>
    <col min="38" max="38" width="6.44140625" customWidth="1"/>
  </cols>
  <sheetData>
    <row r="1" spans="1:55" ht="22.5" x14ac:dyDescent="0.75">
      <c r="A1" s="3" t="s">
        <v>22</v>
      </c>
      <c r="C1" s="1" t="s">
        <v>23</v>
      </c>
      <c r="E1" s="2"/>
      <c r="F1" s="3" t="s">
        <v>24</v>
      </c>
      <c r="J1" s="3" t="s">
        <v>25</v>
      </c>
      <c r="N1" s="3" t="s">
        <v>26</v>
      </c>
      <c r="P1" s="5" t="str">
        <f>($C$3)</f>
        <v>p7eINT_metier</v>
      </c>
      <c r="T1" s="6" t="s">
        <v>27</v>
      </c>
      <c r="W1" s="7" t="str">
        <f>($C$5)</f>
        <v>Plaice VIIe - International (Used metier based datasets)</v>
      </c>
    </row>
    <row r="2" spans="1:55" x14ac:dyDescent="0.45">
      <c r="N2" s="3"/>
    </row>
    <row r="3" spans="1:55" x14ac:dyDescent="0.45">
      <c r="A3" s="3" t="s">
        <v>26</v>
      </c>
      <c r="C3" s="11" t="s">
        <v>28</v>
      </c>
      <c r="D3" s="39"/>
      <c r="N3" s="6" t="s">
        <v>29</v>
      </c>
      <c r="P3" s="5">
        <f>($B$7)</f>
        <v>2004</v>
      </c>
      <c r="Q3" s="9"/>
      <c r="R3" s="9"/>
      <c r="S3" s="9"/>
      <c r="T3" s="6" t="s">
        <v>30</v>
      </c>
      <c r="U3" s="10"/>
      <c r="W3" s="5" t="str">
        <f>($D$7)</f>
        <v>Combined</v>
      </c>
    </row>
    <row r="4" spans="1:55" x14ac:dyDescent="0.45">
      <c r="A4" s="3"/>
      <c r="N4" s="6"/>
      <c r="P4" s="6"/>
      <c r="Q4" s="9"/>
      <c r="R4" s="9"/>
      <c r="S4" s="9"/>
      <c r="U4" s="10"/>
    </row>
    <row r="5" spans="1:55" x14ac:dyDescent="0.45">
      <c r="A5" s="6" t="s">
        <v>27</v>
      </c>
      <c r="C5" s="11" t="s">
        <v>31</v>
      </c>
      <c r="D5" s="9"/>
      <c r="E5" s="9"/>
      <c r="G5" s="10"/>
      <c r="N5" s="6" t="s">
        <v>32</v>
      </c>
      <c r="P5" s="36">
        <f>($F$7)</f>
        <v>42191</v>
      </c>
      <c r="Q5" s="2"/>
      <c r="R5" s="2"/>
      <c r="T5" s="6" t="s">
        <v>33</v>
      </c>
      <c r="U5" s="2"/>
      <c r="W5" s="5" t="str">
        <f>($J$7)</f>
        <v>idh</v>
      </c>
    </row>
    <row r="6" spans="1:55" x14ac:dyDescent="0.45">
      <c r="A6" s="6"/>
      <c r="C6" s="6"/>
      <c r="D6" s="9"/>
      <c r="E6" s="9"/>
      <c r="G6" s="10"/>
    </row>
    <row r="7" spans="1:55" x14ac:dyDescent="0.45">
      <c r="A7" s="6" t="s">
        <v>29</v>
      </c>
      <c r="B7" s="12">
        <v>2004</v>
      </c>
      <c r="C7" s="9" t="s">
        <v>30</v>
      </c>
      <c r="D7" s="13" t="str">
        <f>IF(F45=1, "Combined",IF(F45=2, "Separate",""))</f>
        <v>Combined</v>
      </c>
      <c r="E7" s="4" t="s">
        <v>32</v>
      </c>
      <c r="F7" s="35">
        <v>42191</v>
      </c>
      <c r="G7" s="2"/>
      <c r="I7" s="4" t="s">
        <v>33</v>
      </c>
      <c r="J7" s="40" t="s">
        <v>34</v>
      </c>
    </row>
    <row r="8" spans="1:55" x14ac:dyDescent="0.45">
      <c r="N8" s="15" t="s">
        <v>35</v>
      </c>
      <c r="AU8" s="45"/>
    </row>
    <row r="9" spans="1:55" x14ac:dyDescent="0.45">
      <c r="AF9" s="46"/>
      <c r="AG9" s="46"/>
      <c r="AH9" s="46"/>
      <c r="AI9" s="46"/>
      <c r="AJ9" s="46"/>
      <c r="AK9" s="46"/>
      <c r="AL9" s="46"/>
      <c r="AM9" s="46"/>
      <c r="AN9" s="46"/>
      <c r="AO9" s="47"/>
      <c r="AU9" s="45"/>
    </row>
    <row r="10" spans="1:55" x14ac:dyDescent="0.45">
      <c r="A10" t="s">
        <v>36</v>
      </c>
      <c r="N10" s="3" t="s">
        <v>37</v>
      </c>
    </row>
    <row r="11" spans="1:55" x14ac:dyDescent="0.45">
      <c r="A11" t="s">
        <v>38</v>
      </c>
      <c r="AK11" s="9"/>
    </row>
    <row r="12" spans="1:55" x14ac:dyDescent="0.45">
      <c r="O12" s="37" t="str">
        <f>C14</f>
        <v>International</v>
      </c>
      <c r="P12" s="2"/>
      <c r="S12" s="37" t="str">
        <f>D14</f>
        <v>Migration</v>
      </c>
      <c r="T12" s="2"/>
      <c r="U12" s="5"/>
      <c r="W12" s="37" t="str">
        <f>E14</f>
        <v>-</v>
      </c>
      <c r="X12" s="2"/>
      <c r="Z12" s="5"/>
      <c r="AA12" s="37" t="str">
        <f>F14</f>
        <v>-</v>
      </c>
      <c r="AB12" s="2"/>
      <c r="AC12" s="5"/>
      <c r="AJ12" s="9"/>
      <c r="AX12" s="42"/>
      <c r="BC12" s="42"/>
    </row>
    <row r="13" spans="1:55" x14ac:dyDescent="0.45">
      <c r="I13" s="4"/>
      <c r="J13" s="16" t="s">
        <v>39</v>
      </c>
      <c r="N13" s="17" t="s">
        <v>40</v>
      </c>
      <c r="O13" s="10" t="s">
        <v>41</v>
      </c>
      <c r="P13" s="10" t="s">
        <v>42</v>
      </c>
      <c r="S13" s="10" t="s">
        <v>41</v>
      </c>
      <c r="T13" s="10" t="s">
        <v>42</v>
      </c>
      <c r="U13" s="10"/>
      <c r="W13" s="10" t="s">
        <v>41</v>
      </c>
      <c r="X13" s="10" t="s">
        <v>42</v>
      </c>
      <c r="AA13" s="10" t="s">
        <v>41</v>
      </c>
      <c r="AB13" s="10" t="s">
        <v>42</v>
      </c>
      <c r="AC13" s="10"/>
      <c r="AE13" s="10"/>
      <c r="AX13" s="42"/>
      <c r="BC13" s="42"/>
    </row>
    <row r="14" spans="1:55" x14ac:dyDescent="0.45">
      <c r="C14" s="41" t="s">
        <v>43</v>
      </c>
      <c r="D14" s="41" t="s">
        <v>44</v>
      </c>
      <c r="E14" s="41" t="s">
        <v>45</v>
      </c>
      <c r="F14" s="41" t="s">
        <v>45</v>
      </c>
      <c r="H14" s="16" t="s">
        <v>46</v>
      </c>
      <c r="I14" s="4"/>
      <c r="J14" s="16" t="s">
        <v>47</v>
      </c>
      <c r="N14" s="17">
        <v>0</v>
      </c>
      <c r="O14" s="30">
        <v>0</v>
      </c>
      <c r="P14" s="22">
        <v>0</v>
      </c>
      <c r="Q14" s="18"/>
      <c r="S14" s="30">
        <v>0</v>
      </c>
      <c r="T14" s="22">
        <v>0</v>
      </c>
      <c r="U14" s="20"/>
      <c r="W14" s="30">
        <v>0</v>
      </c>
      <c r="X14" s="22">
        <v>0</v>
      </c>
      <c r="AA14" s="30">
        <v>0</v>
      </c>
      <c r="AB14" s="22">
        <v>0</v>
      </c>
      <c r="AC14" s="23"/>
      <c r="AE14" s="22"/>
      <c r="AX14" s="42"/>
      <c r="BC14" s="42"/>
    </row>
    <row r="15" spans="1:55" x14ac:dyDescent="0.45">
      <c r="A15" t="s">
        <v>48</v>
      </c>
      <c r="C15" s="20">
        <v>1211.68</v>
      </c>
      <c r="D15" s="22">
        <v>125.50033684614</v>
      </c>
      <c r="E15" s="20">
        <f>0</f>
        <v>0</v>
      </c>
      <c r="F15" s="20">
        <f>0</f>
        <v>0</v>
      </c>
      <c r="H15" s="22"/>
      <c r="J15" s="22">
        <f>SUM(C15:F15)</f>
        <v>1337.1803368461401</v>
      </c>
      <c r="N15" s="17">
        <v>1</v>
      </c>
      <c r="O15" s="30">
        <v>21045.900961651521</v>
      </c>
      <c r="P15" s="22">
        <v>0.28722035009204605</v>
      </c>
      <c r="Q15" s="18"/>
      <c r="S15" s="30">
        <v>0</v>
      </c>
      <c r="T15" s="22">
        <v>0.22467109630094101</v>
      </c>
      <c r="U15" s="20"/>
      <c r="W15" s="30">
        <v>0</v>
      </c>
      <c r="X15" s="22">
        <v>0</v>
      </c>
      <c r="AA15" s="30">
        <v>0</v>
      </c>
      <c r="AB15" s="22">
        <v>0</v>
      </c>
      <c r="AC15" s="23"/>
      <c r="AE15" s="22"/>
      <c r="BC15" s="42"/>
    </row>
    <row r="16" spans="1:55" x14ac:dyDescent="0.45">
      <c r="N16" s="17">
        <v>2</v>
      </c>
      <c r="O16" s="30">
        <v>458071.28387251293</v>
      </c>
      <c r="P16" s="22">
        <v>0.30808922297540708</v>
      </c>
      <c r="Q16" s="18"/>
      <c r="S16" s="30">
        <v>12442.879844999999</v>
      </c>
      <c r="T16" s="22">
        <v>0.26600129797503103</v>
      </c>
      <c r="U16" s="20"/>
      <c r="W16" s="30">
        <v>0</v>
      </c>
      <c r="X16" s="22">
        <v>0</v>
      </c>
      <c r="AA16" s="30">
        <v>0</v>
      </c>
      <c r="AB16" s="22">
        <v>0</v>
      </c>
      <c r="AC16" s="23"/>
      <c r="AE16" s="22"/>
      <c r="AQ16" s="22"/>
      <c r="AT16" s="22"/>
      <c r="AX16" s="43"/>
      <c r="BC16" s="43"/>
    </row>
    <row r="17" spans="1:55" x14ac:dyDescent="0.45">
      <c r="A17" t="s">
        <v>49</v>
      </c>
      <c r="C17" s="20">
        <v>1211.68</v>
      </c>
      <c r="D17" s="22">
        <v>125.50033684614</v>
      </c>
      <c r="E17" s="20">
        <f>0</f>
        <v>0</v>
      </c>
      <c r="F17" s="20">
        <f>0</f>
        <v>0</v>
      </c>
      <c r="H17" s="22">
        <f>SUM(C17:F17)</f>
        <v>1337.1803368461401</v>
      </c>
      <c r="I17" s="22"/>
      <c r="J17" s="22"/>
      <c r="N17" s="17">
        <v>3</v>
      </c>
      <c r="O17" s="30">
        <v>1286695.6002796863</v>
      </c>
      <c r="P17" s="22">
        <v>0.3518827310020558</v>
      </c>
      <c r="Q17" s="18"/>
      <c r="S17" s="30">
        <v>77684.800667999996</v>
      </c>
      <c r="T17" s="22">
        <v>0.37498182975442501</v>
      </c>
      <c r="U17" s="20"/>
      <c r="W17" s="30">
        <v>0</v>
      </c>
      <c r="X17" s="22">
        <v>0</v>
      </c>
      <c r="AA17" s="30">
        <v>0</v>
      </c>
      <c r="AB17" s="22">
        <v>0</v>
      </c>
      <c r="AC17" s="23"/>
      <c r="AE17" s="22"/>
      <c r="AQ17" s="22"/>
      <c r="AT17" s="22"/>
      <c r="AX17" s="43"/>
      <c r="BC17" s="43"/>
    </row>
    <row r="18" spans="1:55" x14ac:dyDescent="0.45">
      <c r="N18" s="17">
        <v>4</v>
      </c>
      <c r="O18" s="30">
        <v>537139.77648757643</v>
      </c>
      <c r="P18" s="22">
        <v>0.42437982984036077</v>
      </c>
      <c r="Q18" s="18"/>
      <c r="S18" s="30">
        <v>29226.341664</v>
      </c>
      <c r="T18" s="22">
        <v>0.52852257896903498</v>
      </c>
      <c r="U18" s="20"/>
      <c r="W18" s="30">
        <v>0</v>
      </c>
      <c r="X18" s="22">
        <v>0</v>
      </c>
      <c r="AA18" s="30">
        <v>0</v>
      </c>
      <c r="AB18" s="22">
        <v>0</v>
      </c>
      <c r="AC18" s="23"/>
      <c r="AE18" s="22"/>
      <c r="AQ18" s="22"/>
      <c r="AT18" s="22"/>
      <c r="AX18" s="43"/>
      <c r="BC18" s="43"/>
    </row>
    <row r="19" spans="1:55" x14ac:dyDescent="0.45">
      <c r="A19" t="s">
        <v>50</v>
      </c>
      <c r="C19" s="20">
        <v>1211.68</v>
      </c>
      <c r="D19" s="22">
        <v>125.50033684614</v>
      </c>
      <c r="E19" s="20">
        <v>0</v>
      </c>
      <c r="F19" s="20">
        <v>0</v>
      </c>
      <c r="H19" s="22"/>
      <c r="I19" s="22"/>
      <c r="J19" s="22"/>
      <c r="N19" s="17">
        <v>5</v>
      </c>
      <c r="O19" s="30">
        <v>315583.62109896471</v>
      </c>
      <c r="P19" s="22">
        <v>0.47176804247212656</v>
      </c>
      <c r="Q19" s="18"/>
      <c r="S19" s="30">
        <v>22628.597549999999</v>
      </c>
      <c r="T19" s="22">
        <v>0.81587398112364096</v>
      </c>
      <c r="U19" s="20"/>
      <c r="W19" s="30">
        <v>0</v>
      </c>
      <c r="X19" s="22">
        <v>0</v>
      </c>
      <c r="AA19" s="30">
        <v>0</v>
      </c>
      <c r="AB19" s="22">
        <v>0</v>
      </c>
      <c r="AC19" s="23"/>
      <c r="AE19" s="22"/>
      <c r="AQ19" s="22"/>
      <c r="AT19" s="22"/>
      <c r="AX19" s="43"/>
      <c r="BC19" s="43"/>
    </row>
    <row r="20" spans="1:55" x14ac:dyDescent="0.45">
      <c r="N20" s="17">
        <v>6</v>
      </c>
      <c r="O20" s="30">
        <v>91449.137981111795</v>
      </c>
      <c r="P20" s="22">
        <v>0.57704321798512559</v>
      </c>
      <c r="Q20" s="18"/>
      <c r="S20" s="30">
        <v>15915.819600000001</v>
      </c>
      <c r="T20" s="22">
        <v>0.80267391671285004</v>
      </c>
      <c r="U20" s="20"/>
      <c r="W20" s="30">
        <v>0</v>
      </c>
      <c r="X20" s="22">
        <v>0</v>
      </c>
      <c r="AA20" s="30">
        <v>0</v>
      </c>
      <c r="AB20" s="22">
        <v>0</v>
      </c>
      <c r="AC20" s="23"/>
      <c r="AE20" s="22"/>
      <c r="AQ20" s="22"/>
      <c r="AT20" s="22"/>
      <c r="AX20" s="43"/>
      <c r="BC20" s="43"/>
    </row>
    <row r="21" spans="1:55" x14ac:dyDescent="0.45">
      <c r="A21" t="s">
        <v>51</v>
      </c>
      <c r="C21" s="13">
        <f>IF(C19=0, 0,IF(C19&lt;&gt; 0, C17/C19))</f>
        <v>1</v>
      </c>
      <c r="D21" s="13">
        <f>IF(D19=0, 0,IF(D19&lt;&gt; 0, D17/D19))</f>
        <v>1</v>
      </c>
      <c r="E21" s="13">
        <f>IF(E19=0, 0,IF(E19&lt;&gt; 0, E17/E19))</f>
        <v>0</v>
      </c>
      <c r="F21" s="13">
        <f>IF(F19=0, 0,IF(F19&lt;&gt; 0, F17/F19))</f>
        <v>0</v>
      </c>
      <c r="J21" s="13">
        <f>IF(H17=0, 0,IF(H17&lt;&gt; 0, J15/H17))</f>
        <v>1</v>
      </c>
      <c r="N21" s="17">
        <v>7</v>
      </c>
      <c r="O21" s="30">
        <v>64293.498375460076</v>
      </c>
      <c r="P21" s="22">
        <v>0.77347889385113688</v>
      </c>
      <c r="Q21" s="18"/>
      <c r="S21" s="30">
        <v>9475.3453499999996</v>
      </c>
      <c r="T21" s="22">
        <v>0.98502480650889102</v>
      </c>
      <c r="U21" s="20"/>
      <c r="W21" s="30">
        <v>0</v>
      </c>
      <c r="X21" s="22">
        <v>0</v>
      </c>
      <c r="AA21" s="30">
        <v>0</v>
      </c>
      <c r="AB21" s="22">
        <v>0</v>
      </c>
      <c r="AC21" s="23"/>
      <c r="AE21" s="22"/>
      <c r="AQ21" s="22"/>
      <c r="AT21" s="22"/>
      <c r="AX21" s="43"/>
      <c r="BC21" s="43"/>
    </row>
    <row r="22" spans="1:55" x14ac:dyDescent="0.45">
      <c r="N22" s="17">
        <v>8</v>
      </c>
      <c r="O22" s="30">
        <v>86576.232483242478</v>
      </c>
      <c r="P22" s="22">
        <v>0.76006557434887434</v>
      </c>
      <c r="Q22" s="18"/>
      <c r="S22" s="30">
        <v>22087.60095</v>
      </c>
      <c r="T22" s="22">
        <v>1.0275550140385099</v>
      </c>
      <c r="U22" s="20"/>
      <c r="W22" s="30">
        <v>0</v>
      </c>
      <c r="X22" s="22">
        <v>0</v>
      </c>
      <c r="AA22" s="30">
        <v>0</v>
      </c>
      <c r="AB22" s="22">
        <v>0</v>
      </c>
      <c r="AC22" s="23"/>
      <c r="AE22" s="22"/>
      <c r="AQ22" s="22"/>
      <c r="AT22" s="22"/>
      <c r="AX22" s="43"/>
      <c r="BC22" s="43"/>
    </row>
    <row r="23" spans="1:55" x14ac:dyDescent="0.45">
      <c r="N23" s="17">
        <v>9</v>
      </c>
      <c r="O23" s="30">
        <v>41382.26590704338</v>
      </c>
      <c r="P23" s="22">
        <v>0.6151279005660395</v>
      </c>
      <c r="Q23" s="18"/>
      <c r="S23" s="30">
        <v>10081.647150000001</v>
      </c>
      <c r="T23" s="22">
        <v>1.02510500208347</v>
      </c>
      <c r="U23" s="20"/>
      <c r="W23" s="30">
        <v>0</v>
      </c>
      <c r="X23" s="22">
        <v>0</v>
      </c>
      <c r="AA23" s="30">
        <v>0</v>
      </c>
      <c r="AB23" s="22">
        <v>0</v>
      </c>
      <c r="AC23" s="23"/>
      <c r="AE23" s="22"/>
      <c r="AQ23" s="22"/>
      <c r="AT23" s="22"/>
      <c r="AX23" s="43"/>
      <c r="BC23" s="43"/>
    </row>
    <row r="24" spans="1:55" x14ac:dyDescent="0.45">
      <c r="A24" t="s">
        <v>52</v>
      </c>
      <c r="C24" s="24">
        <f>IF($Q$98+$Q$131 &gt;0,($Q$98+$Q$131)/$C$17/1000,0)</f>
        <v>1.0000901519825482</v>
      </c>
      <c r="D24" s="24">
        <f>IF($U$98+$U$131 &gt;0,($U$98+$U$131)/$D$17/1000,0)</f>
        <v>0.99999999999999589</v>
      </c>
      <c r="E24" s="24">
        <f>IF($Y$98+$Y$131 &gt;0,($Y$98+$Y$131)/$E$17/1000,0)</f>
        <v>0</v>
      </c>
      <c r="F24" s="24">
        <f>IF($AC$98+$AC$131 &gt;0,($AC$98+$AC$131)/$F$17/1000,0)</f>
        <v>0</v>
      </c>
      <c r="G24" s="10"/>
      <c r="H24" s="10"/>
      <c r="I24" s="10"/>
      <c r="J24" s="24">
        <f>IF($AG$98+$AG$131 &gt;0,($AG$98+$AG$131)/$J$15/1000,0)</f>
        <v>1.0000816908170149</v>
      </c>
      <c r="N24" s="17">
        <v>10</v>
      </c>
      <c r="O24" s="30">
        <v>16150.094168632633</v>
      </c>
      <c r="P24" s="22">
        <v>0.87254254954555432</v>
      </c>
      <c r="Q24" s="18"/>
      <c r="S24" s="30">
        <v>3657.4874999999997</v>
      </c>
      <c r="T24" s="22">
        <v>1.0968253520487701</v>
      </c>
      <c r="U24" s="20"/>
      <c r="W24" s="30">
        <v>0</v>
      </c>
      <c r="X24" s="22">
        <v>0</v>
      </c>
      <c r="AA24" s="30">
        <v>0</v>
      </c>
      <c r="AB24" s="22">
        <v>0</v>
      </c>
      <c r="AC24" s="23"/>
      <c r="AE24" s="22"/>
      <c r="AQ24" s="22"/>
      <c r="AT24" s="22"/>
      <c r="AW24" s="5"/>
      <c r="AX24" s="43"/>
      <c r="BC24" s="43"/>
    </row>
    <row r="25" spans="1:55" x14ac:dyDescent="0.45">
      <c r="N25" s="17">
        <v>11</v>
      </c>
      <c r="O25" s="30">
        <v>4359.4914376496763</v>
      </c>
      <c r="P25" s="22">
        <v>1.4257804437749479</v>
      </c>
      <c r="Q25" s="18"/>
      <c r="S25" s="30"/>
      <c r="T25" s="22"/>
      <c r="U25" s="20"/>
      <c r="W25" s="30">
        <v>0</v>
      </c>
      <c r="X25" s="22">
        <v>0</v>
      </c>
      <c r="AA25" s="30">
        <v>0</v>
      </c>
      <c r="AB25" s="22">
        <v>0</v>
      </c>
      <c r="AC25" s="23"/>
      <c r="AE25" s="22"/>
      <c r="AQ25" s="22"/>
      <c r="AT25" s="22"/>
      <c r="AX25" s="43"/>
      <c r="BC25" s="43"/>
    </row>
    <row r="26" spans="1:55" x14ac:dyDescent="0.45">
      <c r="N26" s="17">
        <v>12</v>
      </c>
      <c r="O26" s="30">
        <v>2449.0962561193064</v>
      </c>
      <c r="P26" s="22">
        <v>1.1470403420398259</v>
      </c>
      <c r="Q26" s="18"/>
      <c r="S26" s="30"/>
      <c r="T26" s="22"/>
      <c r="U26" s="20"/>
      <c r="W26" s="30">
        <v>0</v>
      </c>
      <c r="X26" s="22">
        <v>0</v>
      </c>
      <c r="AA26" s="30">
        <v>0</v>
      </c>
      <c r="AB26" s="22">
        <v>0</v>
      </c>
      <c r="AC26" s="23"/>
      <c r="AE26" s="22"/>
      <c r="AQ26" s="22"/>
      <c r="AT26" s="22"/>
      <c r="AX26" s="43"/>
      <c r="BC26" s="43"/>
    </row>
    <row r="27" spans="1:55" x14ac:dyDescent="0.45">
      <c r="N27" s="17">
        <v>13</v>
      </c>
      <c r="O27" s="30">
        <v>2568.2603194731846</v>
      </c>
      <c r="P27" s="22">
        <v>1.5918672457441969</v>
      </c>
      <c r="Q27" s="18"/>
      <c r="S27" s="30"/>
      <c r="T27" s="22"/>
      <c r="U27" s="20"/>
      <c r="W27" s="30">
        <v>0</v>
      </c>
      <c r="X27" s="22">
        <v>0</v>
      </c>
      <c r="AA27" s="30">
        <v>0</v>
      </c>
      <c r="AB27" s="22">
        <v>0</v>
      </c>
      <c r="AC27" s="23"/>
      <c r="AE27" s="22"/>
      <c r="AQ27" s="22"/>
      <c r="AT27" s="22"/>
      <c r="AX27" s="43"/>
      <c r="BC27" s="43"/>
    </row>
    <row r="28" spans="1:55" x14ac:dyDescent="0.45">
      <c r="N28" s="17">
        <v>14</v>
      </c>
      <c r="O28" s="30">
        <v>2098.8009974416987</v>
      </c>
      <c r="P28" s="22">
        <v>1.7123214283748824</v>
      </c>
      <c r="Q28" s="18"/>
      <c r="S28" s="30"/>
      <c r="T28" s="22"/>
      <c r="U28" s="20"/>
      <c r="W28" s="30">
        <v>0</v>
      </c>
      <c r="X28" s="22">
        <v>0</v>
      </c>
      <c r="AA28" s="30">
        <v>0</v>
      </c>
      <c r="AB28" s="22">
        <v>0</v>
      </c>
      <c r="AC28" s="23"/>
      <c r="AE28" s="22"/>
      <c r="AQ28" s="22"/>
      <c r="AT28" s="22"/>
      <c r="AX28" s="43"/>
      <c r="BC28" s="43"/>
    </row>
    <row r="29" spans="1:55" x14ac:dyDescent="0.45">
      <c r="N29" s="17" t="s">
        <v>53</v>
      </c>
      <c r="O29" s="30">
        <v>6753.1082093270588</v>
      </c>
      <c r="P29" s="22">
        <v>1.5490093594786638</v>
      </c>
      <c r="Q29" s="18"/>
      <c r="S29" s="30"/>
      <c r="T29" s="22"/>
      <c r="U29" s="20"/>
      <c r="W29" s="30">
        <v>0</v>
      </c>
      <c r="X29" s="22">
        <v>0</v>
      </c>
      <c r="AA29" s="30">
        <v>0</v>
      </c>
      <c r="AB29" s="22">
        <v>0</v>
      </c>
      <c r="AC29" s="23"/>
      <c r="AE29" s="22"/>
      <c r="AQ29" s="22"/>
      <c r="AT29" s="22"/>
      <c r="AX29" s="43"/>
      <c r="BC29" s="43"/>
    </row>
    <row r="30" spans="1:55" x14ac:dyDescent="0.45">
      <c r="AQ30" s="22"/>
      <c r="AT30" s="22"/>
      <c r="AX30" s="43"/>
      <c r="BC30" s="43"/>
    </row>
    <row r="31" spans="1:55" x14ac:dyDescent="0.45">
      <c r="N31" t="s">
        <v>54</v>
      </c>
      <c r="O31" s="31">
        <f>SUM(O14:O29)</f>
        <v>2936616.1688358933</v>
      </c>
      <c r="P31" s="2"/>
      <c r="S31" s="31">
        <f>SUM(S14:S29)</f>
        <v>203200.52027699997</v>
      </c>
      <c r="T31" s="2"/>
      <c r="U31" s="5"/>
      <c r="V31" s="5"/>
      <c r="W31" s="31">
        <f>SUM(W14:W29)</f>
        <v>0</v>
      </c>
      <c r="X31" s="2"/>
      <c r="Y31" s="5"/>
      <c r="Z31" s="5"/>
      <c r="AA31" s="31">
        <f>SUM(AA14:AA29)</f>
        <v>0</v>
      </c>
      <c r="AB31" s="2"/>
      <c r="AC31" s="5"/>
      <c r="AW31" s="42"/>
      <c r="AX31" s="43"/>
      <c r="AY31" s="42"/>
      <c r="AZ31" s="42"/>
      <c r="BA31" s="42"/>
      <c r="BB31" s="44"/>
      <c r="BC31" s="43"/>
    </row>
    <row r="32" spans="1:55" x14ac:dyDescent="0.45">
      <c r="A32" s="46"/>
      <c r="B32" s="46"/>
      <c r="C32" s="46"/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7"/>
    </row>
    <row r="33" spans="1:38" x14ac:dyDescent="0.45">
      <c r="P33" s="3"/>
      <c r="U33" s="3"/>
      <c r="Z33" s="3"/>
      <c r="AE33" s="3"/>
      <c r="AK33" s="9"/>
    </row>
    <row r="34" spans="1:38" x14ac:dyDescent="0.45">
      <c r="N34" s="3" t="s">
        <v>26</v>
      </c>
      <c r="P34" s="5" t="str">
        <f>($C$3)</f>
        <v>p7eINT_metier</v>
      </c>
      <c r="T34" s="6" t="s">
        <v>27</v>
      </c>
      <c r="W34" s="7" t="str">
        <f>($C$5)</f>
        <v>Plaice VIIe - International (Used metier based datasets)</v>
      </c>
    </row>
    <row r="35" spans="1:38" x14ac:dyDescent="0.45">
      <c r="N35" s="3"/>
    </row>
    <row r="36" spans="1:38" x14ac:dyDescent="0.45">
      <c r="N36" s="6" t="s">
        <v>29</v>
      </c>
      <c r="P36" s="5">
        <f>($B$7)</f>
        <v>2004</v>
      </c>
      <c r="Q36" s="9"/>
      <c r="R36" s="9"/>
      <c r="S36" s="9"/>
      <c r="T36" s="6" t="s">
        <v>30</v>
      </c>
      <c r="U36" s="10"/>
      <c r="W36" s="5" t="str">
        <f>($D$7)</f>
        <v>Combined</v>
      </c>
    </row>
    <row r="37" spans="1:38" x14ac:dyDescent="0.45">
      <c r="C37" s="25" t="s">
        <v>55</v>
      </c>
      <c r="D37" s="26"/>
      <c r="E37" s="26"/>
      <c r="F37" s="27"/>
      <c r="N37" s="6"/>
      <c r="P37" s="6"/>
      <c r="Q37" s="9"/>
      <c r="R37" s="9"/>
      <c r="S37" s="9"/>
      <c r="U37" s="10"/>
    </row>
    <row r="38" spans="1:38" x14ac:dyDescent="0.45">
      <c r="C38" s="26"/>
      <c r="D38" s="26"/>
      <c r="E38" s="26"/>
      <c r="F38" s="28"/>
      <c r="N38" s="6" t="s">
        <v>32</v>
      </c>
      <c r="P38" s="36">
        <f>($F$7)</f>
        <v>42191</v>
      </c>
      <c r="Q38" s="2"/>
      <c r="R38" s="2"/>
      <c r="T38" s="6" t="s">
        <v>33</v>
      </c>
      <c r="U38" s="2"/>
      <c r="W38" s="5" t="str">
        <f>($J$7)</f>
        <v>idh</v>
      </c>
    </row>
    <row r="39" spans="1:38" x14ac:dyDescent="0.45">
      <c r="C39" s="26" t="s">
        <v>56</v>
      </c>
      <c r="D39" s="26"/>
      <c r="E39" s="26"/>
      <c r="F39" s="27">
        <f>1</f>
        <v>1</v>
      </c>
    </row>
    <row r="40" spans="1:38" x14ac:dyDescent="0.45">
      <c r="C40" s="26" t="s">
        <v>57</v>
      </c>
      <c r="D40" s="26"/>
      <c r="E40" s="26"/>
      <c r="F40" s="28" t="str">
        <f>"n"</f>
        <v>n</v>
      </c>
    </row>
    <row r="41" spans="1:38" x14ac:dyDescent="0.45">
      <c r="C41" s="26" t="s">
        <v>58</v>
      </c>
      <c r="D41" s="26"/>
      <c r="E41" s="26"/>
      <c r="F41" s="28">
        <f>1</f>
        <v>1</v>
      </c>
      <c r="N41" s="15" t="s">
        <v>35</v>
      </c>
    </row>
    <row r="42" spans="1:38" x14ac:dyDescent="0.45">
      <c r="C42" s="26" t="s">
        <v>59</v>
      </c>
      <c r="D42" s="26"/>
      <c r="E42" s="26"/>
      <c r="F42" s="27">
        <f>2</f>
        <v>2</v>
      </c>
    </row>
    <row r="43" spans="1:38" x14ac:dyDescent="0.45">
      <c r="C43" s="26" t="s">
        <v>60</v>
      </c>
      <c r="D43" s="26"/>
      <c r="E43" s="26"/>
      <c r="F43" s="29" t="str">
        <f>"n"</f>
        <v>n</v>
      </c>
      <c r="N43" s="3" t="s">
        <v>61</v>
      </c>
    </row>
    <row r="44" spans="1:38" x14ac:dyDescent="0.45">
      <c r="C44" s="26" t="s">
        <v>62</v>
      </c>
      <c r="D44" s="26"/>
      <c r="E44" s="26"/>
      <c r="F44" s="29">
        <f>3</f>
        <v>3</v>
      </c>
      <c r="AK44" s="9"/>
    </row>
    <row r="45" spans="1:38" x14ac:dyDescent="0.45">
      <c r="C45" s="26" t="s">
        <v>63</v>
      </c>
      <c r="D45" s="26"/>
      <c r="E45" s="26"/>
      <c r="F45" s="26">
        <f>1</f>
        <v>1</v>
      </c>
      <c r="O45" s="37" t="str">
        <f>C14</f>
        <v>International</v>
      </c>
      <c r="P45" s="2"/>
      <c r="S45" s="37" t="str">
        <f>D14</f>
        <v>Migration</v>
      </c>
      <c r="T45" s="2"/>
      <c r="W45" s="37" t="str">
        <f>E14</f>
        <v>-</v>
      </c>
      <c r="X45" s="2"/>
      <c r="AA45" s="37" t="str">
        <f>F14</f>
        <v>-</v>
      </c>
      <c r="AB45" s="2"/>
      <c r="AK45" s="9"/>
    </row>
    <row r="46" spans="1:38" x14ac:dyDescent="0.45">
      <c r="C46" s="26" t="s">
        <v>64</v>
      </c>
      <c r="D46" s="26"/>
      <c r="E46" s="26"/>
      <c r="F46" s="29" t="str">
        <f>"n"</f>
        <v>n</v>
      </c>
      <c r="N46" s="17" t="s">
        <v>40</v>
      </c>
      <c r="O46" s="10" t="s">
        <v>41</v>
      </c>
      <c r="P46" s="10" t="s">
        <v>42</v>
      </c>
      <c r="S46" s="10" t="s">
        <v>41</v>
      </c>
      <c r="T46" s="10" t="s">
        <v>42</v>
      </c>
      <c r="W46" s="10" t="s">
        <v>41</v>
      </c>
      <c r="X46" s="10" t="s">
        <v>42</v>
      </c>
      <c r="AA46" s="10" t="s">
        <v>41</v>
      </c>
      <c r="AB46" s="10" t="s">
        <v>42</v>
      </c>
      <c r="AC46" s="17"/>
      <c r="AE46" s="10"/>
      <c r="AH46" s="10"/>
      <c r="AJ46" s="10"/>
      <c r="AK46" s="10"/>
      <c r="AL46" s="10"/>
    </row>
    <row r="47" spans="1:38" x14ac:dyDescent="0.45">
      <c r="C47" s="26" t="s">
        <v>65</v>
      </c>
      <c r="D47" s="26"/>
      <c r="E47" s="26"/>
      <c r="F47" s="26">
        <f>2</f>
        <v>2</v>
      </c>
      <c r="N47" s="17">
        <v>0</v>
      </c>
      <c r="O47" s="30">
        <v>0</v>
      </c>
      <c r="P47" s="22">
        <v>0</v>
      </c>
      <c r="R47" s="18"/>
      <c r="S47" s="30">
        <v>0</v>
      </c>
      <c r="T47" s="22">
        <v>0</v>
      </c>
      <c r="W47" s="30">
        <v>0</v>
      </c>
      <c r="X47" s="22">
        <v>0</v>
      </c>
      <c r="AA47" s="30">
        <v>0</v>
      </c>
      <c r="AB47" s="22">
        <v>0</v>
      </c>
      <c r="AC47" s="21"/>
      <c r="AE47" s="19"/>
      <c r="AH47" s="22"/>
      <c r="AK47" s="23"/>
      <c r="AL47" s="22"/>
    </row>
    <row r="48" spans="1:38" x14ac:dyDescent="0.45">
      <c r="A48" s="3"/>
      <c r="C48" s="26" t="s">
        <v>66</v>
      </c>
      <c r="D48" s="26"/>
      <c r="E48" s="26"/>
      <c r="F48" s="29" t="str">
        <f>"y"</f>
        <v>y</v>
      </c>
      <c r="N48" s="17">
        <v>1</v>
      </c>
      <c r="O48" s="30">
        <v>0</v>
      </c>
      <c r="P48" s="22">
        <v>0</v>
      </c>
      <c r="R48" s="18"/>
      <c r="S48" s="30">
        <v>0</v>
      </c>
      <c r="T48" s="22">
        <v>0</v>
      </c>
      <c r="W48" s="30">
        <v>0</v>
      </c>
      <c r="X48" s="22">
        <v>0</v>
      </c>
      <c r="AA48" s="30">
        <v>0</v>
      </c>
      <c r="AB48" s="22">
        <v>0</v>
      </c>
      <c r="AC48" s="21"/>
      <c r="AE48" s="19"/>
      <c r="AH48" s="22"/>
      <c r="AK48" s="23"/>
      <c r="AL48" s="22"/>
    </row>
    <row r="49" spans="3:38" x14ac:dyDescent="0.45">
      <c r="C49" s="26" t="s">
        <v>67</v>
      </c>
      <c r="D49" s="26"/>
      <c r="E49" s="26"/>
      <c r="F49" s="29" t="str">
        <f>"n"</f>
        <v>n</v>
      </c>
      <c r="N49" s="17">
        <v>2</v>
      </c>
      <c r="O49" s="30">
        <v>0</v>
      </c>
      <c r="P49" s="22">
        <v>0</v>
      </c>
      <c r="R49" s="18"/>
      <c r="S49" s="30">
        <v>0</v>
      </c>
      <c r="T49" s="22">
        <v>0</v>
      </c>
      <c r="W49" s="30">
        <v>0</v>
      </c>
      <c r="X49" s="22">
        <v>0</v>
      </c>
      <c r="AA49" s="30">
        <v>0</v>
      </c>
      <c r="AB49" s="22">
        <v>0</v>
      </c>
      <c r="AC49" s="21"/>
      <c r="AE49" s="19"/>
      <c r="AH49" s="22"/>
      <c r="AK49" s="23"/>
      <c r="AL49" s="22"/>
    </row>
    <row r="50" spans="3:38" x14ac:dyDescent="0.45">
      <c r="N50" s="17">
        <v>3</v>
      </c>
      <c r="O50" s="30">
        <v>0</v>
      </c>
      <c r="P50" s="22">
        <v>0</v>
      </c>
      <c r="R50" s="18"/>
      <c r="S50" s="30">
        <v>0</v>
      </c>
      <c r="T50" s="22">
        <v>0</v>
      </c>
      <c r="W50" s="30">
        <v>0</v>
      </c>
      <c r="X50" s="22">
        <v>0</v>
      </c>
      <c r="AA50" s="30">
        <v>0</v>
      </c>
      <c r="AB50" s="22">
        <v>0</v>
      </c>
      <c r="AC50" s="21"/>
      <c r="AE50" s="19"/>
      <c r="AH50" s="22"/>
      <c r="AK50" s="23"/>
      <c r="AL50" s="22"/>
    </row>
    <row r="51" spans="3:38" x14ac:dyDescent="0.45">
      <c r="N51" s="17">
        <v>4</v>
      </c>
      <c r="O51" s="30">
        <v>0</v>
      </c>
      <c r="P51" s="22">
        <v>0</v>
      </c>
      <c r="R51" s="18"/>
      <c r="S51" s="30">
        <v>0</v>
      </c>
      <c r="T51" s="22">
        <v>0</v>
      </c>
      <c r="W51" s="30">
        <v>0</v>
      </c>
      <c r="X51" s="22">
        <v>0</v>
      </c>
      <c r="AA51" s="30">
        <v>0</v>
      </c>
      <c r="AB51" s="22">
        <v>0</v>
      </c>
      <c r="AC51" s="21"/>
      <c r="AE51" s="19"/>
      <c r="AH51" s="22"/>
      <c r="AK51" s="23"/>
      <c r="AL51" s="22"/>
    </row>
    <row r="52" spans="3:38" x14ac:dyDescent="0.45">
      <c r="N52" s="17">
        <v>5</v>
      </c>
      <c r="O52" s="30">
        <v>0</v>
      </c>
      <c r="P52" s="22">
        <v>0</v>
      </c>
      <c r="R52" s="18"/>
      <c r="S52" s="30">
        <v>0</v>
      </c>
      <c r="T52" s="22">
        <v>0</v>
      </c>
      <c r="W52" s="30">
        <v>0</v>
      </c>
      <c r="X52" s="22">
        <v>0</v>
      </c>
      <c r="AA52" s="30">
        <v>0</v>
      </c>
      <c r="AB52" s="22">
        <v>0</v>
      </c>
      <c r="AC52" s="21"/>
      <c r="AE52" s="19"/>
      <c r="AH52" s="22"/>
      <c r="AK52" s="23"/>
      <c r="AL52" s="22"/>
    </row>
    <row r="53" spans="3:38" x14ac:dyDescent="0.45">
      <c r="N53" s="17">
        <v>6</v>
      </c>
      <c r="O53" s="30">
        <v>0</v>
      </c>
      <c r="P53" s="22">
        <v>0</v>
      </c>
      <c r="R53" s="18"/>
      <c r="S53" s="30">
        <v>0</v>
      </c>
      <c r="T53" s="22">
        <v>0</v>
      </c>
      <c r="W53" s="30">
        <v>0</v>
      </c>
      <c r="X53" s="22">
        <v>0</v>
      </c>
      <c r="AA53" s="30">
        <v>0</v>
      </c>
      <c r="AB53" s="22">
        <v>0</v>
      </c>
      <c r="AC53" s="21"/>
      <c r="AE53" s="19"/>
      <c r="AH53" s="22"/>
      <c r="AK53" s="23"/>
      <c r="AL53" s="22"/>
    </row>
    <row r="54" spans="3:38" x14ac:dyDescent="0.45">
      <c r="N54" s="17">
        <v>7</v>
      </c>
      <c r="O54" s="30">
        <v>0</v>
      </c>
      <c r="P54" s="22">
        <v>0</v>
      </c>
      <c r="R54" s="18"/>
      <c r="S54" s="30">
        <v>0</v>
      </c>
      <c r="T54" s="22">
        <v>0</v>
      </c>
      <c r="W54" s="30">
        <v>0</v>
      </c>
      <c r="X54" s="22">
        <v>0</v>
      </c>
      <c r="AA54" s="30">
        <v>0</v>
      </c>
      <c r="AB54" s="22">
        <v>0</v>
      </c>
      <c r="AC54" s="21"/>
      <c r="AE54" s="19"/>
      <c r="AH54" s="22"/>
      <c r="AK54" s="23"/>
      <c r="AL54" s="22"/>
    </row>
    <row r="55" spans="3:38" x14ac:dyDescent="0.45">
      <c r="N55" s="17">
        <v>8</v>
      </c>
      <c r="O55" s="30">
        <v>0</v>
      </c>
      <c r="P55" s="22">
        <v>0</v>
      </c>
      <c r="R55" s="18"/>
      <c r="S55" s="30">
        <v>0</v>
      </c>
      <c r="T55" s="22">
        <v>0</v>
      </c>
      <c r="W55" s="30">
        <v>0</v>
      </c>
      <c r="X55" s="22">
        <v>0</v>
      </c>
      <c r="AA55" s="30">
        <v>0</v>
      </c>
      <c r="AB55" s="22">
        <v>0</v>
      </c>
      <c r="AC55" s="21"/>
      <c r="AE55" s="19"/>
      <c r="AH55" s="22"/>
      <c r="AK55" s="23"/>
      <c r="AL55" s="22"/>
    </row>
    <row r="56" spans="3:38" x14ac:dyDescent="0.45">
      <c r="N56" s="17">
        <v>9</v>
      </c>
      <c r="O56" s="30">
        <v>0</v>
      </c>
      <c r="P56" s="22">
        <v>0</v>
      </c>
      <c r="R56" s="18"/>
      <c r="S56" s="30">
        <v>0</v>
      </c>
      <c r="T56" s="22">
        <v>0</v>
      </c>
      <c r="W56" s="30">
        <v>0</v>
      </c>
      <c r="X56" s="22">
        <v>0</v>
      </c>
      <c r="AA56" s="30">
        <v>0</v>
      </c>
      <c r="AB56" s="22">
        <v>0</v>
      </c>
      <c r="AC56" s="21"/>
      <c r="AE56" s="19"/>
      <c r="AH56" s="22"/>
      <c r="AK56" s="23"/>
      <c r="AL56" s="22"/>
    </row>
    <row r="57" spans="3:38" x14ac:dyDescent="0.45">
      <c r="N57" s="17">
        <v>10</v>
      </c>
      <c r="O57" s="30">
        <v>0</v>
      </c>
      <c r="P57" s="22">
        <v>0</v>
      </c>
      <c r="R57" s="18"/>
      <c r="S57" s="30">
        <v>0</v>
      </c>
      <c r="T57" s="22">
        <v>0</v>
      </c>
      <c r="W57" s="30">
        <v>0</v>
      </c>
      <c r="X57" s="22">
        <v>0</v>
      </c>
      <c r="AA57" s="30">
        <v>0</v>
      </c>
      <c r="AB57" s="22">
        <v>0</v>
      </c>
      <c r="AC57" s="21"/>
      <c r="AE57" s="19"/>
      <c r="AH57" s="22"/>
      <c r="AK57" s="23"/>
      <c r="AL57" s="22"/>
    </row>
    <row r="58" spans="3:38" x14ac:dyDescent="0.45">
      <c r="N58" s="17">
        <v>11</v>
      </c>
      <c r="O58" s="30">
        <v>0</v>
      </c>
      <c r="P58" s="22">
        <v>0</v>
      </c>
      <c r="R58" s="18"/>
      <c r="S58" s="30">
        <v>0</v>
      </c>
      <c r="T58" s="22">
        <v>0</v>
      </c>
      <c r="W58" s="30">
        <v>0</v>
      </c>
      <c r="X58" s="22">
        <v>0</v>
      </c>
      <c r="AA58" s="30">
        <v>0</v>
      </c>
      <c r="AB58" s="22">
        <v>0</v>
      </c>
      <c r="AC58" s="21"/>
      <c r="AE58" s="19"/>
      <c r="AH58" s="22"/>
      <c r="AK58" s="23"/>
      <c r="AL58" s="22"/>
    </row>
    <row r="59" spans="3:38" x14ac:dyDescent="0.45">
      <c r="N59" s="17">
        <v>12</v>
      </c>
      <c r="O59" s="30">
        <v>0</v>
      </c>
      <c r="P59" s="22">
        <v>0</v>
      </c>
      <c r="R59" s="18"/>
      <c r="S59" s="30">
        <v>0</v>
      </c>
      <c r="T59" s="22">
        <v>0</v>
      </c>
      <c r="W59" s="30">
        <v>0</v>
      </c>
      <c r="X59" s="22">
        <v>0</v>
      </c>
      <c r="AA59" s="30">
        <v>0</v>
      </c>
      <c r="AB59" s="22">
        <v>0</v>
      </c>
      <c r="AC59" s="21"/>
      <c r="AE59" s="19"/>
      <c r="AH59" s="22"/>
      <c r="AK59" s="23"/>
      <c r="AL59" s="22"/>
    </row>
    <row r="60" spans="3:38" x14ac:dyDescent="0.45">
      <c r="N60" s="17">
        <v>13</v>
      </c>
      <c r="O60" s="30">
        <v>0</v>
      </c>
      <c r="P60" s="22">
        <v>0</v>
      </c>
      <c r="R60" s="18"/>
      <c r="S60" s="30">
        <v>0</v>
      </c>
      <c r="T60" s="22">
        <v>0</v>
      </c>
      <c r="W60" s="30">
        <v>0</v>
      </c>
      <c r="X60" s="22">
        <v>0</v>
      </c>
      <c r="AA60" s="30">
        <v>0</v>
      </c>
      <c r="AB60" s="22">
        <v>0</v>
      </c>
      <c r="AC60" s="21"/>
      <c r="AE60" s="19"/>
      <c r="AH60" s="22"/>
      <c r="AK60" s="23"/>
      <c r="AL60" s="22"/>
    </row>
    <row r="61" spans="3:38" x14ac:dyDescent="0.45">
      <c r="N61" s="17">
        <v>14</v>
      </c>
      <c r="O61" s="30">
        <v>0</v>
      </c>
      <c r="P61" s="22">
        <v>0</v>
      </c>
      <c r="R61" s="18"/>
      <c r="S61" s="30">
        <v>0</v>
      </c>
      <c r="T61" s="22">
        <v>0</v>
      </c>
      <c r="W61" s="30">
        <v>0</v>
      </c>
      <c r="X61" s="22">
        <v>0</v>
      </c>
      <c r="AA61" s="30">
        <v>0</v>
      </c>
      <c r="AB61" s="22">
        <v>0</v>
      </c>
      <c r="AC61" s="21"/>
      <c r="AE61" s="19"/>
      <c r="AH61" s="22"/>
      <c r="AK61" s="23"/>
      <c r="AL61" s="22"/>
    </row>
    <row r="62" spans="3:38" x14ac:dyDescent="0.45">
      <c r="N62" s="17" t="s">
        <v>53</v>
      </c>
      <c r="O62" s="30">
        <v>0</v>
      </c>
      <c r="P62" s="22">
        <v>0</v>
      </c>
      <c r="R62" s="18"/>
      <c r="S62" s="30">
        <v>0</v>
      </c>
      <c r="T62" s="22">
        <v>0</v>
      </c>
      <c r="W62" s="30">
        <v>0</v>
      </c>
      <c r="X62" s="22">
        <v>0</v>
      </c>
      <c r="AA62" s="30">
        <v>0</v>
      </c>
      <c r="AB62" s="22">
        <v>0</v>
      </c>
      <c r="AC62" s="21"/>
      <c r="AE62" s="19"/>
      <c r="AH62" s="22"/>
      <c r="AK62" s="23"/>
      <c r="AL62" s="22"/>
    </row>
    <row r="64" spans="3:38" x14ac:dyDescent="0.45">
      <c r="N64" t="s">
        <v>54</v>
      </c>
      <c r="O64" s="31">
        <f>SUM(O47:O62)</f>
        <v>0</v>
      </c>
      <c r="P64" s="2"/>
      <c r="S64" s="31">
        <f>SUM(S47:S62)</f>
        <v>0</v>
      </c>
      <c r="T64" s="2"/>
      <c r="W64" s="31">
        <f>SUM(W47:W62)</f>
        <v>0</v>
      </c>
      <c r="X64" s="2"/>
      <c r="AA64" s="31">
        <f>SUM(AA47:AA62)</f>
        <v>0</v>
      </c>
      <c r="AB64" s="2"/>
      <c r="AE64" s="2"/>
    </row>
    <row r="65" spans="1:38" x14ac:dyDescent="0.45">
      <c r="N65" s="17"/>
      <c r="P65" s="23"/>
      <c r="Q65" s="22"/>
      <c r="U65" s="23"/>
      <c r="V65" s="22"/>
      <c r="W65" s="22"/>
      <c r="X65" s="22"/>
      <c r="Z65" s="23"/>
      <c r="AA65" s="22"/>
      <c r="AB65" s="22"/>
      <c r="AC65" s="17"/>
      <c r="AE65" s="23"/>
      <c r="AF65" s="22"/>
      <c r="AH65" s="22"/>
      <c r="AK65" s="23"/>
      <c r="AL65" s="22"/>
    </row>
    <row r="66" spans="1:38" x14ac:dyDescent="0.45">
      <c r="N66" s="17"/>
      <c r="P66" s="23"/>
      <c r="Q66" s="22"/>
      <c r="U66" s="23"/>
      <c r="V66" s="22"/>
      <c r="W66" s="22"/>
      <c r="X66" s="22"/>
      <c r="Z66" s="23"/>
      <c r="AA66" s="22"/>
      <c r="AB66" s="22"/>
      <c r="AC66" s="17"/>
      <c r="AE66" s="23"/>
      <c r="AF66" s="22"/>
      <c r="AH66" s="22"/>
      <c r="AK66" s="23"/>
      <c r="AL66" s="22"/>
    </row>
    <row r="67" spans="1:38" x14ac:dyDescent="0.45">
      <c r="N67" s="17"/>
      <c r="P67" s="23"/>
      <c r="Q67" s="22"/>
      <c r="U67" s="23"/>
      <c r="V67" s="22"/>
      <c r="W67" s="22"/>
      <c r="X67" s="22"/>
      <c r="Z67" s="23"/>
      <c r="AA67" s="22"/>
      <c r="AB67" s="22"/>
      <c r="AC67" s="17"/>
      <c r="AE67" s="23"/>
      <c r="AF67" s="22"/>
      <c r="AH67" s="22"/>
      <c r="AK67" s="23"/>
      <c r="AL67" s="22"/>
    </row>
    <row r="68" spans="1:38" ht="22.5" x14ac:dyDescent="0.75">
      <c r="A68" s="3" t="s">
        <v>22</v>
      </c>
      <c r="C68" s="1" t="s">
        <v>23</v>
      </c>
      <c r="E68" s="2"/>
      <c r="F68" s="3" t="s">
        <v>24</v>
      </c>
      <c r="J68" s="3" t="str">
        <f>J1</f>
        <v>VERSION 2.2 (17/8/98)</v>
      </c>
      <c r="N68" s="3" t="s">
        <v>26</v>
      </c>
      <c r="P68" s="5" t="str">
        <f>($C$3)</f>
        <v>p7eINT_metier</v>
      </c>
      <c r="T68" s="6" t="s">
        <v>27</v>
      </c>
      <c r="W68" s="7" t="str">
        <f>($C$5)</f>
        <v>Plaice VIIe - International (Used metier based datasets)</v>
      </c>
    </row>
    <row r="69" spans="1:38" x14ac:dyDescent="0.45">
      <c r="F69" s="3"/>
      <c r="N69" s="3"/>
    </row>
    <row r="70" spans="1:38" x14ac:dyDescent="0.45">
      <c r="A70" s="3" t="s">
        <v>26</v>
      </c>
      <c r="C70" s="8" t="str">
        <f>C3</f>
        <v>p7eINT_metier</v>
      </c>
      <c r="N70" s="6" t="s">
        <v>29</v>
      </c>
      <c r="P70" s="5">
        <f>($B$7)</f>
        <v>2004</v>
      </c>
      <c r="Q70" s="9"/>
      <c r="R70" s="9"/>
      <c r="S70" s="9"/>
      <c r="T70" s="6" t="s">
        <v>30</v>
      </c>
      <c r="U70" s="10"/>
      <c r="W70" s="5" t="str">
        <f>($D$7)</f>
        <v>Combined</v>
      </c>
    </row>
    <row r="71" spans="1:38" x14ac:dyDescent="0.45">
      <c r="A71" s="3"/>
      <c r="N71" s="6"/>
      <c r="P71" s="6"/>
      <c r="Q71" s="9"/>
      <c r="R71" s="9"/>
      <c r="S71" s="9"/>
      <c r="U71" s="10"/>
    </row>
    <row r="72" spans="1:38" x14ac:dyDescent="0.45">
      <c r="A72" s="6" t="s">
        <v>27</v>
      </c>
      <c r="C72" s="11" t="str">
        <f>C5</f>
        <v>Plaice VIIe - International (Used metier based datasets)</v>
      </c>
      <c r="D72" s="9"/>
      <c r="E72" s="9"/>
      <c r="G72" s="10"/>
      <c r="N72" s="6" t="s">
        <v>32</v>
      </c>
      <c r="P72" s="36">
        <f>($F$7)</f>
        <v>42191</v>
      </c>
      <c r="Q72" s="2"/>
      <c r="R72" s="2"/>
      <c r="T72" s="6" t="s">
        <v>33</v>
      </c>
      <c r="U72" s="2"/>
      <c r="W72" s="5" t="str">
        <f>($J$7)</f>
        <v>idh</v>
      </c>
    </row>
    <row r="73" spans="1:38" x14ac:dyDescent="0.45">
      <c r="A73" s="6"/>
      <c r="C73" s="6"/>
      <c r="D73" s="9"/>
      <c r="E73" s="9"/>
      <c r="G73" s="10"/>
    </row>
    <row r="74" spans="1:38" x14ac:dyDescent="0.45">
      <c r="A74" s="6" t="s">
        <v>29</v>
      </c>
      <c r="B74" s="12">
        <f>B7</f>
        <v>2004</v>
      </c>
      <c r="C74" s="9" t="s">
        <v>30</v>
      </c>
      <c r="D74" s="13" t="str">
        <f>D7</f>
        <v>Combined</v>
      </c>
      <c r="E74" s="4" t="s">
        <v>32</v>
      </c>
      <c r="F74" s="35">
        <f>F7</f>
        <v>42191</v>
      </c>
      <c r="G74" s="2"/>
      <c r="I74" s="4" t="s">
        <v>33</v>
      </c>
      <c r="J74" s="12" t="str">
        <f>J7</f>
        <v>idh</v>
      </c>
    </row>
    <row r="75" spans="1:38" x14ac:dyDescent="0.45">
      <c r="A75" s="6"/>
      <c r="B75" s="12"/>
      <c r="C75" s="9"/>
      <c r="D75" s="13"/>
      <c r="E75" s="4"/>
      <c r="F75" s="14"/>
      <c r="G75" s="2"/>
      <c r="I75" s="4"/>
      <c r="J75" s="12"/>
      <c r="N75" s="15" t="s">
        <v>68</v>
      </c>
    </row>
    <row r="77" spans="1:38" x14ac:dyDescent="0.45">
      <c r="H77" s="16" t="s">
        <v>39</v>
      </c>
      <c r="I77" s="4"/>
      <c r="N77" s="3" t="s">
        <v>37</v>
      </c>
    </row>
    <row r="78" spans="1:38" x14ac:dyDescent="0.45">
      <c r="C78" s="16" t="s">
        <v>69</v>
      </c>
      <c r="D78" s="16" t="s">
        <v>70</v>
      </c>
      <c r="E78" s="16" t="s">
        <v>71</v>
      </c>
      <c r="F78" s="16" t="s">
        <v>72</v>
      </c>
      <c r="H78" s="16" t="s">
        <v>47</v>
      </c>
      <c r="I78" s="4"/>
      <c r="AE78" s="37" t="str">
        <f>J13</f>
        <v>TOTAL</v>
      </c>
      <c r="AF78" s="2"/>
    </row>
    <row r="79" spans="1:38" x14ac:dyDescent="0.45">
      <c r="A79" t="s">
        <v>48</v>
      </c>
      <c r="C79" s="20">
        <f>C15</f>
        <v>1211.68</v>
      </c>
      <c r="D79" s="20">
        <f>D15</f>
        <v>125.50033684614</v>
      </c>
      <c r="E79" s="20">
        <f>E15</f>
        <v>0</v>
      </c>
      <c r="F79" s="20">
        <f>F15</f>
        <v>0</v>
      </c>
      <c r="H79" s="22">
        <f>SUM(C79:F79)</f>
        <v>1337.1803368461401</v>
      </c>
      <c r="O79" s="37" t="str">
        <f>C14</f>
        <v>International</v>
      </c>
      <c r="P79" s="2"/>
      <c r="S79" s="37" t="str">
        <f>D14</f>
        <v>Migration</v>
      </c>
      <c r="T79" s="2"/>
      <c r="W79" s="37" t="str">
        <f>E14</f>
        <v>-</v>
      </c>
      <c r="X79" s="2"/>
      <c r="AA79" s="37" t="str">
        <f>F14</f>
        <v>-</v>
      </c>
      <c r="AB79" s="2"/>
      <c r="AE79" s="37" t="str">
        <f>J14</f>
        <v>ANNUAL</v>
      </c>
      <c r="AF79" s="2"/>
    </row>
    <row r="80" spans="1:38" x14ac:dyDescent="0.45">
      <c r="A80" t="s">
        <v>73</v>
      </c>
      <c r="N80" s="17" t="s">
        <v>40</v>
      </c>
      <c r="O80" s="10" t="s">
        <v>41</v>
      </c>
      <c r="P80" s="10" t="s">
        <v>42</v>
      </c>
      <c r="S80" s="10" t="s">
        <v>41</v>
      </c>
      <c r="T80" s="10" t="s">
        <v>42</v>
      </c>
      <c r="U80" s="10"/>
      <c r="W80" s="10" t="s">
        <v>41</v>
      </c>
      <c r="X80" s="10" t="s">
        <v>42</v>
      </c>
      <c r="Y80" s="10"/>
      <c r="AA80" s="10" t="s">
        <v>41</v>
      </c>
      <c r="AB80" s="10" t="s">
        <v>42</v>
      </c>
      <c r="AC80" s="10"/>
      <c r="AE80" s="10" t="s">
        <v>74</v>
      </c>
      <c r="AF80" s="10" t="s">
        <v>75</v>
      </c>
    </row>
    <row r="81" spans="1:33" x14ac:dyDescent="0.45">
      <c r="N81" s="17">
        <v>0</v>
      </c>
      <c r="O81" s="30">
        <f>SUM($O$14*$C$21)</f>
        <v>0</v>
      </c>
      <c r="P81" s="22">
        <f t="shared" ref="P81:P96" si="0">P14</f>
        <v>0</v>
      </c>
      <c r="Q81" s="22">
        <f t="shared" ref="Q81:Q96" si="1">SUM(O81*P81)</f>
        <v>0</v>
      </c>
      <c r="S81" s="30">
        <f t="shared" ref="S81:S96" si="2">SUM(S14*$D$21)</f>
        <v>0</v>
      </c>
      <c r="T81" s="22">
        <f t="shared" ref="T81:T96" si="3">T14</f>
        <v>0</v>
      </c>
      <c r="U81" s="22">
        <f t="shared" ref="U81:U96" si="4">SUM(S81*T81)</f>
        <v>0</v>
      </c>
      <c r="W81" s="30">
        <f t="shared" ref="W81:W96" si="5">SUM(W14*$E$21)</f>
        <v>0</v>
      </c>
      <c r="X81" s="22">
        <f t="shared" ref="X81:X96" si="6">X14</f>
        <v>0</v>
      </c>
      <c r="Y81" s="22">
        <f t="shared" ref="Y81:Y96" si="7">SUM(W81*X81)</f>
        <v>0</v>
      </c>
      <c r="AA81" s="30">
        <f t="shared" ref="AA81:AA96" si="8">SUM(AA14*$F$21)</f>
        <v>0</v>
      </c>
      <c r="AB81" s="22">
        <f t="shared" ref="AB81:AB96" si="9">AB14</f>
        <v>0</v>
      </c>
      <c r="AC81" s="22">
        <f t="shared" ref="AC81:AC96" si="10">SUM(AA81*AB81)</f>
        <v>0</v>
      </c>
      <c r="AE81" s="30">
        <f t="shared" ref="AE81:AE96" si="11">SUM(AA81+W81+S81+O81)*$J$21</f>
        <v>0</v>
      </c>
      <c r="AF81" s="22">
        <f t="shared" ref="AF81:AF96" si="12">IF(O81+S81+W81+AA81 =0,0,(P81*O81 +T81*S81+ X81*W81 +AB81*AA81)/(O81+S81+W81+AA81))</f>
        <v>0</v>
      </c>
      <c r="AG81">
        <f t="shared" ref="AG81:AG96" si="13">SUM(AE81*AF81)</f>
        <v>0</v>
      </c>
    </row>
    <row r="82" spans="1:33" x14ac:dyDescent="0.45">
      <c r="A82" t="s">
        <v>52</v>
      </c>
      <c r="C82" s="24">
        <f>C24</f>
        <v>1.0000901519825482</v>
      </c>
      <c r="D82" s="24">
        <f>D24</f>
        <v>0.99999999999999589</v>
      </c>
      <c r="E82" s="24">
        <f>E24</f>
        <v>0</v>
      </c>
      <c r="F82" s="24">
        <f>F24</f>
        <v>0</v>
      </c>
      <c r="G82" s="10"/>
      <c r="H82" s="24">
        <f>J24</f>
        <v>1.0000816908170149</v>
      </c>
      <c r="I82" s="10"/>
      <c r="N82" s="17">
        <v>1</v>
      </c>
      <c r="O82" s="30">
        <f>SUM($O$15*$C$21)</f>
        <v>21045.900961651521</v>
      </c>
      <c r="P82" s="22">
        <f t="shared" si="0"/>
        <v>0.28722035009204605</v>
      </c>
      <c r="Q82" s="22">
        <f t="shared" si="1"/>
        <v>6044.811042208079</v>
      </c>
      <c r="S82" s="30">
        <f t="shared" si="2"/>
        <v>0</v>
      </c>
      <c r="T82" s="22">
        <f t="shared" si="3"/>
        <v>0.22467109630094101</v>
      </c>
      <c r="U82" s="22">
        <f t="shared" si="4"/>
        <v>0</v>
      </c>
      <c r="W82" s="30">
        <f t="shared" si="5"/>
        <v>0</v>
      </c>
      <c r="X82" s="22">
        <f t="shared" si="6"/>
        <v>0</v>
      </c>
      <c r="Y82" s="22">
        <f t="shared" si="7"/>
        <v>0</v>
      </c>
      <c r="AA82" s="30">
        <f t="shared" si="8"/>
        <v>0</v>
      </c>
      <c r="AB82" s="22">
        <f t="shared" si="9"/>
        <v>0</v>
      </c>
      <c r="AC82" s="22">
        <f t="shared" si="10"/>
        <v>0</v>
      </c>
      <c r="AE82" s="30">
        <f t="shared" si="11"/>
        <v>21045.900961651521</v>
      </c>
      <c r="AF82" s="22">
        <f t="shared" si="12"/>
        <v>0.28722035009204605</v>
      </c>
      <c r="AG82">
        <f t="shared" si="13"/>
        <v>6044.811042208079</v>
      </c>
    </row>
    <row r="83" spans="1:33" x14ac:dyDescent="0.45">
      <c r="N83" s="17">
        <v>2</v>
      </c>
      <c r="O83" s="30">
        <f>SUM($O$16*$C$21)</f>
        <v>458071.28387251293</v>
      </c>
      <c r="P83" s="22">
        <f t="shared" si="0"/>
        <v>0.30808922297540708</v>
      </c>
      <c r="Q83" s="22">
        <f t="shared" si="1"/>
        <v>141126.82591562963</v>
      </c>
      <c r="S83" s="30">
        <f t="shared" si="2"/>
        <v>12442.879844999999</v>
      </c>
      <c r="T83" s="22">
        <f t="shared" si="3"/>
        <v>0.26600129797503103</v>
      </c>
      <c r="U83" s="22">
        <f t="shared" si="4"/>
        <v>3309.8221893173527</v>
      </c>
      <c r="W83" s="30">
        <f t="shared" si="5"/>
        <v>0</v>
      </c>
      <c r="X83" s="22">
        <f t="shared" si="6"/>
        <v>0</v>
      </c>
      <c r="Y83" s="22">
        <f t="shared" si="7"/>
        <v>0</v>
      </c>
      <c r="AA83" s="30">
        <f t="shared" si="8"/>
        <v>0</v>
      </c>
      <c r="AB83" s="22">
        <f t="shared" si="9"/>
        <v>0</v>
      </c>
      <c r="AC83" s="22">
        <f t="shared" si="10"/>
        <v>0</v>
      </c>
      <c r="AE83" s="30">
        <f t="shared" si="11"/>
        <v>470514.16371751291</v>
      </c>
      <c r="AF83" s="22">
        <f t="shared" si="12"/>
        <v>0.30697619592098779</v>
      </c>
      <c r="AG83">
        <f t="shared" si="13"/>
        <v>144436.64810494697</v>
      </c>
    </row>
    <row r="84" spans="1:33" x14ac:dyDescent="0.45">
      <c r="N84" s="17">
        <v>3</v>
      </c>
      <c r="O84" s="30">
        <f>SUM($O$17*$C$21)</f>
        <v>1286695.6002796863</v>
      </c>
      <c r="P84" s="22">
        <f t="shared" si="0"/>
        <v>0.3518827310020558</v>
      </c>
      <c r="Q84" s="22">
        <f t="shared" si="1"/>
        <v>452765.96179474558</v>
      </c>
      <c r="S84" s="30">
        <f t="shared" si="2"/>
        <v>77684.800667999996</v>
      </c>
      <c r="T84" s="22">
        <f t="shared" si="3"/>
        <v>0.37498182975442501</v>
      </c>
      <c r="U84" s="22">
        <f t="shared" si="4"/>
        <v>29130.388698594415</v>
      </c>
      <c r="W84" s="30">
        <f t="shared" si="5"/>
        <v>0</v>
      </c>
      <c r="X84" s="22">
        <f t="shared" si="6"/>
        <v>0</v>
      </c>
      <c r="Y84" s="22">
        <f t="shared" si="7"/>
        <v>0</v>
      </c>
      <c r="AA84" s="30">
        <f t="shared" si="8"/>
        <v>0</v>
      </c>
      <c r="AB84" s="22">
        <f t="shared" si="9"/>
        <v>0</v>
      </c>
      <c r="AC84" s="22">
        <f t="shared" si="10"/>
        <v>0</v>
      </c>
      <c r="AE84" s="30">
        <f t="shared" si="11"/>
        <v>1364380.4009476863</v>
      </c>
      <c r="AF84" s="22">
        <f t="shared" si="12"/>
        <v>0.35319794256691106</v>
      </c>
      <c r="AG84">
        <f t="shared" si="13"/>
        <v>481896.35049334</v>
      </c>
    </row>
    <row r="85" spans="1:33" x14ac:dyDescent="0.45">
      <c r="N85" s="17">
        <v>4</v>
      </c>
      <c r="O85" s="30">
        <f>SUM($O$18*$C$21)</f>
        <v>537139.77648757643</v>
      </c>
      <c r="P85" s="22">
        <f t="shared" si="0"/>
        <v>0.42437982984036077</v>
      </c>
      <c r="Q85" s="22">
        <f t="shared" si="1"/>
        <v>227951.28694628709</v>
      </c>
      <c r="S85" s="30">
        <f t="shared" si="2"/>
        <v>29226.341664</v>
      </c>
      <c r="T85" s="22">
        <f t="shared" si="3"/>
        <v>0.52852257896903498</v>
      </c>
      <c r="U85" s="22">
        <f t="shared" si="4"/>
        <v>15446.781470087437</v>
      </c>
      <c r="W85" s="30">
        <f t="shared" si="5"/>
        <v>0</v>
      </c>
      <c r="X85" s="22">
        <f t="shared" si="6"/>
        <v>0</v>
      </c>
      <c r="Y85" s="22">
        <f t="shared" si="7"/>
        <v>0</v>
      </c>
      <c r="AA85" s="30">
        <f t="shared" si="8"/>
        <v>0</v>
      </c>
      <c r="AB85" s="22">
        <f t="shared" si="9"/>
        <v>0</v>
      </c>
      <c r="AC85" s="22">
        <f t="shared" si="10"/>
        <v>0</v>
      </c>
      <c r="AE85" s="30">
        <f t="shared" si="11"/>
        <v>566366.11815157637</v>
      </c>
      <c r="AF85" s="22">
        <f t="shared" si="12"/>
        <v>0.42975393586527011</v>
      </c>
      <c r="AG85">
        <f t="shared" si="13"/>
        <v>243398.06841637453</v>
      </c>
    </row>
    <row r="86" spans="1:33" x14ac:dyDescent="0.45">
      <c r="N86" s="17">
        <v>5</v>
      </c>
      <c r="O86" s="30">
        <f>SUM($O$19*$C$21)</f>
        <v>315583.62109896471</v>
      </c>
      <c r="P86" s="22">
        <f t="shared" si="0"/>
        <v>0.47176804247212656</v>
      </c>
      <c r="Q86" s="22">
        <f t="shared" si="1"/>
        <v>148882.26716212387</v>
      </c>
      <c r="S86" s="30">
        <f t="shared" si="2"/>
        <v>22628.597549999999</v>
      </c>
      <c r="T86" s="22">
        <f t="shared" si="3"/>
        <v>0.81587398112364096</v>
      </c>
      <c r="U86" s="22">
        <f t="shared" si="4"/>
        <v>18462.083970363168</v>
      </c>
      <c r="W86" s="30">
        <f t="shared" si="5"/>
        <v>0</v>
      </c>
      <c r="X86" s="22">
        <f t="shared" si="6"/>
        <v>0</v>
      </c>
      <c r="Y86" s="22">
        <f t="shared" si="7"/>
        <v>0</v>
      </c>
      <c r="AA86" s="30">
        <f t="shared" si="8"/>
        <v>0</v>
      </c>
      <c r="AB86" s="22">
        <f t="shared" si="9"/>
        <v>0</v>
      </c>
      <c r="AC86" s="22">
        <f t="shared" si="10"/>
        <v>0</v>
      </c>
      <c r="AE86" s="30">
        <f t="shared" si="11"/>
        <v>338212.21864896471</v>
      </c>
      <c r="AF86" s="22">
        <f t="shared" si="12"/>
        <v>0.49479096822985014</v>
      </c>
      <c r="AG86">
        <f t="shared" si="13"/>
        <v>167344.35113248703</v>
      </c>
    </row>
    <row r="87" spans="1:33" x14ac:dyDescent="0.45">
      <c r="N87" s="17">
        <v>6</v>
      </c>
      <c r="O87" s="30">
        <f>SUM($O$20*$C$21)</f>
        <v>91449.137981111795</v>
      </c>
      <c r="P87" s="22">
        <f t="shared" si="0"/>
        <v>0.57704321798512559</v>
      </c>
      <c r="Q87" s="22">
        <f t="shared" si="1"/>
        <v>52770.104862586522</v>
      </c>
      <c r="S87" s="30">
        <f t="shared" si="2"/>
        <v>15915.819600000001</v>
      </c>
      <c r="T87" s="22">
        <f t="shared" si="3"/>
        <v>0.80267391671285004</v>
      </c>
      <c r="U87" s="22">
        <f t="shared" si="4"/>
        <v>12775.213256027148</v>
      </c>
      <c r="W87" s="30">
        <f t="shared" si="5"/>
        <v>0</v>
      </c>
      <c r="X87" s="22">
        <f t="shared" si="6"/>
        <v>0</v>
      </c>
      <c r="Y87" s="22">
        <f t="shared" si="7"/>
        <v>0</v>
      </c>
      <c r="AA87" s="30">
        <f t="shared" si="8"/>
        <v>0</v>
      </c>
      <c r="AB87" s="22">
        <f t="shared" si="9"/>
        <v>0</v>
      </c>
      <c r="AC87" s="22">
        <f t="shared" si="10"/>
        <v>0</v>
      </c>
      <c r="AE87" s="30">
        <f t="shared" si="11"/>
        <v>107364.9575811118</v>
      </c>
      <c r="AF87" s="22">
        <f t="shared" si="12"/>
        <v>0.61049079322828081</v>
      </c>
      <c r="AG87">
        <f t="shared" si="13"/>
        <v>65545.318118613664</v>
      </c>
    </row>
    <row r="88" spans="1:33" x14ac:dyDescent="0.45">
      <c r="N88" s="17">
        <v>7</v>
      </c>
      <c r="O88" s="30">
        <f>SUM($O$21*$C$21)</f>
        <v>64293.498375460076</v>
      </c>
      <c r="P88" s="22">
        <f t="shared" si="0"/>
        <v>0.77347889385113688</v>
      </c>
      <c r="Q88" s="22">
        <f t="shared" si="1"/>
        <v>49729.664005270723</v>
      </c>
      <c r="S88" s="30">
        <f t="shared" si="2"/>
        <v>9475.3453499999996</v>
      </c>
      <c r="T88" s="22">
        <f t="shared" si="3"/>
        <v>0.98502480650889102</v>
      </c>
      <c r="U88" s="22">
        <f t="shared" si="4"/>
        <v>9333.4502199886701</v>
      </c>
      <c r="W88" s="30">
        <f t="shared" si="5"/>
        <v>0</v>
      </c>
      <c r="X88" s="22">
        <f t="shared" si="6"/>
        <v>0</v>
      </c>
      <c r="Y88" s="22">
        <f t="shared" si="7"/>
        <v>0</v>
      </c>
      <c r="AA88" s="30">
        <f t="shared" si="8"/>
        <v>0</v>
      </c>
      <c r="AB88" s="22">
        <f t="shared" si="9"/>
        <v>0</v>
      </c>
      <c r="AC88" s="22">
        <f t="shared" si="10"/>
        <v>0</v>
      </c>
      <c r="AE88" s="30">
        <f t="shared" si="11"/>
        <v>73768.843725460072</v>
      </c>
      <c r="AF88" s="22">
        <f t="shared" si="12"/>
        <v>0.80065121320147192</v>
      </c>
      <c r="AG88">
        <f t="shared" si="13"/>
        <v>59063.1142252594</v>
      </c>
    </row>
    <row r="89" spans="1:33" x14ac:dyDescent="0.45">
      <c r="N89" s="17">
        <v>8</v>
      </c>
      <c r="O89" s="30">
        <f>SUM($O$22*$C$21)</f>
        <v>86576.232483242478</v>
      </c>
      <c r="P89" s="22">
        <f t="shared" si="0"/>
        <v>0.76006557434887434</v>
      </c>
      <c r="Q89" s="22">
        <f t="shared" si="1"/>
        <v>65803.613867337364</v>
      </c>
      <c r="S89" s="30">
        <f t="shared" si="2"/>
        <v>22087.60095</v>
      </c>
      <c r="T89" s="22">
        <f t="shared" si="3"/>
        <v>1.0275550140385099</v>
      </c>
      <c r="U89" s="22">
        <f t="shared" si="4"/>
        <v>22696.225104254256</v>
      </c>
      <c r="W89" s="30">
        <f t="shared" si="5"/>
        <v>0</v>
      </c>
      <c r="X89" s="22">
        <f t="shared" si="6"/>
        <v>0</v>
      </c>
      <c r="Y89" s="22">
        <f t="shared" si="7"/>
        <v>0</v>
      </c>
      <c r="AA89" s="30">
        <f t="shared" si="8"/>
        <v>0</v>
      </c>
      <c r="AB89" s="22">
        <f t="shared" si="9"/>
        <v>0</v>
      </c>
      <c r="AC89" s="22">
        <f t="shared" si="10"/>
        <v>0</v>
      </c>
      <c r="AE89" s="30">
        <f t="shared" si="11"/>
        <v>108663.83343324249</v>
      </c>
      <c r="AF89" s="22">
        <f t="shared" si="12"/>
        <v>0.81443693062753397</v>
      </c>
      <c r="AG89">
        <f t="shared" si="13"/>
        <v>88499.838971591613</v>
      </c>
    </row>
    <row r="90" spans="1:33" x14ac:dyDescent="0.45">
      <c r="N90" s="17">
        <v>9</v>
      </c>
      <c r="O90" s="30">
        <f>SUM($O$23*$C$21)</f>
        <v>41382.26590704338</v>
      </c>
      <c r="P90" s="22">
        <f t="shared" si="0"/>
        <v>0.6151279005660395</v>
      </c>
      <c r="Q90" s="22">
        <f t="shared" si="1"/>
        <v>25455.386348065185</v>
      </c>
      <c r="S90" s="30">
        <f t="shared" si="2"/>
        <v>10081.647150000001</v>
      </c>
      <c r="T90" s="22">
        <f t="shared" si="3"/>
        <v>1.02510500208347</v>
      </c>
      <c r="U90" s="22">
        <f t="shared" si="4"/>
        <v>10334.746922705561</v>
      </c>
      <c r="W90" s="30">
        <f t="shared" si="5"/>
        <v>0</v>
      </c>
      <c r="X90" s="22">
        <f t="shared" si="6"/>
        <v>0</v>
      </c>
      <c r="Y90" s="22">
        <f t="shared" si="7"/>
        <v>0</v>
      </c>
      <c r="AA90" s="30">
        <f t="shared" si="8"/>
        <v>0</v>
      </c>
      <c r="AB90" s="22">
        <f t="shared" si="9"/>
        <v>0</v>
      </c>
      <c r="AC90" s="22">
        <f t="shared" si="10"/>
        <v>0</v>
      </c>
      <c r="AE90" s="30">
        <f t="shared" si="11"/>
        <v>51463.913057043377</v>
      </c>
      <c r="AF90" s="22">
        <f t="shared" si="12"/>
        <v>0.69544135190614875</v>
      </c>
      <c r="AG90">
        <f t="shared" si="13"/>
        <v>35790.133270770748</v>
      </c>
    </row>
    <row r="91" spans="1:33" x14ac:dyDescent="0.45">
      <c r="N91" s="17">
        <v>10</v>
      </c>
      <c r="O91" s="30">
        <f>SUM($O$24*$C$21)</f>
        <v>16150.094168632633</v>
      </c>
      <c r="P91" s="22">
        <f t="shared" si="0"/>
        <v>0.87254254954555432</v>
      </c>
      <c r="Q91" s="22">
        <f t="shared" si="1"/>
        <v>14091.644341299507</v>
      </c>
      <c r="S91" s="30">
        <f t="shared" si="2"/>
        <v>3657.4874999999997</v>
      </c>
      <c r="T91" s="22">
        <f t="shared" si="3"/>
        <v>1.0968253520487701</v>
      </c>
      <c r="U91" s="22">
        <f t="shared" si="4"/>
        <v>4011.6250148014756</v>
      </c>
      <c r="W91" s="30">
        <f t="shared" si="5"/>
        <v>0</v>
      </c>
      <c r="X91" s="22">
        <f t="shared" si="6"/>
        <v>0</v>
      </c>
      <c r="Y91" s="22">
        <f t="shared" si="7"/>
        <v>0</v>
      </c>
      <c r="AA91" s="30">
        <f t="shared" si="8"/>
        <v>0</v>
      </c>
      <c r="AB91" s="22">
        <f t="shared" si="9"/>
        <v>0</v>
      </c>
      <c r="AC91" s="22">
        <f t="shared" si="10"/>
        <v>0</v>
      </c>
      <c r="AE91" s="30">
        <f t="shared" si="11"/>
        <v>19807.581668632632</v>
      </c>
      <c r="AF91" s="22">
        <f t="shared" si="12"/>
        <v>0.91395656768990607</v>
      </c>
      <c r="AG91">
        <f t="shared" si="13"/>
        <v>18103.269356100984</v>
      </c>
    </row>
    <row r="92" spans="1:33" x14ac:dyDescent="0.45">
      <c r="N92" s="17">
        <v>11</v>
      </c>
      <c r="O92" s="30">
        <f>SUM($O$25*$C$21)</f>
        <v>4359.4914376496763</v>
      </c>
      <c r="P92" s="22">
        <f t="shared" si="0"/>
        <v>1.4257804437749479</v>
      </c>
      <c r="Q92" s="22">
        <f t="shared" si="1"/>
        <v>6215.6776366052409</v>
      </c>
      <c r="S92" s="30">
        <f t="shared" si="2"/>
        <v>0</v>
      </c>
      <c r="T92" s="22">
        <f t="shared" si="3"/>
        <v>0</v>
      </c>
      <c r="U92" s="22">
        <f t="shared" si="4"/>
        <v>0</v>
      </c>
      <c r="W92" s="30">
        <f t="shared" si="5"/>
        <v>0</v>
      </c>
      <c r="X92" s="22">
        <f t="shared" si="6"/>
        <v>0</v>
      </c>
      <c r="Y92" s="22">
        <f t="shared" si="7"/>
        <v>0</v>
      </c>
      <c r="AA92" s="30">
        <f t="shared" si="8"/>
        <v>0</v>
      </c>
      <c r="AB92" s="22">
        <f t="shared" si="9"/>
        <v>0</v>
      </c>
      <c r="AC92" s="22">
        <f t="shared" si="10"/>
        <v>0</v>
      </c>
      <c r="AE92" s="30">
        <f t="shared" si="11"/>
        <v>4359.4914376496763</v>
      </c>
      <c r="AF92" s="22">
        <f t="shared" si="12"/>
        <v>1.4257804437749479</v>
      </c>
      <c r="AG92">
        <f t="shared" si="13"/>
        <v>6215.6776366052409</v>
      </c>
    </row>
    <row r="93" spans="1:33" x14ac:dyDescent="0.45">
      <c r="N93" s="17">
        <v>12</v>
      </c>
      <c r="O93" s="30">
        <f>SUM($O$26*$C$21)</f>
        <v>2449.0962561193064</v>
      </c>
      <c r="P93" s="22">
        <f t="shared" si="0"/>
        <v>1.1470403420398259</v>
      </c>
      <c r="Q93" s="22">
        <f t="shared" si="1"/>
        <v>2809.2122073075461</v>
      </c>
      <c r="S93" s="30">
        <f t="shared" si="2"/>
        <v>0</v>
      </c>
      <c r="T93" s="22">
        <f t="shared" si="3"/>
        <v>0</v>
      </c>
      <c r="U93" s="22">
        <f t="shared" si="4"/>
        <v>0</v>
      </c>
      <c r="W93" s="30">
        <f t="shared" si="5"/>
        <v>0</v>
      </c>
      <c r="X93" s="22">
        <f t="shared" si="6"/>
        <v>0</v>
      </c>
      <c r="Y93" s="22">
        <f t="shared" si="7"/>
        <v>0</v>
      </c>
      <c r="AA93" s="30">
        <f t="shared" si="8"/>
        <v>0</v>
      </c>
      <c r="AB93" s="22">
        <f t="shared" si="9"/>
        <v>0</v>
      </c>
      <c r="AC93" s="22">
        <f t="shared" si="10"/>
        <v>0</v>
      </c>
      <c r="AE93" s="30">
        <f t="shared" si="11"/>
        <v>2449.0962561193064</v>
      </c>
      <c r="AF93" s="22">
        <f t="shared" si="12"/>
        <v>1.1470403420398259</v>
      </c>
      <c r="AG93">
        <f t="shared" si="13"/>
        <v>2809.2122073075461</v>
      </c>
    </row>
    <row r="94" spans="1:33" x14ac:dyDescent="0.45">
      <c r="N94" s="17">
        <v>13</v>
      </c>
      <c r="O94" s="30">
        <f>SUM($O$27*$C$21)</f>
        <v>2568.2603194731846</v>
      </c>
      <c r="P94" s="22">
        <f t="shared" si="0"/>
        <v>1.5918672457441969</v>
      </c>
      <c r="Q94" s="22">
        <f t="shared" si="1"/>
        <v>4088.3294811138894</v>
      </c>
      <c r="S94" s="30">
        <f t="shared" si="2"/>
        <v>0</v>
      </c>
      <c r="T94" s="22">
        <f t="shared" si="3"/>
        <v>0</v>
      </c>
      <c r="U94" s="22">
        <f t="shared" si="4"/>
        <v>0</v>
      </c>
      <c r="W94" s="30">
        <f t="shared" si="5"/>
        <v>0</v>
      </c>
      <c r="X94" s="22">
        <f t="shared" si="6"/>
        <v>0</v>
      </c>
      <c r="Y94" s="22">
        <f t="shared" si="7"/>
        <v>0</v>
      </c>
      <c r="AA94" s="30">
        <f t="shared" si="8"/>
        <v>0</v>
      </c>
      <c r="AB94" s="22">
        <f t="shared" si="9"/>
        <v>0</v>
      </c>
      <c r="AC94" s="22">
        <f t="shared" si="10"/>
        <v>0</v>
      </c>
      <c r="AE94" s="30">
        <f t="shared" si="11"/>
        <v>2568.2603194731846</v>
      </c>
      <c r="AF94" s="22">
        <f t="shared" si="12"/>
        <v>1.5918672457441969</v>
      </c>
      <c r="AG94">
        <f t="shared" si="13"/>
        <v>4088.3294811138894</v>
      </c>
    </row>
    <row r="95" spans="1:33" x14ac:dyDescent="0.45">
      <c r="N95" s="17">
        <v>14</v>
      </c>
      <c r="O95" s="30">
        <f>SUM($O$28*$C$21)</f>
        <v>2098.8009974416987</v>
      </c>
      <c r="P95" s="22">
        <f t="shared" si="0"/>
        <v>1.7123214283748824</v>
      </c>
      <c r="Q95" s="22">
        <f t="shared" si="1"/>
        <v>3593.8219218139975</v>
      </c>
      <c r="S95" s="30">
        <f t="shared" si="2"/>
        <v>0</v>
      </c>
      <c r="T95" s="22">
        <f t="shared" si="3"/>
        <v>0</v>
      </c>
      <c r="U95" s="22">
        <f t="shared" si="4"/>
        <v>0</v>
      </c>
      <c r="W95" s="30">
        <f t="shared" si="5"/>
        <v>0</v>
      </c>
      <c r="X95" s="22">
        <f t="shared" si="6"/>
        <v>0</v>
      </c>
      <c r="Y95" s="22">
        <f t="shared" si="7"/>
        <v>0</v>
      </c>
      <c r="AA95" s="30">
        <f t="shared" si="8"/>
        <v>0</v>
      </c>
      <c r="AB95" s="22">
        <f t="shared" si="9"/>
        <v>0</v>
      </c>
      <c r="AC95" s="22">
        <f t="shared" si="10"/>
        <v>0</v>
      </c>
      <c r="AE95" s="30">
        <f t="shared" si="11"/>
        <v>2098.8009974416987</v>
      </c>
      <c r="AF95" s="22">
        <f t="shared" si="12"/>
        <v>1.7123214283748824</v>
      </c>
      <c r="AG95">
        <f t="shared" si="13"/>
        <v>3593.8219218139975</v>
      </c>
    </row>
    <row r="96" spans="1:33" x14ac:dyDescent="0.45">
      <c r="N96" s="17" t="s">
        <v>53</v>
      </c>
      <c r="O96" s="30">
        <f>SUM($O$29*$C$21)</f>
        <v>6753.1082093270588</v>
      </c>
      <c r="P96" s="22">
        <f t="shared" si="0"/>
        <v>1.5490093594786638</v>
      </c>
      <c r="Q96" s="22">
        <f t="shared" si="1"/>
        <v>10460.627821819813</v>
      </c>
      <c r="S96" s="30">
        <f t="shared" si="2"/>
        <v>0</v>
      </c>
      <c r="T96" s="22">
        <f t="shared" si="3"/>
        <v>0</v>
      </c>
      <c r="U96" s="22">
        <f t="shared" si="4"/>
        <v>0</v>
      </c>
      <c r="W96" s="30">
        <f t="shared" si="5"/>
        <v>0</v>
      </c>
      <c r="X96" s="22">
        <f t="shared" si="6"/>
        <v>0</v>
      </c>
      <c r="Y96" s="22">
        <f t="shared" si="7"/>
        <v>0</v>
      </c>
      <c r="AA96" s="30">
        <f t="shared" si="8"/>
        <v>0</v>
      </c>
      <c r="AB96" s="22">
        <f t="shared" si="9"/>
        <v>0</v>
      </c>
      <c r="AC96" s="22">
        <f t="shared" si="10"/>
        <v>0</v>
      </c>
      <c r="AE96" s="30">
        <f t="shared" si="11"/>
        <v>6753.1082093270588</v>
      </c>
      <c r="AF96" s="22">
        <f t="shared" si="12"/>
        <v>1.5490093594786638</v>
      </c>
      <c r="AG96">
        <f t="shared" si="13"/>
        <v>10460.627821819813</v>
      </c>
    </row>
    <row r="98" spans="14:33" x14ac:dyDescent="0.45">
      <c r="N98" t="s">
        <v>54</v>
      </c>
      <c r="O98" s="30">
        <f>SUM(O81:O96)</f>
        <v>2936616.1688358933</v>
      </c>
      <c r="Q98" s="22">
        <f>SUM(Q81:Q96)</f>
        <v>1211789.2353542142</v>
      </c>
      <c r="S98" s="30">
        <f>SUM(S81:S96)</f>
        <v>203200.52027699997</v>
      </c>
      <c r="U98" s="22">
        <f>SUM(U81:U96)</f>
        <v>125500.33684613949</v>
      </c>
      <c r="W98" s="30">
        <f>SUM(W81:W96)</f>
        <v>0</v>
      </c>
      <c r="Y98" s="22">
        <f>SUM(Y81:Y96)</f>
        <v>0</v>
      </c>
      <c r="AA98" s="30">
        <f>SUM(AA81:AA96)</f>
        <v>0</v>
      </c>
      <c r="AC98" s="22">
        <f>SUM(AC81:AC96)</f>
        <v>0</v>
      </c>
      <c r="AE98" s="30">
        <f>SUM(AE81:AE96)</f>
        <v>3139816.6891128924</v>
      </c>
      <c r="AG98">
        <f>SUM(AG81:AG96)</f>
        <v>1337289.5722003535</v>
      </c>
    </row>
    <row r="101" spans="14:33" x14ac:dyDescent="0.45">
      <c r="N101" s="3" t="s">
        <v>26</v>
      </c>
      <c r="P101" s="5" t="str">
        <f>($C$3)</f>
        <v>p7eINT_metier</v>
      </c>
      <c r="T101" s="6" t="s">
        <v>27</v>
      </c>
      <c r="W101" s="7" t="str">
        <f>($C$5)</f>
        <v>Plaice VIIe - International (Used metier based datasets)</v>
      </c>
    </row>
    <row r="102" spans="14:33" x14ac:dyDescent="0.45">
      <c r="N102" s="3"/>
    </row>
    <row r="103" spans="14:33" x14ac:dyDescent="0.45">
      <c r="N103" s="6" t="s">
        <v>29</v>
      </c>
      <c r="P103" s="5">
        <f>($B$7)</f>
        <v>2004</v>
      </c>
      <c r="Q103" s="9"/>
      <c r="R103" s="9"/>
      <c r="S103" s="9"/>
      <c r="T103" s="6" t="s">
        <v>30</v>
      </c>
      <c r="U103" s="10"/>
      <c r="W103" s="5" t="str">
        <f>($D$7)</f>
        <v>Combined</v>
      </c>
    </row>
    <row r="104" spans="14:33" x14ac:dyDescent="0.45">
      <c r="N104" s="6"/>
      <c r="P104" s="6"/>
      <c r="Q104" s="9"/>
      <c r="R104" s="9"/>
      <c r="S104" s="9"/>
      <c r="U104" s="10"/>
    </row>
    <row r="105" spans="14:33" x14ac:dyDescent="0.45">
      <c r="N105" s="6" t="s">
        <v>32</v>
      </c>
      <c r="P105" s="36">
        <f>($F$7)</f>
        <v>42191</v>
      </c>
      <c r="Q105" s="2"/>
      <c r="R105" s="2"/>
      <c r="T105" s="6" t="s">
        <v>33</v>
      </c>
      <c r="U105" s="2"/>
      <c r="W105" s="5" t="str">
        <f>($J$7)</f>
        <v>idh</v>
      </c>
    </row>
    <row r="108" spans="14:33" x14ac:dyDescent="0.45">
      <c r="N108" s="15" t="s">
        <v>68</v>
      </c>
    </row>
    <row r="110" spans="14:33" x14ac:dyDescent="0.45">
      <c r="N110" s="3" t="s">
        <v>61</v>
      </c>
    </row>
    <row r="111" spans="14:33" x14ac:dyDescent="0.45">
      <c r="AE111" s="37" t="str">
        <f>J13</f>
        <v>TOTAL</v>
      </c>
      <c r="AF111" s="2"/>
    </row>
    <row r="112" spans="14:33" x14ac:dyDescent="0.45">
      <c r="O112" s="37" t="str">
        <f>C14</f>
        <v>International</v>
      </c>
      <c r="P112" s="2"/>
      <c r="S112" s="37" t="str">
        <f>D14</f>
        <v>Migration</v>
      </c>
      <c r="T112" s="2"/>
      <c r="W112" s="37" t="str">
        <f>E14</f>
        <v>-</v>
      </c>
      <c r="X112" s="2"/>
      <c r="AA112" s="37" t="str">
        <f>F14</f>
        <v>-</v>
      </c>
      <c r="AB112" s="37"/>
      <c r="AE112" s="37" t="str">
        <f>J14</f>
        <v>ANNUAL</v>
      </c>
      <c r="AF112" s="2"/>
    </row>
    <row r="113" spans="14:34" x14ac:dyDescent="0.45">
      <c r="N113" s="17" t="s">
        <v>40</v>
      </c>
      <c r="O113" s="10" t="s">
        <v>41</v>
      </c>
      <c r="P113" s="10" t="s">
        <v>42</v>
      </c>
      <c r="S113" s="10" t="s">
        <v>41</v>
      </c>
      <c r="T113" s="10" t="s">
        <v>42</v>
      </c>
      <c r="U113" s="10"/>
      <c r="W113" s="10" t="s">
        <v>41</v>
      </c>
      <c r="X113" s="10" t="s">
        <v>42</v>
      </c>
      <c r="Y113" s="10"/>
      <c r="AA113" s="10" t="s">
        <v>41</v>
      </c>
      <c r="AB113" s="10" t="s">
        <v>42</v>
      </c>
      <c r="AC113" s="10"/>
      <c r="AE113" s="10" t="s">
        <v>41</v>
      </c>
      <c r="AF113" s="10" t="s">
        <v>42</v>
      </c>
      <c r="AH113" s="10"/>
    </row>
    <row r="114" spans="14:34" x14ac:dyDescent="0.45">
      <c r="N114" s="17">
        <v>0</v>
      </c>
      <c r="O114" s="30">
        <f t="shared" ref="O114:O129" si="14">SUM(O47*$C$21)</f>
        <v>0</v>
      </c>
      <c r="P114" s="22">
        <f t="shared" ref="P114:P129" si="15">P47</f>
        <v>0</v>
      </c>
      <c r="Q114" s="22">
        <f t="shared" ref="Q114:Q129" si="16">SUM(O114*P114)</f>
        <v>0</v>
      </c>
      <c r="S114" s="30">
        <f t="shared" ref="S114:S129" si="17">SUM(S47*$D$21)</f>
        <v>0</v>
      </c>
      <c r="T114" s="22">
        <f t="shared" ref="T114:T129" si="18">T47</f>
        <v>0</v>
      </c>
      <c r="U114" s="22">
        <f t="shared" ref="U114:U129" si="19">SUM(S114*T114)</f>
        <v>0</v>
      </c>
      <c r="W114" s="30">
        <f t="shared" ref="W114:W129" si="20">SUM(W47*$E$21)</f>
        <v>0</v>
      </c>
      <c r="X114" s="22">
        <f t="shared" ref="X114:X129" si="21">X47</f>
        <v>0</v>
      </c>
      <c r="Y114" s="22">
        <f t="shared" ref="Y114:Y129" si="22">SUM(W114*X114)</f>
        <v>0</v>
      </c>
      <c r="AA114" s="30">
        <f t="shared" ref="AA114:AA129" si="23">SUM(AA47*$F$21)</f>
        <v>0</v>
      </c>
      <c r="AB114" s="22">
        <f t="shared" ref="AB114:AB129" si="24">AB47</f>
        <v>0</v>
      </c>
      <c r="AC114" s="22">
        <f>SUM(AA114*AB114)</f>
        <v>0</v>
      </c>
      <c r="AE114" s="30">
        <f t="shared" ref="AE114:AE129" si="25">SUM(AA114+W114+S114+O114)*$J$21</f>
        <v>0</v>
      </c>
      <c r="AF114" s="22">
        <f>IF(O114+S114+W114+AA114 =0,0,(P114*O114 +T114*S114+ X114*W114 +AB114*AA114)/(O114+S114+W114+AA114))</f>
        <v>0</v>
      </c>
      <c r="AG114">
        <f t="shared" ref="AG114:AG129" si="26">SUM(AE114*AF114)</f>
        <v>0</v>
      </c>
      <c r="AH114" s="22"/>
    </row>
    <row r="115" spans="14:34" x14ac:dyDescent="0.45">
      <c r="N115" s="17">
        <v>1</v>
      </c>
      <c r="O115" s="30">
        <f t="shared" si="14"/>
        <v>0</v>
      </c>
      <c r="P115" s="22">
        <f t="shared" si="15"/>
        <v>0</v>
      </c>
      <c r="Q115" s="22">
        <f t="shared" si="16"/>
        <v>0</v>
      </c>
      <c r="S115" s="30">
        <f t="shared" si="17"/>
        <v>0</v>
      </c>
      <c r="T115" s="22">
        <f t="shared" si="18"/>
        <v>0</v>
      </c>
      <c r="U115" s="22">
        <f t="shared" si="19"/>
        <v>0</v>
      </c>
      <c r="W115" s="30">
        <f t="shared" si="20"/>
        <v>0</v>
      </c>
      <c r="X115" s="22">
        <f t="shared" si="21"/>
        <v>0</v>
      </c>
      <c r="Y115" s="22">
        <f t="shared" si="22"/>
        <v>0</v>
      </c>
      <c r="AA115" s="30">
        <f t="shared" si="23"/>
        <v>0</v>
      </c>
      <c r="AB115" s="22">
        <f t="shared" si="24"/>
        <v>0</v>
      </c>
      <c r="AC115" s="22">
        <f t="shared" ref="AC115:AC129" si="27">SUM(AA115*AB115)</f>
        <v>0</v>
      </c>
      <c r="AE115" s="30">
        <f t="shared" si="25"/>
        <v>0</v>
      </c>
      <c r="AF115" s="22">
        <f t="shared" ref="AF115:AF129" si="28">IF(O115+S115+W115+AA115 =0,0,(P115*O115 +T115*S115+ X115*W115 +AB115*AA115)/(O115+S115+W115+AA115))</f>
        <v>0</v>
      </c>
      <c r="AG115">
        <f t="shared" si="26"/>
        <v>0</v>
      </c>
      <c r="AH115" s="22"/>
    </row>
    <row r="116" spans="14:34" x14ac:dyDescent="0.45">
      <c r="N116" s="17">
        <v>2</v>
      </c>
      <c r="O116" s="30">
        <f t="shared" si="14"/>
        <v>0</v>
      </c>
      <c r="P116" s="22">
        <f t="shared" si="15"/>
        <v>0</v>
      </c>
      <c r="Q116" s="22">
        <f t="shared" si="16"/>
        <v>0</v>
      </c>
      <c r="S116" s="30">
        <f t="shared" si="17"/>
        <v>0</v>
      </c>
      <c r="T116" s="22">
        <f t="shared" si="18"/>
        <v>0</v>
      </c>
      <c r="U116" s="22">
        <f t="shared" si="19"/>
        <v>0</v>
      </c>
      <c r="W116" s="30">
        <f t="shared" si="20"/>
        <v>0</v>
      </c>
      <c r="X116" s="22">
        <f t="shared" si="21"/>
        <v>0</v>
      </c>
      <c r="Y116" s="22">
        <f t="shared" si="22"/>
        <v>0</v>
      </c>
      <c r="AA116" s="30">
        <f t="shared" si="23"/>
        <v>0</v>
      </c>
      <c r="AB116" s="22">
        <f t="shared" si="24"/>
        <v>0</v>
      </c>
      <c r="AC116" s="22">
        <f t="shared" si="27"/>
        <v>0</v>
      </c>
      <c r="AE116" s="30">
        <f t="shared" si="25"/>
        <v>0</v>
      </c>
      <c r="AF116" s="22">
        <f t="shared" si="28"/>
        <v>0</v>
      </c>
      <c r="AG116">
        <f t="shared" si="26"/>
        <v>0</v>
      </c>
      <c r="AH116" s="22"/>
    </row>
    <row r="117" spans="14:34" x14ac:dyDescent="0.45">
      <c r="N117" s="17">
        <v>3</v>
      </c>
      <c r="O117" s="30">
        <f t="shared" si="14"/>
        <v>0</v>
      </c>
      <c r="P117" s="22">
        <f t="shared" si="15"/>
        <v>0</v>
      </c>
      <c r="Q117" s="22">
        <f t="shared" si="16"/>
        <v>0</v>
      </c>
      <c r="S117" s="30">
        <f t="shared" si="17"/>
        <v>0</v>
      </c>
      <c r="T117" s="22">
        <f t="shared" si="18"/>
        <v>0</v>
      </c>
      <c r="U117" s="22">
        <f t="shared" si="19"/>
        <v>0</v>
      </c>
      <c r="W117" s="30">
        <f t="shared" si="20"/>
        <v>0</v>
      </c>
      <c r="X117" s="22">
        <f t="shared" si="21"/>
        <v>0</v>
      </c>
      <c r="Y117" s="22">
        <f t="shared" si="22"/>
        <v>0</v>
      </c>
      <c r="AA117" s="30">
        <f t="shared" si="23"/>
        <v>0</v>
      </c>
      <c r="AB117" s="22">
        <f t="shared" si="24"/>
        <v>0</v>
      </c>
      <c r="AC117" s="22">
        <f t="shared" si="27"/>
        <v>0</v>
      </c>
      <c r="AE117" s="30">
        <f t="shared" si="25"/>
        <v>0</v>
      </c>
      <c r="AF117" s="22">
        <f t="shared" si="28"/>
        <v>0</v>
      </c>
      <c r="AG117">
        <f t="shared" si="26"/>
        <v>0</v>
      </c>
      <c r="AH117" s="22"/>
    </row>
    <row r="118" spans="14:34" x14ac:dyDescent="0.45">
      <c r="N118" s="17">
        <v>4</v>
      </c>
      <c r="O118" s="30">
        <f t="shared" si="14"/>
        <v>0</v>
      </c>
      <c r="P118" s="22">
        <f t="shared" si="15"/>
        <v>0</v>
      </c>
      <c r="Q118" s="22">
        <f t="shared" si="16"/>
        <v>0</v>
      </c>
      <c r="S118" s="30">
        <f t="shared" si="17"/>
        <v>0</v>
      </c>
      <c r="T118" s="22">
        <f t="shared" si="18"/>
        <v>0</v>
      </c>
      <c r="U118" s="22">
        <f t="shared" si="19"/>
        <v>0</v>
      </c>
      <c r="W118" s="30">
        <f t="shared" si="20"/>
        <v>0</v>
      </c>
      <c r="X118" s="22">
        <f t="shared" si="21"/>
        <v>0</v>
      </c>
      <c r="Y118" s="22">
        <f t="shared" si="22"/>
        <v>0</v>
      </c>
      <c r="AA118" s="30">
        <f t="shared" si="23"/>
        <v>0</v>
      </c>
      <c r="AB118" s="22">
        <f t="shared" si="24"/>
        <v>0</v>
      </c>
      <c r="AC118" s="22">
        <f t="shared" si="27"/>
        <v>0</v>
      </c>
      <c r="AE118" s="30">
        <f t="shared" si="25"/>
        <v>0</v>
      </c>
      <c r="AF118" s="22">
        <f t="shared" si="28"/>
        <v>0</v>
      </c>
      <c r="AG118">
        <f t="shared" si="26"/>
        <v>0</v>
      </c>
      <c r="AH118" s="22"/>
    </row>
    <row r="119" spans="14:34" x14ac:dyDescent="0.45">
      <c r="N119" s="17">
        <v>5</v>
      </c>
      <c r="O119" s="30">
        <f t="shared" si="14"/>
        <v>0</v>
      </c>
      <c r="P119" s="22">
        <f t="shared" si="15"/>
        <v>0</v>
      </c>
      <c r="Q119" s="22">
        <f t="shared" si="16"/>
        <v>0</v>
      </c>
      <c r="S119" s="30">
        <f t="shared" si="17"/>
        <v>0</v>
      </c>
      <c r="T119" s="22">
        <f t="shared" si="18"/>
        <v>0</v>
      </c>
      <c r="U119" s="22">
        <f t="shared" si="19"/>
        <v>0</v>
      </c>
      <c r="W119" s="30">
        <f t="shared" si="20"/>
        <v>0</v>
      </c>
      <c r="X119" s="22">
        <f t="shared" si="21"/>
        <v>0</v>
      </c>
      <c r="Y119" s="22">
        <f t="shared" si="22"/>
        <v>0</v>
      </c>
      <c r="AA119" s="30">
        <f t="shared" si="23"/>
        <v>0</v>
      </c>
      <c r="AB119" s="22">
        <f t="shared" si="24"/>
        <v>0</v>
      </c>
      <c r="AC119" s="22">
        <f t="shared" si="27"/>
        <v>0</v>
      </c>
      <c r="AE119" s="30">
        <f t="shared" si="25"/>
        <v>0</v>
      </c>
      <c r="AF119" s="22">
        <f t="shared" si="28"/>
        <v>0</v>
      </c>
      <c r="AG119">
        <f t="shared" si="26"/>
        <v>0</v>
      </c>
      <c r="AH119" s="22"/>
    </row>
    <row r="120" spans="14:34" x14ac:dyDescent="0.45">
      <c r="N120" s="17">
        <v>6</v>
      </c>
      <c r="O120" s="30">
        <f t="shared" si="14"/>
        <v>0</v>
      </c>
      <c r="P120" s="22">
        <f t="shared" si="15"/>
        <v>0</v>
      </c>
      <c r="Q120" s="22">
        <f t="shared" si="16"/>
        <v>0</v>
      </c>
      <c r="S120" s="30">
        <f t="shared" si="17"/>
        <v>0</v>
      </c>
      <c r="T120" s="22">
        <f t="shared" si="18"/>
        <v>0</v>
      </c>
      <c r="U120" s="22">
        <f t="shared" si="19"/>
        <v>0</v>
      </c>
      <c r="W120" s="30">
        <f t="shared" si="20"/>
        <v>0</v>
      </c>
      <c r="X120" s="22">
        <f t="shared" si="21"/>
        <v>0</v>
      </c>
      <c r="Y120" s="22">
        <f t="shared" si="22"/>
        <v>0</v>
      </c>
      <c r="AA120" s="30">
        <f t="shared" si="23"/>
        <v>0</v>
      </c>
      <c r="AB120" s="22">
        <f t="shared" si="24"/>
        <v>0</v>
      </c>
      <c r="AC120" s="22">
        <f t="shared" si="27"/>
        <v>0</v>
      </c>
      <c r="AE120" s="30">
        <f t="shared" si="25"/>
        <v>0</v>
      </c>
      <c r="AF120" s="22">
        <f t="shared" si="28"/>
        <v>0</v>
      </c>
      <c r="AG120">
        <f t="shared" si="26"/>
        <v>0</v>
      </c>
      <c r="AH120" s="22"/>
    </row>
    <row r="121" spans="14:34" x14ac:dyDescent="0.45">
      <c r="N121" s="17">
        <v>7</v>
      </c>
      <c r="O121" s="30">
        <f t="shared" si="14"/>
        <v>0</v>
      </c>
      <c r="P121" s="22">
        <f t="shared" si="15"/>
        <v>0</v>
      </c>
      <c r="Q121" s="22">
        <f t="shared" si="16"/>
        <v>0</v>
      </c>
      <c r="S121" s="30">
        <f t="shared" si="17"/>
        <v>0</v>
      </c>
      <c r="T121" s="22">
        <f t="shared" si="18"/>
        <v>0</v>
      </c>
      <c r="U121" s="22">
        <f t="shared" si="19"/>
        <v>0</v>
      </c>
      <c r="W121" s="30">
        <f t="shared" si="20"/>
        <v>0</v>
      </c>
      <c r="X121" s="22">
        <f t="shared" si="21"/>
        <v>0</v>
      </c>
      <c r="Y121" s="22">
        <f t="shared" si="22"/>
        <v>0</v>
      </c>
      <c r="AA121" s="30">
        <f t="shared" si="23"/>
        <v>0</v>
      </c>
      <c r="AB121" s="22">
        <f t="shared" si="24"/>
        <v>0</v>
      </c>
      <c r="AC121" s="22">
        <f t="shared" si="27"/>
        <v>0</v>
      </c>
      <c r="AE121" s="30">
        <f t="shared" si="25"/>
        <v>0</v>
      </c>
      <c r="AF121" s="22">
        <f t="shared" si="28"/>
        <v>0</v>
      </c>
      <c r="AG121">
        <f t="shared" si="26"/>
        <v>0</v>
      </c>
      <c r="AH121" s="22"/>
    </row>
    <row r="122" spans="14:34" x14ac:dyDescent="0.45">
      <c r="N122" s="17">
        <v>8</v>
      </c>
      <c r="O122" s="30">
        <f t="shared" si="14"/>
        <v>0</v>
      </c>
      <c r="P122" s="22">
        <f t="shared" si="15"/>
        <v>0</v>
      </c>
      <c r="Q122" s="22">
        <f t="shared" si="16"/>
        <v>0</v>
      </c>
      <c r="S122" s="30">
        <f t="shared" si="17"/>
        <v>0</v>
      </c>
      <c r="T122" s="22">
        <f t="shared" si="18"/>
        <v>0</v>
      </c>
      <c r="U122" s="22">
        <f t="shared" si="19"/>
        <v>0</v>
      </c>
      <c r="W122" s="30">
        <f t="shared" si="20"/>
        <v>0</v>
      </c>
      <c r="X122" s="22">
        <f t="shared" si="21"/>
        <v>0</v>
      </c>
      <c r="Y122" s="22">
        <f t="shared" si="22"/>
        <v>0</v>
      </c>
      <c r="AA122" s="30">
        <f t="shared" si="23"/>
        <v>0</v>
      </c>
      <c r="AB122" s="22">
        <f t="shared" si="24"/>
        <v>0</v>
      </c>
      <c r="AC122" s="22">
        <f t="shared" si="27"/>
        <v>0</v>
      </c>
      <c r="AE122" s="30">
        <f t="shared" si="25"/>
        <v>0</v>
      </c>
      <c r="AF122" s="22">
        <f t="shared" si="28"/>
        <v>0</v>
      </c>
      <c r="AG122">
        <f t="shared" si="26"/>
        <v>0</v>
      </c>
      <c r="AH122" s="22"/>
    </row>
    <row r="123" spans="14:34" x14ac:dyDescent="0.45">
      <c r="N123" s="17">
        <v>9</v>
      </c>
      <c r="O123" s="30">
        <f t="shared" si="14"/>
        <v>0</v>
      </c>
      <c r="P123" s="22">
        <f t="shared" si="15"/>
        <v>0</v>
      </c>
      <c r="Q123" s="22">
        <f t="shared" si="16"/>
        <v>0</v>
      </c>
      <c r="S123" s="30">
        <f t="shared" si="17"/>
        <v>0</v>
      </c>
      <c r="T123" s="22">
        <f t="shared" si="18"/>
        <v>0</v>
      </c>
      <c r="U123" s="22">
        <f t="shared" si="19"/>
        <v>0</v>
      </c>
      <c r="W123" s="30">
        <f t="shared" si="20"/>
        <v>0</v>
      </c>
      <c r="X123" s="22">
        <f t="shared" si="21"/>
        <v>0</v>
      </c>
      <c r="Y123" s="22">
        <f t="shared" si="22"/>
        <v>0</v>
      </c>
      <c r="AA123" s="30">
        <f t="shared" si="23"/>
        <v>0</v>
      </c>
      <c r="AB123" s="22">
        <f t="shared" si="24"/>
        <v>0</v>
      </c>
      <c r="AC123" s="22">
        <f t="shared" si="27"/>
        <v>0</v>
      </c>
      <c r="AE123" s="30">
        <f t="shared" si="25"/>
        <v>0</v>
      </c>
      <c r="AF123" s="22">
        <f t="shared" si="28"/>
        <v>0</v>
      </c>
      <c r="AG123">
        <f t="shared" si="26"/>
        <v>0</v>
      </c>
      <c r="AH123" s="22"/>
    </row>
    <row r="124" spans="14:34" x14ac:dyDescent="0.45">
      <c r="N124" s="17">
        <v>10</v>
      </c>
      <c r="O124" s="30">
        <f t="shared" si="14"/>
        <v>0</v>
      </c>
      <c r="P124" s="22">
        <f t="shared" si="15"/>
        <v>0</v>
      </c>
      <c r="Q124" s="22">
        <f t="shared" si="16"/>
        <v>0</v>
      </c>
      <c r="S124" s="30">
        <f t="shared" si="17"/>
        <v>0</v>
      </c>
      <c r="T124" s="22">
        <f t="shared" si="18"/>
        <v>0</v>
      </c>
      <c r="U124" s="22">
        <f t="shared" si="19"/>
        <v>0</v>
      </c>
      <c r="W124" s="30">
        <f t="shared" si="20"/>
        <v>0</v>
      </c>
      <c r="X124" s="22">
        <f t="shared" si="21"/>
        <v>0</v>
      </c>
      <c r="Y124" s="22">
        <f t="shared" si="22"/>
        <v>0</v>
      </c>
      <c r="AA124" s="30">
        <f t="shared" si="23"/>
        <v>0</v>
      </c>
      <c r="AB124" s="22">
        <f t="shared" si="24"/>
        <v>0</v>
      </c>
      <c r="AC124" s="22">
        <f t="shared" si="27"/>
        <v>0</v>
      </c>
      <c r="AE124" s="30">
        <f t="shared" si="25"/>
        <v>0</v>
      </c>
      <c r="AF124" s="22">
        <f t="shared" si="28"/>
        <v>0</v>
      </c>
      <c r="AG124">
        <f t="shared" si="26"/>
        <v>0</v>
      </c>
      <c r="AH124" s="22"/>
    </row>
    <row r="125" spans="14:34" x14ac:dyDescent="0.45">
      <c r="N125" s="17">
        <v>11</v>
      </c>
      <c r="O125" s="30">
        <f t="shared" si="14"/>
        <v>0</v>
      </c>
      <c r="P125" s="22">
        <f t="shared" si="15"/>
        <v>0</v>
      </c>
      <c r="Q125" s="22">
        <f t="shared" si="16"/>
        <v>0</v>
      </c>
      <c r="S125" s="30">
        <f t="shared" si="17"/>
        <v>0</v>
      </c>
      <c r="T125" s="22">
        <f t="shared" si="18"/>
        <v>0</v>
      </c>
      <c r="U125" s="22">
        <f t="shared" si="19"/>
        <v>0</v>
      </c>
      <c r="W125" s="30">
        <f t="shared" si="20"/>
        <v>0</v>
      </c>
      <c r="X125" s="22">
        <f t="shared" si="21"/>
        <v>0</v>
      </c>
      <c r="Y125" s="22">
        <f t="shared" si="22"/>
        <v>0</v>
      </c>
      <c r="AA125" s="30">
        <f t="shared" si="23"/>
        <v>0</v>
      </c>
      <c r="AB125" s="22">
        <f t="shared" si="24"/>
        <v>0</v>
      </c>
      <c r="AC125" s="22">
        <f t="shared" si="27"/>
        <v>0</v>
      </c>
      <c r="AE125" s="30">
        <f t="shared" si="25"/>
        <v>0</v>
      </c>
      <c r="AF125" s="22">
        <f t="shared" si="28"/>
        <v>0</v>
      </c>
      <c r="AG125">
        <f t="shared" si="26"/>
        <v>0</v>
      </c>
      <c r="AH125" s="22"/>
    </row>
    <row r="126" spans="14:34" x14ac:dyDescent="0.45">
      <c r="N126" s="17">
        <v>12</v>
      </c>
      <c r="O126" s="30">
        <f t="shared" si="14"/>
        <v>0</v>
      </c>
      <c r="P126" s="22">
        <f t="shared" si="15"/>
        <v>0</v>
      </c>
      <c r="Q126" s="22">
        <f t="shared" si="16"/>
        <v>0</v>
      </c>
      <c r="S126" s="30">
        <f t="shared" si="17"/>
        <v>0</v>
      </c>
      <c r="T126" s="22">
        <f t="shared" si="18"/>
        <v>0</v>
      </c>
      <c r="U126" s="22">
        <f t="shared" si="19"/>
        <v>0</v>
      </c>
      <c r="W126" s="30">
        <f t="shared" si="20"/>
        <v>0</v>
      </c>
      <c r="X126" s="22">
        <f t="shared" si="21"/>
        <v>0</v>
      </c>
      <c r="Y126" s="22">
        <f t="shared" si="22"/>
        <v>0</v>
      </c>
      <c r="AA126" s="30">
        <f t="shared" si="23"/>
        <v>0</v>
      </c>
      <c r="AB126" s="22">
        <f t="shared" si="24"/>
        <v>0</v>
      </c>
      <c r="AC126" s="22">
        <f t="shared" si="27"/>
        <v>0</v>
      </c>
      <c r="AE126" s="30">
        <f t="shared" si="25"/>
        <v>0</v>
      </c>
      <c r="AF126" s="22">
        <f t="shared" si="28"/>
        <v>0</v>
      </c>
      <c r="AG126">
        <f t="shared" si="26"/>
        <v>0</v>
      </c>
      <c r="AH126" s="22"/>
    </row>
    <row r="127" spans="14:34" x14ac:dyDescent="0.45">
      <c r="N127" s="17">
        <v>13</v>
      </c>
      <c r="O127" s="30">
        <f t="shared" si="14"/>
        <v>0</v>
      </c>
      <c r="P127" s="22">
        <f t="shared" si="15"/>
        <v>0</v>
      </c>
      <c r="Q127" s="22">
        <f t="shared" si="16"/>
        <v>0</v>
      </c>
      <c r="S127" s="30">
        <f t="shared" si="17"/>
        <v>0</v>
      </c>
      <c r="T127" s="22">
        <f t="shared" si="18"/>
        <v>0</v>
      </c>
      <c r="U127" s="22">
        <f t="shared" si="19"/>
        <v>0</v>
      </c>
      <c r="W127" s="30">
        <f t="shared" si="20"/>
        <v>0</v>
      </c>
      <c r="X127" s="22">
        <f t="shared" si="21"/>
        <v>0</v>
      </c>
      <c r="Y127" s="22">
        <f t="shared" si="22"/>
        <v>0</v>
      </c>
      <c r="AA127" s="30">
        <f t="shared" si="23"/>
        <v>0</v>
      </c>
      <c r="AB127" s="22">
        <f t="shared" si="24"/>
        <v>0</v>
      </c>
      <c r="AC127" s="22">
        <f t="shared" si="27"/>
        <v>0</v>
      </c>
      <c r="AE127" s="30">
        <f t="shared" si="25"/>
        <v>0</v>
      </c>
      <c r="AF127" s="22">
        <f t="shared" si="28"/>
        <v>0</v>
      </c>
      <c r="AG127">
        <f t="shared" si="26"/>
        <v>0</v>
      </c>
      <c r="AH127" s="22"/>
    </row>
    <row r="128" spans="14:34" x14ac:dyDescent="0.45">
      <c r="N128" s="17">
        <v>14</v>
      </c>
      <c r="O128" s="30">
        <f t="shared" si="14"/>
        <v>0</v>
      </c>
      <c r="P128" s="22">
        <f t="shared" si="15"/>
        <v>0</v>
      </c>
      <c r="Q128" s="22">
        <f t="shared" si="16"/>
        <v>0</v>
      </c>
      <c r="S128" s="30">
        <f t="shared" si="17"/>
        <v>0</v>
      </c>
      <c r="T128" s="22">
        <f t="shared" si="18"/>
        <v>0</v>
      </c>
      <c r="U128" s="22">
        <f t="shared" si="19"/>
        <v>0</v>
      </c>
      <c r="W128" s="30">
        <f t="shared" si="20"/>
        <v>0</v>
      </c>
      <c r="X128" s="22">
        <f t="shared" si="21"/>
        <v>0</v>
      </c>
      <c r="Y128" s="22">
        <f t="shared" si="22"/>
        <v>0</v>
      </c>
      <c r="AA128" s="30">
        <f t="shared" si="23"/>
        <v>0</v>
      </c>
      <c r="AB128" s="22">
        <f t="shared" si="24"/>
        <v>0</v>
      </c>
      <c r="AC128" s="22">
        <f t="shared" si="27"/>
        <v>0</v>
      </c>
      <c r="AE128" s="30">
        <f t="shared" si="25"/>
        <v>0</v>
      </c>
      <c r="AF128" s="22">
        <f t="shared" si="28"/>
        <v>0</v>
      </c>
      <c r="AG128">
        <f t="shared" si="26"/>
        <v>0</v>
      </c>
      <c r="AH128" s="22"/>
    </row>
    <row r="129" spans="14:34" x14ac:dyDescent="0.45">
      <c r="N129" s="17" t="s">
        <v>53</v>
      </c>
      <c r="O129" s="30">
        <f t="shared" si="14"/>
        <v>0</v>
      </c>
      <c r="P129" s="22">
        <f t="shared" si="15"/>
        <v>0</v>
      </c>
      <c r="Q129" s="22">
        <f t="shared" si="16"/>
        <v>0</v>
      </c>
      <c r="S129" s="30">
        <f t="shared" si="17"/>
        <v>0</v>
      </c>
      <c r="T129" s="22">
        <f t="shared" si="18"/>
        <v>0</v>
      </c>
      <c r="U129" s="22">
        <f t="shared" si="19"/>
        <v>0</v>
      </c>
      <c r="W129" s="30">
        <f t="shared" si="20"/>
        <v>0</v>
      </c>
      <c r="X129" s="22">
        <f t="shared" si="21"/>
        <v>0</v>
      </c>
      <c r="Y129" s="22">
        <f t="shared" si="22"/>
        <v>0</v>
      </c>
      <c r="AA129" s="30">
        <f t="shared" si="23"/>
        <v>0</v>
      </c>
      <c r="AB129" s="22">
        <f t="shared" si="24"/>
        <v>0</v>
      </c>
      <c r="AC129" s="22">
        <f t="shared" si="27"/>
        <v>0</v>
      </c>
      <c r="AE129" s="30">
        <f t="shared" si="25"/>
        <v>0</v>
      </c>
      <c r="AF129" s="22">
        <f t="shared" si="28"/>
        <v>0</v>
      </c>
      <c r="AG129">
        <f t="shared" si="26"/>
        <v>0</v>
      </c>
      <c r="AH129" s="22"/>
    </row>
    <row r="131" spans="14:34" x14ac:dyDescent="0.45">
      <c r="N131" t="s">
        <v>54</v>
      </c>
      <c r="O131" s="38">
        <f>SUM(O114:O129)</f>
        <v>0</v>
      </c>
      <c r="Q131" s="22">
        <f>SUM(Q114:Q129)</f>
        <v>0</v>
      </c>
      <c r="S131" s="30">
        <f>SUM(S114:S129)</f>
        <v>0</v>
      </c>
      <c r="U131" s="22">
        <f>SUM(U114:U129)</f>
        <v>0</v>
      </c>
      <c r="W131" s="38">
        <f>SUM(W114:W129)</f>
        <v>0</v>
      </c>
      <c r="Y131" s="22">
        <f>SUM(Y114:Y129)</f>
        <v>0</v>
      </c>
      <c r="AA131" s="38">
        <f>SUM(AA114:AA129)</f>
        <v>0</v>
      </c>
      <c r="AC131" s="22">
        <f>SUM(AC114:AC129)</f>
        <v>0</v>
      </c>
      <c r="AE131" s="31">
        <f>SUM(AE114:AE129)</f>
        <v>0</v>
      </c>
      <c r="AF131" s="2"/>
      <c r="AG131">
        <f>SUM(AG114:AG129)</f>
        <v>0</v>
      </c>
      <c r="AH131" s="22"/>
    </row>
    <row r="135" spans="14:34" x14ac:dyDescent="0.45">
      <c r="N135" s="3" t="s">
        <v>26</v>
      </c>
      <c r="P135" s="5" t="str">
        <f>($C$3)</f>
        <v>p7eINT_metier</v>
      </c>
      <c r="T135" s="6" t="s">
        <v>27</v>
      </c>
      <c r="W135" s="7" t="str">
        <f>($C$5)</f>
        <v>Plaice VIIe - International (Used metier based datasets)</v>
      </c>
    </row>
    <row r="136" spans="14:34" x14ac:dyDescent="0.45">
      <c r="N136" s="3"/>
    </row>
    <row r="137" spans="14:34" x14ac:dyDescent="0.45">
      <c r="N137" s="6" t="s">
        <v>29</v>
      </c>
      <c r="P137" s="5">
        <f>($B$7)</f>
        <v>2004</v>
      </c>
      <c r="Q137" s="9"/>
      <c r="R137" s="9"/>
      <c r="S137" s="9"/>
      <c r="T137" s="6" t="s">
        <v>30</v>
      </c>
      <c r="U137" s="10"/>
      <c r="W137" s="5" t="str">
        <f>($D$7)</f>
        <v>Combined</v>
      </c>
    </row>
    <row r="138" spans="14:34" x14ac:dyDescent="0.45">
      <c r="N138" s="6"/>
      <c r="P138" s="6"/>
      <c r="Q138" s="9"/>
      <c r="R138" s="9"/>
      <c r="S138" s="9"/>
      <c r="U138" s="10"/>
    </row>
    <row r="139" spans="14:34" x14ac:dyDescent="0.45">
      <c r="N139" s="6" t="s">
        <v>32</v>
      </c>
      <c r="P139" s="36">
        <f>($F$7)</f>
        <v>42191</v>
      </c>
      <c r="Q139" s="2"/>
      <c r="R139" s="2"/>
      <c r="T139" s="6" t="s">
        <v>33</v>
      </c>
      <c r="U139" s="2"/>
      <c r="W139" s="5" t="str">
        <f>($J$7)</f>
        <v>idh</v>
      </c>
    </row>
    <row r="142" spans="14:34" x14ac:dyDescent="0.45">
      <c r="N142" s="15" t="s">
        <v>68</v>
      </c>
      <c r="X142" s="57" t="s">
        <v>117</v>
      </c>
    </row>
    <row r="143" spans="14:34" x14ac:dyDescent="0.45">
      <c r="X143" s="57" t="s">
        <v>118</v>
      </c>
    </row>
    <row r="144" spans="14:34" x14ac:dyDescent="0.45">
      <c r="N144" s="3" t="s">
        <v>78</v>
      </c>
      <c r="S144">
        <v>3.8999999999999998E-3</v>
      </c>
      <c r="T144">
        <v>3.8800000000000001E-2</v>
      </c>
      <c r="W144">
        <v>0.18740000000000001</v>
      </c>
    </row>
    <row r="145" spans="10:39" x14ac:dyDescent="0.45">
      <c r="AH145" s="66"/>
      <c r="AI145" s="66"/>
      <c r="AJ145" s="67"/>
      <c r="AK145" s="67"/>
      <c r="AL145" s="67"/>
      <c r="AM145" s="67"/>
    </row>
    <row r="146" spans="10:39" x14ac:dyDescent="0.45">
      <c r="O146" s="37" t="str">
        <f>J13</f>
        <v>TOTAL</v>
      </c>
      <c r="P146" s="2"/>
      <c r="AA146" s="42" t="s">
        <v>79</v>
      </c>
      <c r="AF146" s="42" t="s">
        <v>79</v>
      </c>
      <c r="AH146" s="66"/>
      <c r="AI146" s="66"/>
      <c r="AJ146" s="68" t="s">
        <v>79</v>
      </c>
      <c r="AK146" s="67"/>
      <c r="AL146" s="67"/>
      <c r="AM146" s="67"/>
    </row>
    <row r="147" spans="10:39" x14ac:dyDescent="0.45">
      <c r="O147" s="37" t="str">
        <f>J14</f>
        <v>ANNUAL</v>
      </c>
      <c r="P147" s="2"/>
      <c r="S147" t="s">
        <v>80</v>
      </c>
      <c r="T147" t="s">
        <v>81</v>
      </c>
      <c r="AA147" s="42" t="s">
        <v>82</v>
      </c>
      <c r="AE147" t="s">
        <v>80</v>
      </c>
      <c r="AF147" s="42" t="s">
        <v>82</v>
      </c>
      <c r="AH147" s="66"/>
      <c r="AI147" s="66"/>
      <c r="AJ147" s="68" t="s">
        <v>83</v>
      </c>
      <c r="AK147" s="67"/>
      <c r="AL147" s="67"/>
      <c r="AM147" s="67"/>
    </row>
    <row r="148" spans="10:39" x14ac:dyDescent="0.45">
      <c r="N148" s="17" t="s">
        <v>40</v>
      </c>
      <c r="O148" s="10" t="s">
        <v>74</v>
      </c>
      <c r="P148" s="10" t="s">
        <v>75</v>
      </c>
      <c r="S148" t="s">
        <v>84</v>
      </c>
      <c r="T148" t="s">
        <v>85</v>
      </c>
      <c r="W148" t="s">
        <v>86</v>
      </c>
      <c r="X148" t="s">
        <v>87</v>
      </c>
      <c r="AA148" s="42" t="s">
        <v>88</v>
      </c>
      <c r="AE148" t="s">
        <v>89</v>
      </c>
      <c r="AF148" s="42" t="s">
        <v>90</v>
      </c>
      <c r="AH148" s="66"/>
      <c r="AI148" s="66"/>
      <c r="AJ148" s="68" t="s">
        <v>91</v>
      </c>
      <c r="AK148" s="67"/>
      <c r="AL148" s="67"/>
      <c r="AM148" s="67"/>
    </row>
    <row r="149" spans="10:39" x14ac:dyDescent="0.45">
      <c r="N149" s="17">
        <v>0</v>
      </c>
      <c r="O149" s="30">
        <f t="shared" ref="O149:O164" si="29">SUM(AE81+AE114)</f>
        <v>0</v>
      </c>
      <c r="P149" s="22">
        <f t="shared" ref="P149:P164" si="30">IF(AE81+AE114=0,0,(AE81*AF81+AE114* AF114)/(AE81+AE114))</f>
        <v>0</v>
      </c>
      <c r="Q149" s="22">
        <f t="shared" ref="Q149:Q164" si="31">SUM(O149*P149)</f>
        <v>0</v>
      </c>
      <c r="AF149" s="42"/>
      <c r="AH149" s="66"/>
      <c r="AI149" s="66"/>
      <c r="AJ149" s="67">
        <f t="shared" ref="AJ149:AJ164" si="32">SUM(O149*P149)</f>
        <v>0</v>
      </c>
      <c r="AK149" s="67"/>
      <c r="AL149" s="69">
        <f t="shared" ref="AL149:AL164" si="33">SUM(P149*$AJ$168)</f>
        <v>0</v>
      </c>
      <c r="AM149" s="67"/>
    </row>
    <row r="150" spans="10:39" x14ac:dyDescent="0.45">
      <c r="J150" s="56"/>
      <c r="N150" s="17">
        <v>1</v>
      </c>
      <c r="O150" s="30">
        <f t="shared" si="29"/>
        <v>21045.900961651521</v>
      </c>
      <c r="P150" s="22">
        <f t="shared" si="30"/>
        <v>0.28722035009204605</v>
      </c>
      <c r="Q150" s="22">
        <f t="shared" si="31"/>
        <v>6044.811042208079</v>
      </c>
      <c r="S150">
        <v>1.5</v>
      </c>
      <c r="T150" s="22">
        <f t="shared" ref="T150:T164" si="34">P150</f>
        <v>0.28722035009204605</v>
      </c>
      <c r="W150" s="22">
        <f>SUM(($S$144*S150^2)+($T$144*S150)+$W$144)</f>
        <v>0.25437500000000002</v>
      </c>
      <c r="X150">
        <f>SUM(O150*W150)</f>
        <v>5353.5510571201057</v>
      </c>
      <c r="AA150" s="43">
        <f>SUM(W150*$X$168)</f>
        <v>0.24666851034449219</v>
      </c>
      <c r="AE150">
        <v>1</v>
      </c>
      <c r="AF150" s="43">
        <f>SUM(($S$144*AE150^2)+($T$144*AE150)+$W$144)*$X$168</f>
        <v>0.22312894046296866</v>
      </c>
      <c r="AH150" s="66"/>
      <c r="AI150" s="66"/>
      <c r="AJ150" s="67">
        <f>SUM(O150*P150)</f>
        <v>6044.811042208079</v>
      </c>
      <c r="AK150" s="67"/>
      <c r="AL150" s="69">
        <f t="shared" si="33"/>
        <v>0.28719688874356042</v>
      </c>
      <c r="AM150" s="67"/>
    </row>
    <row r="151" spans="10:39" x14ac:dyDescent="0.45">
      <c r="J151" s="56"/>
      <c r="N151" s="17">
        <v>2</v>
      </c>
      <c r="O151" s="30">
        <f t="shared" si="29"/>
        <v>470514.16371751291</v>
      </c>
      <c r="P151" s="22">
        <f t="shared" si="30"/>
        <v>0.30697619592098779</v>
      </c>
      <c r="Q151" s="22">
        <f t="shared" si="31"/>
        <v>144436.64810494697</v>
      </c>
      <c r="S151">
        <v>2.5</v>
      </c>
      <c r="T151" s="22">
        <f t="shared" si="34"/>
        <v>0.30697619592098779</v>
      </c>
      <c r="W151" s="22">
        <f t="shared" ref="W151:W164" si="35">SUM(($S$144*S151^2)+($T$144*S151)+$W$144)</f>
        <v>0.30877500000000002</v>
      </c>
      <c r="X151">
        <f t="shared" ref="X151:X164" si="36">SUM(O151*W151)</f>
        <v>145283.01090187507</v>
      </c>
      <c r="AA151" s="43">
        <f t="shared" ref="AA151:AA164" si="37">SUM(W151*$X$168)</f>
        <v>0.29942041978032657</v>
      </c>
      <c r="AE151">
        <v>2</v>
      </c>
      <c r="AF151" s="43">
        <f t="shared" ref="AF151:AF164" si="38">SUM(($S$144*AE151^2)+($T$144*AE151)+$W$144)*$X$168</f>
        <v>0.27209900345027815</v>
      </c>
      <c r="AH151" s="66"/>
      <c r="AI151" s="66"/>
      <c r="AJ151" s="67">
        <f t="shared" si="32"/>
        <v>144436.64810494697</v>
      </c>
      <c r="AK151" s="67"/>
      <c r="AL151" s="69">
        <f t="shared" si="33"/>
        <v>0.30695112083314324</v>
      </c>
      <c r="AM151" s="67"/>
    </row>
    <row r="152" spans="10:39" x14ac:dyDescent="0.45">
      <c r="J152" s="56"/>
      <c r="N152" s="17">
        <v>3</v>
      </c>
      <c r="O152" s="30">
        <f t="shared" si="29"/>
        <v>1364380.4009476863</v>
      </c>
      <c r="P152" s="22">
        <f t="shared" si="30"/>
        <v>0.35319794256691106</v>
      </c>
      <c r="Q152" s="22">
        <f t="shared" si="31"/>
        <v>481896.35049334</v>
      </c>
      <c r="S152">
        <v>3.5</v>
      </c>
      <c r="T152" s="22">
        <f t="shared" si="34"/>
        <v>0.35319794256691106</v>
      </c>
      <c r="W152" s="22">
        <f t="shared" si="35"/>
        <v>0.370975</v>
      </c>
      <c r="X152">
        <f t="shared" si="36"/>
        <v>506151.01924156793</v>
      </c>
      <c r="AA152" s="43">
        <f t="shared" si="37"/>
        <v>0.35973602211321076</v>
      </c>
      <c r="AE152">
        <v>3</v>
      </c>
      <c r="AF152" s="43">
        <f t="shared" si="38"/>
        <v>0.32863275933463743</v>
      </c>
      <c r="AH152" s="66"/>
      <c r="AI152" s="66"/>
      <c r="AJ152" s="67">
        <f t="shared" si="32"/>
        <v>481896.35049334</v>
      </c>
      <c r="AK152" s="67"/>
      <c r="AL152" s="69">
        <f t="shared" si="33"/>
        <v>0.3531690918952497</v>
      </c>
      <c r="AM152" s="67"/>
    </row>
    <row r="153" spans="10:39" x14ac:dyDescent="0.45">
      <c r="J153" s="56"/>
      <c r="N153" s="17">
        <v>4</v>
      </c>
      <c r="O153" s="30">
        <f t="shared" si="29"/>
        <v>566366.11815157637</v>
      </c>
      <c r="P153" s="22">
        <f t="shared" si="30"/>
        <v>0.42975393586527011</v>
      </c>
      <c r="Q153" s="22">
        <f t="shared" si="31"/>
        <v>243398.06841637453</v>
      </c>
      <c r="S153">
        <v>4.5</v>
      </c>
      <c r="T153" s="22">
        <f t="shared" si="34"/>
        <v>0.42975393586527011</v>
      </c>
      <c r="W153" s="22">
        <f t="shared" si="35"/>
        <v>0.44097500000000001</v>
      </c>
      <c r="X153">
        <f t="shared" si="36"/>
        <v>249753.2989518914</v>
      </c>
      <c r="AA153" s="43">
        <f t="shared" si="37"/>
        <v>0.42761531734314473</v>
      </c>
      <c r="AE153">
        <v>4</v>
      </c>
      <c r="AF153" s="43">
        <f t="shared" si="38"/>
        <v>0.39273020811604653</v>
      </c>
      <c r="AH153" s="66"/>
      <c r="AI153" s="66"/>
      <c r="AJ153" s="67">
        <f t="shared" si="32"/>
        <v>243398.06841637453</v>
      </c>
      <c r="AK153" s="67"/>
      <c r="AL153" s="69">
        <f t="shared" si="33"/>
        <v>0.42971883178281506</v>
      </c>
      <c r="AM153" s="67"/>
    </row>
    <row r="154" spans="10:39" x14ac:dyDescent="0.45">
      <c r="J154" s="56"/>
      <c r="N154" s="17">
        <v>5</v>
      </c>
      <c r="O154" s="30">
        <f t="shared" si="29"/>
        <v>338212.21864896471</v>
      </c>
      <c r="P154" s="22">
        <f t="shared" si="30"/>
        <v>0.49479096822985014</v>
      </c>
      <c r="Q154" s="22">
        <f t="shared" si="31"/>
        <v>167344.35113248703</v>
      </c>
      <c r="S154">
        <v>5.5</v>
      </c>
      <c r="T154" s="22">
        <f t="shared" si="34"/>
        <v>0.49479096822985014</v>
      </c>
      <c r="W154" s="22">
        <f t="shared" si="35"/>
        <v>0.51877499999999999</v>
      </c>
      <c r="X154">
        <f t="shared" si="36"/>
        <v>175456.04372961668</v>
      </c>
      <c r="AA154" s="43">
        <f t="shared" si="37"/>
        <v>0.50305830547012842</v>
      </c>
      <c r="AE154">
        <v>5</v>
      </c>
      <c r="AF154" s="43">
        <f t="shared" si="38"/>
        <v>0.46439134979450536</v>
      </c>
      <c r="AH154" s="66"/>
      <c r="AI154" s="66"/>
      <c r="AJ154" s="67">
        <f t="shared" si="32"/>
        <v>167344.35113248703</v>
      </c>
      <c r="AK154" s="67"/>
      <c r="AL154" s="69">
        <f t="shared" si="33"/>
        <v>0.49475055165306697</v>
      </c>
      <c r="AM154" s="67"/>
    </row>
    <row r="155" spans="10:39" x14ac:dyDescent="0.45">
      <c r="J155" s="56"/>
      <c r="N155" s="17">
        <v>6</v>
      </c>
      <c r="O155" s="30">
        <f t="shared" si="29"/>
        <v>107364.9575811118</v>
      </c>
      <c r="P155" s="22">
        <f t="shared" si="30"/>
        <v>0.61049079322828081</v>
      </c>
      <c r="Q155" s="22">
        <f t="shared" si="31"/>
        <v>65545.318118613664</v>
      </c>
      <c r="S155">
        <v>6.5</v>
      </c>
      <c r="T155" s="22">
        <f t="shared" si="34"/>
        <v>0.61049079322828081</v>
      </c>
      <c r="W155" s="22">
        <f t="shared" si="35"/>
        <v>0.604375</v>
      </c>
      <c r="X155">
        <f t="shared" si="36"/>
        <v>64888.696238084442</v>
      </c>
      <c r="AA155" s="43">
        <f t="shared" si="37"/>
        <v>0.58606498649416194</v>
      </c>
      <c r="AE155">
        <v>6</v>
      </c>
      <c r="AF155" s="43">
        <f t="shared" si="38"/>
        <v>0.54361618437001402</v>
      </c>
      <c r="AH155" s="66"/>
      <c r="AI155" s="66"/>
      <c r="AJ155" s="67">
        <f t="shared" si="32"/>
        <v>65545.318118613664</v>
      </c>
      <c r="AK155" s="67"/>
      <c r="AL155" s="69">
        <f t="shared" si="33"/>
        <v>0.61044092581031195</v>
      </c>
      <c r="AM155" s="67"/>
    </row>
    <row r="156" spans="10:39" x14ac:dyDescent="0.45">
      <c r="J156" s="56"/>
      <c r="N156" s="17">
        <v>7</v>
      </c>
      <c r="O156" s="30">
        <f t="shared" si="29"/>
        <v>73768.843725460072</v>
      </c>
      <c r="P156" s="22">
        <f t="shared" si="30"/>
        <v>0.80065121320147192</v>
      </c>
      <c r="Q156" s="22">
        <f t="shared" si="31"/>
        <v>59063.1142252594</v>
      </c>
      <c r="S156">
        <v>7.5</v>
      </c>
      <c r="T156" s="22">
        <f t="shared" si="34"/>
        <v>0.80065121320147192</v>
      </c>
      <c r="W156" s="22">
        <f t="shared" si="35"/>
        <v>0.69777500000000003</v>
      </c>
      <c r="X156">
        <f t="shared" si="36"/>
        <v>51474.054930532904</v>
      </c>
      <c r="AA156" s="43">
        <f t="shared" si="37"/>
        <v>0.6766353604152453</v>
      </c>
      <c r="AE156">
        <v>7</v>
      </c>
      <c r="AF156" s="43">
        <f t="shared" si="38"/>
        <v>0.63040471184257241</v>
      </c>
      <c r="AH156" s="66"/>
      <c r="AI156" s="66"/>
      <c r="AJ156" s="67">
        <f t="shared" si="32"/>
        <v>59063.1142252594</v>
      </c>
      <c r="AK156" s="67"/>
      <c r="AL156" s="69">
        <f t="shared" si="33"/>
        <v>0.80058581269234241</v>
      </c>
      <c r="AM156" s="67"/>
    </row>
    <row r="157" spans="10:39" x14ac:dyDescent="0.45">
      <c r="J157" s="56"/>
      <c r="N157" s="17">
        <v>8</v>
      </c>
      <c r="O157" s="30">
        <f t="shared" si="29"/>
        <v>108663.83343324249</v>
      </c>
      <c r="P157" s="22">
        <f t="shared" si="30"/>
        <v>0.81443693062753397</v>
      </c>
      <c r="Q157" s="22">
        <f t="shared" si="31"/>
        <v>88499.838971591613</v>
      </c>
      <c r="S157">
        <v>8.5</v>
      </c>
      <c r="T157" s="22">
        <f t="shared" si="34"/>
        <v>0.81443693062753397</v>
      </c>
      <c r="W157" s="22">
        <f t="shared" si="35"/>
        <v>0.79897499999999999</v>
      </c>
      <c r="X157">
        <f t="shared" si="36"/>
        <v>86819.686317324915</v>
      </c>
      <c r="AA157" s="43">
        <f t="shared" si="37"/>
        <v>0.77476942723337838</v>
      </c>
      <c r="AE157">
        <v>8</v>
      </c>
      <c r="AF157" s="43">
        <f t="shared" si="38"/>
        <v>0.72475693221218074</v>
      </c>
      <c r="AH157" s="66"/>
      <c r="AI157" s="66"/>
      <c r="AJ157" s="67">
        <f t="shared" si="32"/>
        <v>88499.838971591613</v>
      </c>
      <c r="AK157" s="67"/>
      <c r="AL157" s="69">
        <f t="shared" si="33"/>
        <v>0.81437040404387484</v>
      </c>
      <c r="AM157" s="70"/>
    </row>
    <row r="158" spans="10:39" x14ac:dyDescent="0.45">
      <c r="J158" s="56"/>
      <c r="N158" s="17">
        <v>9</v>
      </c>
      <c r="O158" s="30">
        <f t="shared" si="29"/>
        <v>51463.913057043377</v>
      </c>
      <c r="P158" s="22">
        <f t="shared" si="30"/>
        <v>0.69544135190614875</v>
      </c>
      <c r="Q158" s="22">
        <f t="shared" si="31"/>
        <v>35790.133270770748</v>
      </c>
      <c r="S158">
        <v>9.5</v>
      </c>
      <c r="T158" s="22">
        <f t="shared" si="34"/>
        <v>0.69544135190614875</v>
      </c>
      <c r="W158" s="22">
        <f t="shared" si="35"/>
        <v>0.90797499999999998</v>
      </c>
      <c r="X158">
        <f t="shared" si="36"/>
        <v>46727.946457968959</v>
      </c>
      <c r="Z158" s="5"/>
      <c r="AA158" s="43">
        <f t="shared" si="37"/>
        <v>0.8804671869485613</v>
      </c>
      <c r="AE158">
        <v>9</v>
      </c>
      <c r="AF158" s="43">
        <f t="shared" si="38"/>
        <v>0.82667284547883868</v>
      </c>
      <c r="AH158" s="66"/>
      <c r="AI158" s="66"/>
      <c r="AJ158" s="67">
        <f t="shared" si="32"/>
        <v>35790.133270770748</v>
      </c>
      <c r="AK158" s="67"/>
      <c r="AL158" s="69">
        <f t="shared" si="33"/>
        <v>0.69538454537449745</v>
      </c>
      <c r="AM158" s="67"/>
    </row>
    <row r="159" spans="10:39" x14ac:dyDescent="0.45">
      <c r="J159" s="56"/>
      <c r="L159" s="34" t="s">
        <v>92</v>
      </c>
      <c r="M159" s="30">
        <f>SUM(O159:O164)</f>
        <v>38036.338888643564</v>
      </c>
      <c r="N159" s="17">
        <v>10</v>
      </c>
      <c r="O159" s="30">
        <f t="shared" si="29"/>
        <v>19807.581668632632</v>
      </c>
      <c r="P159" s="22">
        <f t="shared" si="30"/>
        <v>0.91395656768990607</v>
      </c>
      <c r="Q159" s="22">
        <f t="shared" si="31"/>
        <v>18103.269356100984</v>
      </c>
      <c r="S159">
        <v>10.5</v>
      </c>
      <c r="T159" s="22">
        <f t="shared" si="34"/>
        <v>0.91395656768990607</v>
      </c>
      <c r="W159" s="22">
        <f t="shared" si="35"/>
        <v>1.024775</v>
      </c>
      <c r="X159">
        <f t="shared" si="36"/>
        <v>20298.314504473004</v>
      </c>
      <c r="AA159" s="43">
        <f t="shared" si="37"/>
        <v>0.99372863956079394</v>
      </c>
      <c r="AE159">
        <v>10</v>
      </c>
      <c r="AF159" s="43">
        <f t="shared" si="38"/>
        <v>0.93615245164254646</v>
      </c>
      <c r="AH159" s="66"/>
      <c r="AI159" s="66"/>
      <c r="AJ159" s="67">
        <f t="shared" si="32"/>
        <v>18103.269356100984</v>
      </c>
      <c r="AK159" s="67"/>
      <c r="AL159" s="69">
        <f t="shared" si="33"/>
        <v>0.91388191192986523</v>
      </c>
      <c r="AM159" s="71"/>
    </row>
    <row r="160" spans="10:39" x14ac:dyDescent="0.45">
      <c r="N160" s="17">
        <v>11</v>
      </c>
      <c r="O160" s="30">
        <f t="shared" si="29"/>
        <v>4359.4914376496763</v>
      </c>
      <c r="P160" s="22">
        <f t="shared" si="30"/>
        <v>1.4257804437749479</v>
      </c>
      <c r="Q160" s="22">
        <f t="shared" si="31"/>
        <v>6215.6776366052409</v>
      </c>
      <c r="S160">
        <v>11.5</v>
      </c>
      <c r="T160" s="22">
        <f t="shared" si="34"/>
        <v>1.4257804437749479</v>
      </c>
      <c r="W160" s="22">
        <f t="shared" si="35"/>
        <v>1.149375</v>
      </c>
      <c r="X160">
        <f t="shared" si="36"/>
        <v>5010.6904711485968</v>
      </c>
      <c r="AA160" s="43">
        <f t="shared" si="37"/>
        <v>1.1145537850700764</v>
      </c>
      <c r="AE160">
        <v>11</v>
      </c>
      <c r="AF160" s="43">
        <f t="shared" si="38"/>
        <v>1.0531957507033041</v>
      </c>
      <c r="AH160" s="66"/>
      <c r="AI160" s="66"/>
      <c r="AJ160" s="67">
        <f t="shared" si="32"/>
        <v>6215.6776366052409</v>
      </c>
      <c r="AK160" s="67"/>
      <c r="AL160" s="69">
        <f t="shared" si="33"/>
        <v>1.4256639801196231</v>
      </c>
      <c r="AM160" s="67"/>
    </row>
    <row r="161" spans="14:39" x14ac:dyDescent="0.45">
      <c r="N161" s="17">
        <v>12</v>
      </c>
      <c r="O161" s="30">
        <f t="shared" si="29"/>
        <v>2449.0962561193064</v>
      </c>
      <c r="P161" s="22">
        <f t="shared" si="30"/>
        <v>1.1470403420398259</v>
      </c>
      <c r="Q161" s="22">
        <f t="shared" si="31"/>
        <v>2809.2122073075461</v>
      </c>
      <c r="S161">
        <v>12.5</v>
      </c>
      <c r="T161" s="22">
        <f t="shared" si="34"/>
        <v>1.1470403420398259</v>
      </c>
      <c r="W161" s="22">
        <f t="shared" si="35"/>
        <v>1.2817749999999999</v>
      </c>
      <c r="X161">
        <f t="shared" si="36"/>
        <v>3139.1903536873237</v>
      </c>
      <c r="AA161" s="43">
        <f t="shared" si="37"/>
        <v>1.2429426234764085</v>
      </c>
      <c r="AE161">
        <v>12</v>
      </c>
      <c r="AF161" s="43">
        <f t="shared" si="38"/>
        <v>1.1778027426611115</v>
      </c>
      <c r="AH161" s="66"/>
      <c r="AI161" s="66"/>
      <c r="AJ161" s="67">
        <f t="shared" si="32"/>
        <v>2809.2122073075461</v>
      </c>
      <c r="AK161" s="67"/>
      <c r="AL161" s="69">
        <f t="shared" si="33"/>
        <v>1.1469466470311573</v>
      </c>
      <c r="AM161" s="67"/>
    </row>
    <row r="162" spans="14:39" x14ac:dyDescent="0.45">
      <c r="N162" s="17">
        <v>13</v>
      </c>
      <c r="O162" s="30">
        <f t="shared" si="29"/>
        <v>2568.2603194731846</v>
      </c>
      <c r="P162" s="22">
        <f t="shared" si="30"/>
        <v>1.5918672457441969</v>
      </c>
      <c r="Q162" s="22">
        <f t="shared" si="31"/>
        <v>4088.3294811138894</v>
      </c>
      <c r="S162">
        <v>13.5</v>
      </c>
      <c r="T162" s="22">
        <f t="shared" si="34"/>
        <v>1.5918672457441969</v>
      </c>
      <c r="W162" s="22">
        <f t="shared" si="35"/>
        <v>1.421975</v>
      </c>
      <c r="X162">
        <f t="shared" si="36"/>
        <v>3652.0019677828818</v>
      </c>
      <c r="AA162" s="43">
        <f t="shared" si="37"/>
        <v>1.3788951547797907</v>
      </c>
      <c r="AE162">
        <v>13</v>
      </c>
      <c r="AF162" s="43">
        <f t="shared" si="38"/>
        <v>1.3099734275159685</v>
      </c>
      <c r="AH162" s="66"/>
      <c r="AI162" s="66"/>
      <c r="AJ162" s="67">
        <f t="shared" si="32"/>
        <v>4088.3294811138894</v>
      </c>
      <c r="AK162" s="67"/>
      <c r="AL162" s="69">
        <f t="shared" si="33"/>
        <v>1.5917372154305951</v>
      </c>
      <c r="AM162" s="67"/>
    </row>
    <row r="163" spans="14:39" x14ac:dyDescent="0.45">
      <c r="N163" s="17">
        <v>14</v>
      </c>
      <c r="O163" s="30">
        <f t="shared" si="29"/>
        <v>2098.8009974416987</v>
      </c>
      <c r="P163" s="22">
        <f t="shared" si="30"/>
        <v>1.7123214283748824</v>
      </c>
      <c r="Q163" s="22">
        <f t="shared" si="31"/>
        <v>3593.8219218139975</v>
      </c>
      <c r="S163">
        <v>14.5</v>
      </c>
      <c r="T163" s="22">
        <f t="shared" si="34"/>
        <v>1.7123214283748824</v>
      </c>
      <c r="W163" s="22">
        <f t="shared" si="35"/>
        <v>1.5699750000000001</v>
      </c>
      <c r="X163">
        <f t="shared" si="36"/>
        <v>3295.0650959585309</v>
      </c>
      <c r="AA163" s="43">
        <f t="shared" si="37"/>
        <v>1.5224113789802227</v>
      </c>
      <c r="AE163">
        <v>14</v>
      </c>
      <c r="AF163" s="43">
        <f t="shared" si="38"/>
        <v>1.4497078052678753</v>
      </c>
      <c r="AH163" s="66"/>
      <c r="AI163" s="66"/>
      <c r="AJ163" s="67">
        <f t="shared" si="32"/>
        <v>3593.8219218139975</v>
      </c>
      <c r="AK163" s="67"/>
      <c r="AL163" s="69">
        <f t="shared" si="33"/>
        <v>1.7121815588644607</v>
      </c>
      <c r="AM163" s="67"/>
    </row>
    <row r="164" spans="14:39" x14ac:dyDescent="0.45">
      <c r="N164" s="17" t="s">
        <v>53</v>
      </c>
      <c r="O164" s="30">
        <f t="shared" si="29"/>
        <v>6753.1082093270588</v>
      </c>
      <c r="P164" s="22">
        <f t="shared" si="30"/>
        <v>1.5490093594786638</v>
      </c>
      <c r="Q164" s="22">
        <f t="shared" si="31"/>
        <v>10460.627821819813</v>
      </c>
      <c r="S164">
        <v>15.5</v>
      </c>
      <c r="T164" s="22">
        <f t="shared" si="34"/>
        <v>1.5490093594786638</v>
      </c>
      <c r="W164" s="22">
        <f t="shared" si="35"/>
        <v>1.7257750000000001</v>
      </c>
      <c r="X164">
        <f t="shared" si="36"/>
        <v>11654.345319951406</v>
      </c>
      <c r="AA164" s="43">
        <f t="shared" si="37"/>
        <v>1.6734912960777042</v>
      </c>
      <c r="AE164">
        <v>15</v>
      </c>
      <c r="AF164" s="43">
        <f t="shared" si="38"/>
        <v>1.5970058759168322</v>
      </c>
      <c r="AH164" s="66"/>
      <c r="AI164" s="66"/>
      <c r="AJ164" s="67">
        <f t="shared" si="32"/>
        <v>10460.627821819813</v>
      </c>
      <c r="AK164" s="67"/>
      <c r="AL164" s="69">
        <f t="shared" si="33"/>
        <v>1.5488828299748227</v>
      </c>
      <c r="AM164" s="67"/>
    </row>
    <row r="165" spans="14:39" x14ac:dyDescent="0.45">
      <c r="Z165" s="42" t="s">
        <v>92</v>
      </c>
      <c r="AA165" s="43">
        <f>SUM(AA159*O159/M159)+(AA160*O160/M159)+(AA161*O161/M159)+(AA162*O162/M159)+(AA163*O163/M159)+(AA164*O164/M159)</f>
        <v>1.1994898659386104</v>
      </c>
      <c r="AB165" s="42"/>
      <c r="AC165" s="42"/>
      <c r="AD165" s="42" t="s">
        <v>93</v>
      </c>
      <c r="AE165" s="44">
        <v>10</v>
      </c>
      <c r="AF165" s="43">
        <f>SUM(AF159*O159/M159)+(AF160*O160/M159)+(AF161*O161/M159)+(AF162*O162/M159)+(AF163*O163/M159)+(AF164*O164/M159)</f>
        <v>1.1360352231509445</v>
      </c>
      <c r="AH165" s="66"/>
      <c r="AI165" s="66"/>
      <c r="AJ165" s="66"/>
      <c r="AK165" s="66"/>
      <c r="AL165" s="43">
        <f>SUM(AL159*O159/M159)+(AL160*O160/M159)+(AL161*O161/M159)+(AL162*O162/M159)+(AL163*O163/M159)+(AL164*O164/M159)</f>
        <v>1.1901050897518375</v>
      </c>
      <c r="AM165" s="66"/>
    </row>
    <row r="166" spans="14:39" x14ac:dyDescent="0.45">
      <c r="N166" t="s">
        <v>54</v>
      </c>
      <c r="O166" s="31">
        <f>SUM(O149:O164)</f>
        <v>3139816.6891128924</v>
      </c>
      <c r="P166" s="2"/>
      <c r="Q166" s="32">
        <f>SUM(Q149:Q164)</f>
        <v>1337289.5722003535</v>
      </c>
      <c r="W166" t="s">
        <v>94</v>
      </c>
      <c r="X166">
        <f>SUM(X150:X164)</f>
        <v>1378956.9155389841</v>
      </c>
      <c r="AH166" s="66" t="s">
        <v>94</v>
      </c>
      <c r="AI166" s="66"/>
      <c r="AJ166" s="66">
        <f>SUM(AJ149:AJ164)</f>
        <v>1337289.5722003535</v>
      </c>
      <c r="AK166" s="66"/>
      <c r="AL166" s="66"/>
      <c r="AM166" s="66"/>
    </row>
    <row r="167" spans="14:39" x14ac:dyDescent="0.45">
      <c r="AH167" s="66"/>
      <c r="AI167" s="66"/>
      <c r="AJ167" s="66"/>
      <c r="AK167" s="66"/>
      <c r="AL167" s="66"/>
      <c r="AM167" s="66"/>
    </row>
    <row r="168" spans="14:39" x14ac:dyDescent="0.45">
      <c r="N168" t="s">
        <v>95</v>
      </c>
      <c r="O168" s="33">
        <f>IF($Q$166 &gt;0, $Q$166/$J$15/1000,0)</f>
        <v>1.0000816908170149</v>
      </c>
      <c r="P168" s="2"/>
      <c r="W168" t="s">
        <v>96</v>
      </c>
      <c r="X168">
        <f>J15/(X166/1000)</f>
        <v>0.96970421757048519</v>
      </c>
      <c r="AH168" s="66" t="s">
        <v>96</v>
      </c>
      <c r="AI168" s="66"/>
      <c r="AJ168" s="66">
        <f>J15/(AJ166/1000)</f>
        <v>0.99991831585582946</v>
      </c>
      <c r="AK168" s="66"/>
      <c r="AL168" s="66"/>
      <c r="AM168" s="66"/>
    </row>
    <row r="169" spans="14:39" x14ac:dyDescent="0.45">
      <c r="N169" t="s">
        <v>97</v>
      </c>
    </row>
    <row r="170" spans="14:39" x14ac:dyDescent="0.45">
      <c r="N170" t="s">
        <v>98</v>
      </c>
    </row>
  </sheetData>
  <pageMargins left="0.75" right="0.75" top="1" bottom="1" header="0.5" footer="0.5"/>
  <pageSetup paperSize="9" orientation="landscape" blackAndWhite="1" useFirstPageNumber="1" horizontalDpi="4294967292" verticalDpi="4294967292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265" r:id="rId4" name="Button 1">
              <controlPr defaultSize="0" print="0" autoFill="0" autoLine="0" autoPict="0" macro="'TOTINT+migration(2004)'!PRINT">
                <anchor moveWithCells="1" sizeWithCells="1">
                  <from>
                    <xdr:col>5</xdr:col>
                    <xdr:colOff>354330</xdr:colOff>
                    <xdr:row>2</xdr:row>
                    <xdr:rowOff>0</xdr:rowOff>
                  </from>
                  <to>
                    <xdr:col>7</xdr:col>
                    <xdr:colOff>533400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6" r:id="rId5" name="Button 2">
              <controlPr defaultSize="0" print="0" autoFill="0" autoLine="0" autoPict="0" macro="'TOTINT+migration(2004)'!FIRST">
                <anchor moveWithCells="1" sizeWithCells="1">
                  <from>
                    <xdr:col>4</xdr:col>
                    <xdr:colOff>0</xdr:colOff>
                    <xdr:row>2</xdr:row>
                    <xdr:rowOff>0</xdr:rowOff>
                  </from>
                  <to>
                    <xdr:col>5</xdr:col>
                    <xdr:colOff>354330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7" r:id="rId6" name="Button 3">
              <controlPr defaultSize="0" print="0" autoFill="0" autoLine="0" autoPict="0" macro="'TOTINT+migration(2004)'!SAVE">
                <anchor moveWithCells="1" sizeWithCells="1">
                  <from>
                    <xdr:col>7</xdr:col>
                    <xdr:colOff>533400</xdr:colOff>
                    <xdr:row>2</xdr:row>
                    <xdr:rowOff>0</xdr:rowOff>
                  </from>
                  <to>
                    <xdr:col>10</xdr:col>
                    <xdr:colOff>57150</xdr:colOff>
                    <xdr:row>5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autoPageBreaks="0"/>
  </sheetPr>
  <dimension ref="A1:BC170"/>
  <sheetViews>
    <sheetView zoomScaleNormal="100" workbookViewId="0"/>
  </sheetViews>
  <sheetFormatPr defaultRowHeight="12.3" x14ac:dyDescent="0.45"/>
  <cols>
    <col min="7" max="7" width="2.71875" customWidth="1"/>
    <col min="9" max="9" width="2.71875" customWidth="1"/>
    <col min="10" max="10" width="9.83203125" customWidth="1"/>
    <col min="14" max="14" width="5.71875" customWidth="1"/>
    <col min="15" max="15" width="10.71875" customWidth="1"/>
    <col min="16" max="16" width="7.71875" customWidth="1"/>
    <col min="17" max="17" width="6.71875" hidden="1" customWidth="1"/>
    <col min="18" max="18" width="3.71875" customWidth="1"/>
    <col min="19" max="19" width="10.71875" customWidth="1"/>
    <col min="20" max="20" width="7.71875" customWidth="1"/>
    <col min="21" max="21" width="6.71875" hidden="1" customWidth="1"/>
    <col min="22" max="22" width="3.71875" customWidth="1"/>
    <col min="23" max="23" width="10.71875" customWidth="1"/>
    <col min="24" max="24" width="7.71875" customWidth="1"/>
    <col min="25" max="25" width="6.71875" hidden="1" customWidth="1"/>
    <col min="26" max="26" width="3.71875" customWidth="1"/>
    <col min="27" max="27" width="10.71875" customWidth="1"/>
    <col min="28" max="28" width="7.71875" customWidth="1"/>
    <col min="29" max="29" width="6.71875" hidden="1" customWidth="1"/>
    <col min="30" max="30" width="3.71875" customWidth="1"/>
    <col min="31" max="31" width="10.71875" customWidth="1"/>
    <col min="32" max="32" width="7.71875" customWidth="1"/>
    <col min="33" max="33" width="0" hidden="1" customWidth="1"/>
    <col min="35" max="35" width="5.27734375" customWidth="1"/>
    <col min="36" max="36" width="8.71875" customWidth="1"/>
    <col min="37" max="37" width="6.27734375" customWidth="1"/>
    <col min="38" max="38" width="6.44140625" customWidth="1"/>
  </cols>
  <sheetData>
    <row r="1" spans="1:55" ht="22.5" x14ac:dyDescent="0.75">
      <c r="A1" s="3" t="s">
        <v>22</v>
      </c>
      <c r="C1" s="1" t="s">
        <v>23</v>
      </c>
      <c r="E1" s="2"/>
      <c r="F1" s="3" t="s">
        <v>24</v>
      </c>
      <c r="J1" s="3" t="s">
        <v>25</v>
      </c>
      <c r="N1" s="3" t="s">
        <v>26</v>
      </c>
      <c r="P1" s="5" t="str">
        <f>($C$3)</f>
        <v>p7eINT_metier</v>
      </c>
      <c r="T1" s="6" t="s">
        <v>27</v>
      </c>
      <c r="W1" s="7" t="str">
        <f>($C$5)</f>
        <v>Plaice VIIe - International (Used metier based datasets)</v>
      </c>
    </row>
    <row r="2" spans="1:55" x14ac:dyDescent="0.45">
      <c r="N2" s="3"/>
    </row>
    <row r="3" spans="1:55" x14ac:dyDescent="0.45">
      <c r="A3" s="3" t="s">
        <v>26</v>
      </c>
      <c r="C3" s="11" t="s">
        <v>28</v>
      </c>
      <c r="D3" s="39"/>
      <c r="N3" s="6" t="s">
        <v>29</v>
      </c>
      <c r="P3" s="5">
        <f>($B$7)</f>
        <v>2003</v>
      </c>
      <c r="Q3" s="9"/>
      <c r="R3" s="9"/>
      <c r="S3" s="9"/>
      <c r="T3" s="6" t="s">
        <v>30</v>
      </c>
      <c r="U3" s="10"/>
      <c r="W3" s="5" t="str">
        <f>($D$7)</f>
        <v>Combined</v>
      </c>
    </row>
    <row r="4" spans="1:55" x14ac:dyDescent="0.45">
      <c r="A4" s="3"/>
      <c r="N4" s="6"/>
      <c r="P4" s="6"/>
      <c r="Q4" s="9"/>
      <c r="R4" s="9"/>
      <c r="S4" s="9"/>
      <c r="U4" s="10"/>
    </row>
    <row r="5" spans="1:55" x14ac:dyDescent="0.45">
      <c r="A5" s="6" t="s">
        <v>27</v>
      </c>
      <c r="C5" s="11" t="s">
        <v>31</v>
      </c>
      <c r="D5" s="9"/>
      <c r="E5" s="9"/>
      <c r="G5" s="10"/>
      <c r="N5" s="6" t="s">
        <v>32</v>
      </c>
      <c r="P5" s="36">
        <f>($F$7)</f>
        <v>42191</v>
      </c>
      <c r="Q5" s="2"/>
      <c r="R5" s="2"/>
      <c r="T5" s="6" t="s">
        <v>33</v>
      </c>
      <c r="U5" s="2"/>
      <c r="W5" s="5" t="str">
        <f>($J$7)</f>
        <v>idh</v>
      </c>
    </row>
    <row r="6" spans="1:55" x14ac:dyDescent="0.45">
      <c r="A6" s="6"/>
      <c r="C6" s="6"/>
      <c r="D6" s="9"/>
      <c r="E6" s="9"/>
      <c r="G6" s="10"/>
    </row>
    <row r="7" spans="1:55" x14ac:dyDescent="0.45">
      <c r="A7" s="6" t="s">
        <v>29</v>
      </c>
      <c r="B7" s="12">
        <v>2003</v>
      </c>
      <c r="C7" s="9" t="s">
        <v>30</v>
      </c>
      <c r="D7" s="13" t="str">
        <f>IF(F45=1, "Combined",IF(F45=2, "Separate",""))</f>
        <v>Combined</v>
      </c>
      <c r="E7" s="4" t="s">
        <v>32</v>
      </c>
      <c r="F7" s="35">
        <v>42191</v>
      </c>
      <c r="G7" s="2"/>
      <c r="I7" s="4" t="s">
        <v>33</v>
      </c>
      <c r="J7" s="40" t="s">
        <v>34</v>
      </c>
    </row>
    <row r="8" spans="1:55" x14ac:dyDescent="0.45">
      <c r="N8" s="15" t="s">
        <v>35</v>
      </c>
      <c r="AU8" s="45"/>
    </row>
    <row r="9" spans="1:55" x14ac:dyDescent="0.45">
      <c r="AF9" s="46"/>
      <c r="AG9" s="46"/>
      <c r="AH9" s="46"/>
      <c r="AI9" s="46"/>
      <c r="AJ9" s="46"/>
      <c r="AK9" s="46"/>
      <c r="AL9" s="46"/>
      <c r="AM9" s="46"/>
      <c r="AN9" s="46"/>
      <c r="AO9" s="47"/>
      <c r="AU9" s="45"/>
    </row>
    <row r="10" spans="1:55" x14ac:dyDescent="0.45">
      <c r="A10" t="s">
        <v>36</v>
      </c>
      <c r="N10" s="3" t="s">
        <v>37</v>
      </c>
    </row>
    <row r="11" spans="1:55" x14ac:dyDescent="0.45">
      <c r="A11" t="s">
        <v>38</v>
      </c>
      <c r="AK11" s="9"/>
    </row>
    <row r="12" spans="1:55" x14ac:dyDescent="0.45">
      <c r="O12" s="37" t="str">
        <f>C14</f>
        <v>International</v>
      </c>
      <c r="P12" s="2"/>
      <c r="S12" s="37" t="str">
        <f>D14</f>
        <v>Migration</v>
      </c>
      <c r="T12" s="2"/>
      <c r="U12" s="5"/>
      <c r="W12" s="37" t="str">
        <f>E14</f>
        <v>-</v>
      </c>
      <c r="X12" s="2"/>
      <c r="Z12" s="5"/>
      <c r="AA12" s="37" t="str">
        <f>F14</f>
        <v>-</v>
      </c>
      <c r="AB12" s="2"/>
      <c r="AC12" s="5"/>
      <c r="AJ12" s="9"/>
      <c r="AX12" s="42"/>
      <c r="BC12" s="42"/>
    </row>
    <row r="13" spans="1:55" x14ac:dyDescent="0.45">
      <c r="I13" s="4"/>
      <c r="J13" s="16" t="s">
        <v>39</v>
      </c>
      <c r="N13" s="17" t="s">
        <v>40</v>
      </c>
      <c r="O13" s="10" t="s">
        <v>41</v>
      </c>
      <c r="P13" s="10" t="s">
        <v>42</v>
      </c>
      <c r="S13" s="10" t="s">
        <v>41</v>
      </c>
      <c r="T13" s="10" t="s">
        <v>42</v>
      </c>
      <c r="U13" s="10"/>
      <c r="W13" s="10" t="s">
        <v>41</v>
      </c>
      <c r="X13" s="10" t="s">
        <v>42</v>
      </c>
      <c r="AA13" s="10" t="s">
        <v>41</v>
      </c>
      <c r="AB13" s="10" t="s">
        <v>42</v>
      </c>
      <c r="AC13" s="10"/>
      <c r="AE13" s="10"/>
      <c r="AX13" s="42"/>
      <c r="BC13" s="42"/>
    </row>
    <row r="14" spans="1:55" x14ac:dyDescent="0.45">
      <c r="C14" s="41" t="s">
        <v>43</v>
      </c>
      <c r="D14" s="41" t="s">
        <v>44</v>
      </c>
      <c r="E14" s="41" t="s">
        <v>45</v>
      </c>
      <c r="F14" s="41" t="s">
        <v>45</v>
      </c>
      <c r="H14" s="16" t="s">
        <v>46</v>
      </c>
      <c r="I14" s="4"/>
      <c r="J14" s="16" t="s">
        <v>47</v>
      </c>
      <c r="N14" s="17">
        <v>0</v>
      </c>
      <c r="O14" s="30">
        <v>0</v>
      </c>
      <c r="P14" s="22">
        <v>0</v>
      </c>
      <c r="Q14" s="18"/>
      <c r="S14" s="30">
        <v>0</v>
      </c>
      <c r="T14" s="22">
        <v>0</v>
      </c>
      <c r="U14" s="20"/>
      <c r="W14" s="30">
        <v>0</v>
      </c>
      <c r="X14" s="22">
        <v>0</v>
      </c>
      <c r="AA14" s="30">
        <v>0</v>
      </c>
      <c r="AB14" s="22">
        <v>0</v>
      </c>
      <c r="AC14" s="23"/>
      <c r="AE14" s="22"/>
      <c r="AX14" s="42"/>
      <c r="BC14" s="42"/>
    </row>
    <row r="15" spans="1:55" x14ac:dyDescent="0.45">
      <c r="A15" t="s">
        <v>48</v>
      </c>
      <c r="C15" s="20">
        <v>1276.777</v>
      </c>
      <c r="D15" s="22">
        <v>109.934884850787</v>
      </c>
      <c r="E15" s="20">
        <f>0</f>
        <v>0</v>
      </c>
      <c r="F15" s="20">
        <f>0</f>
        <v>0</v>
      </c>
      <c r="H15" s="22"/>
      <c r="J15" s="22">
        <f>SUM(C15:F15)</f>
        <v>1386.7118848507871</v>
      </c>
      <c r="N15" s="17">
        <v>1</v>
      </c>
      <c r="O15" s="30">
        <v>23022.561558864752</v>
      </c>
      <c r="P15" s="22">
        <v>0.28111926205706367</v>
      </c>
      <c r="Q15" s="18"/>
      <c r="S15" s="30">
        <v>0</v>
      </c>
      <c r="T15" s="22">
        <v>0</v>
      </c>
      <c r="U15" s="20"/>
      <c r="W15" s="30">
        <v>0</v>
      </c>
      <c r="X15" s="22">
        <v>0</v>
      </c>
      <c r="AA15" s="30">
        <v>0</v>
      </c>
      <c r="AB15" s="22">
        <v>0</v>
      </c>
      <c r="AC15" s="23"/>
      <c r="AE15" s="22"/>
      <c r="BC15" s="42"/>
    </row>
    <row r="16" spans="1:55" x14ac:dyDescent="0.45">
      <c r="N16" s="17">
        <v>2</v>
      </c>
      <c r="O16" s="30">
        <v>875058.38043997448</v>
      </c>
      <c r="P16" s="22">
        <v>0.31364032673439374</v>
      </c>
      <c r="Q16" s="18"/>
      <c r="S16" s="30">
        <v>11395.4050575</v>
      </c>
      <c r="T16" s="22">
        <v>0.22525944641665199</v>
      </c>
      <c r="U16" s="20"/>
      <c r="W16" s="30">
        <v>0</v>
      </c>
      <c r="X16" s="22">
        <v>0</v>
      </c>
      <c r="AA16" s="30">
        <v>0</v>
      </c>
      <c r="AB16" s="22">
        <v>0</v>
      </c>
      <c r="AC16" s="23"/>
      <c r="AE16" s="22"/>
      <c r="AQ16" s="22"/>
      <c r="AT16" s="22"/>
      <c r="AX16" s="43"/>
      <c r="BC16" s="43"/>
    </row>
    <row r="17" spans="1:55" x14ac:dyDescent="0.45">
      <c r="A17" t="s">
        <v>49</v>
      </c>
      <c r="C17" s="20">
        <v>1276.777</v>
      </c>
      <c r="D17" s="22">
        <v>109.934884850787</v>
      </c>
      <c r="E17" s="20">
        <f>0</f>
        <v>0</v>
      </c>
      <c r="F17" s="20">
        <f>0</f>
        <v>0</v>
      </c>
      <c r="H17" s="22">
        <f>SUM(C17:F17)</f>
        <v>1386.7118848507871</v>
      </c>
      <c r="I17" s="22"/>
      <c r="J17" s="22"/>
      <c r="N17" s="17">
        <v>3</v>
      </c>
      <c r="O17" s="30">
        <v>912680.17965642514</v>
      </c>
      <c r="P17" s="22">
        <v>0.3800136946691739</v>
      </c>
      <c r="Q17" s="18"/>
      <c r="S17" s="30">
        <v>50862.123948</v>
      </c>
      <c r="T17" s="22">
        <v>0.32550920004920803</v>
      </c>
      <c r="U17" s="20"/>
      <c r="W17" s="30">
        <v>0</v>
      </c>
      <c r="X17" s="22">
        <v>0</v>
      </c>
      <c r="AA17" s="30">
        <v>0</v>
      </c>
      <c r="AB17" s="22">
        <v>0</v>
      </c>
      <c r="AC17" s="23"/>
      <c r="AE17" s="22"/>
      <c r="AQ17" s="22"/>
      <c r="AT17" s="22"/>
      <c r="AX17" s="43"/>
      <c r="BC17" s="43"/>
    </row>
    <row r="18" spans="1:55" x14ac:dyDescent="0.45">
      <c r="N18" s="17">
        <v>4</v>
      </c>
      <c r="O18" s="30">
        <v>476981.53368498839</v>
      </c>
      <c r="P18" s="22">
        <v>0.44614358045976144</v>
      </c>
      <c r="Q18" s="18"/>
      <c r="S18" s="30">
        <v>54574.658927999997</v>
      </c>
      <c r="T18" s="22">
        <v>0.39831902111640299</v>
      </c>
      <c r="U18" s="20"/>
      <c r="W18" s="30">
        <v>0</v>
      </c>
      <c r="X18" s="22">
        <v>0</v>
      </c>
      <c r="AA18" s="30">
        <v>0</v>
      </c>
      <c r="AB18" s="22">
        <v>0</v>
      </c>
      <c r="AC18" s="23"/>
      <c r="AE18" s="22"/>
      <c r="AQ18" s="22"/>
      <c r="AT18" s="22"/>
      <c r="AX18" s="43"/>
      <c r="BC18" s="43"/>
    </row>
    <row r="19" spans="1:55" x14ac:dyDescent="0.45">
      <c r="A19" t="s">
        <v>50</v>
      </c>
      <c r="C19" s="20">
        <v>1276.777</v>
      </c>
      <c r="D19" s="22">
        <v>109.934884850787</v>
      </c>
      <c r="E19" s="20">
        <v>0</v>
      </c>
      <c r="F19" s="20">
        <v>0</v>
      </c>
      <c r="H19" s="22"/>
      <c r="I19" s="22"/>
      <c r="J19" s="22"/>
      <c r="N19" s="17">
        <v>5</v>
      </c>
      <c r="O19" s="30">
        <v>172020.85168951581</v>
      </c>
      <c r="P19" s="22">
        <v>0.5319772546838023</v>
      </c>
      <c r="Q19" s="18"/>
      <c r="S19" s="30">
        <v>9792.8618999999999</v>
      </c>
      <c r="T19" s="22">
        <v>0.59515853737607605</v>
      </c>
      <c r="U19" s="20"/>
      <c r="W19" s="30">
        <v>0</v>
      </c>
      <c r="X19" s="22">
        <v>0</v>
      </c>
      <c r="AA19" s="30">
        <v>0</v>
      </c>
      <c r="AB19" s="22">
        <v>0</v>
      </c>
      <c r="AC19" s="23"/>
      <c r="AE19" s="22"/>
      <c r="AQ19" s="22"/>
      <c r="AT19" s="22"/>
      <c r="AX19" s="43"/>
      <c r="BC19" s="43"/>
    </row>
    <row r="20" spans="1:55" x14ac:dyDescent="0.45">
      <c r="N20" s="17">
        <v>6</v>
      </c>
      <c r="O20" s="30">
        <v>146876.853098055</v>
      </c>
      <c r="P20" s="22">
        <v>0.60590681845533567</v>
      </c>
      <c r="Q20" s="18"/>
      <c r="S20" s="30">
        <v>19533.791399999998</v>
      </c>
      <c r="T20" s="22">
        <v>0.604488514447315</v>
      </c>
      <c r="U20" s="20"/>
      <c r="W20" s="30">
        <v>0</v>
      </c>
      <c r="X20" s="22">
        <v>0</v>
      </c>
      <c r="AA20" s="30">
        <v>0</v>
      </c>
      <c r="AB20" s="22">
        <v>0</v>
      </c>
      <c r="AC20" s="23"/>
      <c r="AE20" s="22"/>
      <c r="AQ20" s="22"/>
      <c r="AT20" s="22"/>
      <c r="AX20" s="43"/>
      <c r="BC20" s="43"/>
    </row>
    <row r="21" spans="1:55" x14ac:dyDescent="0.45">
      <c r="A21" t="s">
        <v>51</v>
      </c>
      <c r="C21" s="13">
        <f>IF(C19=0, 0,IF(C19&lt;&gt; 0, C17/C19))</f>
        <v>1</v>
      </c>
      <c r="D21" s="13">
        <f>IF(D19=0, 0,IF(D19&lt;&gt; 0, D17/D19))</f>
        <v>1</v>
      </c>
      <c r="E21" s="13">
        <f>IF(E19=0, 0,IF(E19&lt;&gt; 0, E17/E19))</f>
        <v>0</v>
      </c>
      <c r="F21" s="13">
        <f>IF(F19=0, 0,IF(F19&lt;&gt; 0, F17/F19))</f>
        <v>0</v>
      </c>
      <c r="J21" s="13">
        <f>IF(H17=0, 0,IF(H17&lt;&gt; 0, J15/H17))</f>
        <v>1</v>
      </c>
      <c r="N21" s="17">
        <v>7</v>
      </c>
      <c r="O21" s="30">
        <v>195172.57621847879</v>
      </c>
      <c r="P21" s="22">
        <v>0.67778001325829607</v>
      </c>
      <c r="Q21" s="18"/>
      <c r="S21" s="30">
        <v>40464.279750000002</v>
      </c>
      <c r="T21" s="22">
        <v>0.64878840557870898</v>
      </c>
      <c r="U21" s="20"/>
      <c r="W21" s="30">
        <v>0</v>
      </c>
      <c r="X21" s="22">
        <v>0</v>
      </c>
      <c r="AA21" s="30">
        <v>0</v>
      </c>
      <c r="AB21" s="22">
        <v>0</v>
      </c>
      <c r="AC21" s="23"/>
      <c r="AE21" s="22"/>
      <c r="AQ21" s="22"/>
      <c r="AT21" s="22"/>
      <c r="AX21" s="43"/>
      <c r="BC21" s="43"/>
    </row>
    <row r="22" spans="1:55" x14ac:dyDescent="0.45">
      <c r="N22" s="17">
        <v>8</v>
      </c>
      <c r="O22" s="30">
        <v>47741.924343998675</v>
      </c>
      <c r="P22" s="22">
        <v>0.78378220400157128</v>
      </c>
      <c r="Q22" s="18"/>
      <c r="S22" s="30">
        <v>10210.99425</v>
      </c>
      <c r="T22" s="22">
        <v>0.90154778441326899</v>
      </c>
      <c r="U22" s="20"/>
      <c r="W22" s="30">
        <v>0</v>
      </c>
      <c r="X22" s="22">
        <v>0</v>
      </c>
      <c r="AA22" s="30">
        <v>0</v>
      </c>
      <c r="AB22" s="22">
        <v>0</v>
      </c>
      <c r="AC22" s="23"/>
      <c r="AE22" s="22"/>
      <c r="AQ22" s="22"/>
      <c r="AT22" s="22"/>
      <c r="AX22" s="43"/>
      <c r="BC22" s="43"/>
    </row>
    <row r="23" spans="1:55" x14ac:dyDescent="0.45">
      <c r="N23" s="17">
        <v>9</v>
      </c>
      <c r="O23" s="30">
        <v>37443.03875491349</v>
      </c>
      <c r="P23" s="22">
        <v>0.98876886443112344</v>
      </c>
      <c r="Q23" s="18"/>
      <c r="S23" s="30">
        <v>7401.8477999999996</v>
      </c>
      <c r="T23" s="22">
        <v>1.40924653672497</v>
      </c>
      <c r="U23" s="20"/>
      <c r="W23" s="30">
        <v>0</v>
      </c>
      <c r="X23" s="22">
        <v>0</v>
      </c>
      <c r="AA23" s="30">
        <v>0</v>
      </c>
      <c r="AB23" s="22">
        <v>0</v>
      </c>
      <c r="AC23" s="23"/>
      <c r="AE23" s="22"/>
      <c r="AQ23" s="22"/>
      <c r="AT23" s="22"/>
      <c r="AX23" s="43"/>
      <c r="BC23" s="43"/>
    </row>
    <row r="24" spans="1:55" x14ac:dyDescent="0.45">
      <c r="A24" t="s">
        <v>52</v>
      </c>
      <c r="C24" s="24">
        <f>IF($Q$98+$Q$131 &gt;0,($Q$98+$Q$131)/$C$17/1000,0)</f>
        <v>1.0000169445235358</v>
      </c>
      <c r="D24" s="24">
        <f>IF($U$98+$U$131 &gt;0,($U$98+$U$131)/$D$17/1000,0)</f>
        <v>1.0000000000000013</v>
      </c>
      <c r="E24" s="24">
        <f>IF($Y$98+$Y$131 &gt;0,($Y$98+$Y$131)/$E$17/1000,0)</f>
        <v>0</v>
      </c>
      <c r="F24" s="24">
        <f>IF($AC$98+$AC$131 &gt;0,($AC$98+$AC$131)/$F$17/1000,0)</f>
        <v>0</v>
      </c>
      <c r="G24" s="10"/>
      <c r="H24" s="10"/>
      <c r="I24" s="10"/>
      <c r="J24" s="24">
        <f>IF($AG$98+$AG$131 &gt;0,($AG$98+$AG$131)/$J$15/1000,0)</f>
        <v>1.000015601206107</v>
      </c>
      <c r="N24" s="17">
        <v>10</v>
      </c>
      <c r="O24" s="30">
        <v>4503.3004709081315</v>
      </c>
      <c r="P24" s="22">
        <v>1.5205928844248433</v>
      </c>
      <c r="Q24" s="18"/>
      <c r="S24" s="30">
        <v>4373.1000000000004</v>
      </c>
      <c r="T24" s="22">
        <v>1.2686668822046301</v>
      </c>
      <c r="U24" s="20"/>
      <c r="W24" s="30">
        <v>0</v>
      </c>
      <c r="X24" s="22">
        <v>0</v>
      </c>
      <c r="AA24" s="30">
        <v>0</v>
      </c>
      <c r="AB24" s="22">
        <v>0</v>
      </c>
      <c r="AC24" s="23"/>
      <c r="AE24" s="22"/>
      <c r="AQ24" s="22"/>
      <c r="AT24" s="22"/>
      <c r="AW24" s="5"/>
      <c r="AX24" s="43"/>
      <c r="BC24" s="43"/>
    </row>
    <row r="25" spans="1:55" x14ac:dyDescent="0.45">
      <c r="N25" s="17">
        <v>11</v>
      </c>
      <c r="O25" s="30">
        <v>3359.0370652146648</v>
      </c>
      <c r="P25" s="22">
        <v>1.5349406225180389</v>
      </c>
      <c r="Q25" s="18"/>
      <c r="S25" s="30"/>
      <c r="T25" s="22"/>
      <c r="U25" s="20"/>
      <c r="W25" s="30">
        <v>0</v>
      </c>
      <c r="X25" s="22">
        <v>0</v>
      </c>
      <c r="AA25" s="30">
        <v>0</v>
      </c>
      <c r="AB25" s="22">
        <v>0</v>
      </c>
      <c r="AC25" s="23"/>
      <c r="AE25" s="22"/>
      <c r="AQ25" s="22"/>
      <c r="AT25" s="22"/>
      <c r="AX25" s="43"/>
      <c r="BC25" s="43"/>
    </row>
    <row r="26" spans="1:55" x14ac:dyDescent="0.45">
      <c r="N26" s="17">
        <v>12</v>
      </c>
      <c r="O26" s="30">
        <v>9784.1524807798305</v>
      </c>
      <c r="P26" s="22">
        <v>1.1111809390747858</v>
      </c>
      <c r="Q26" s="18"/>
      <c r="S26" s="30"/>
      <c r="T26" s="22"/>
      <c r="U26" s="20"/>
      <c r="W26" s="30">
        <v>0</v>
      </c>
      <c r="X26" s="22">
        <v>0</v>
      </c>
      <c r="AA26" s="30">
        <v>0</v>
      </c>
      <c r="AB26" s="22">
        <v>0</v>
      </c>
      <c r="AC26" s="23"/>
      <c r="AE26" s="22"/>
      <c r="AQ26" s="22"/>
      <c r="AT26" s="22"/>
      <c r="AX26" s="43"/>
      <c r="BC26" s="43"/>
    </row>
    <row r="27" spans="1:55" x14ac:dyDescent="0.45">
      <c r="N27" s="17">
        <v>13</v>
      </c>
      <c r="O27" s="30">
        <v>864.20814918654287</v>
      </c>
      <c r="P27" s="22">
        <v>1.5878671231651242</v>
      </c>
      <c r="Q27" s="18"/>
      <c r="S27" s="30"/>
      <c r="T27" s="22"/>
      <c r="U27" s="20"/>
      <c r="W27" s="30">
        <v>0</v>
      </c>
      <c r="X27" s="22">
        <v>0</v>
      </c>
      <c r="AA27" s="30">
        <v>0</v>
      </c>
      <c r="AB27" s="22">
        <v>0</v>
      </c>
      <c r="AC27" s="23"/>
      <c r="AE27" s="22"/>
      <c r="AQ27" s="22"/>
      <c r="AT27" s="22"/>
      <c r="AX27" s="43"/>
      <c r="BC27" s="43"/>
    </row>
    <row r="28" spans="1:55" x14ac:dyDescent="0.45">
      <c r="N28" s="17">
        <v>14</v>
      </c>
      <c r="O28" s="30">
        <v>1018.1334812122025</v>
      </c>
      <c r="P28" s="22">
        <v>1.0396259774234025</v>
      </c>
      <c r="Q28" s="18"/>
      <c r="S28" s="30"/>
      <c r="T28" s="22"/>
      <c r="U28" s="20"/>
      <c r="W28" s="30">
        <v>0</v>
      </c>
      <c r="X28" s="22">
        <v>0</v>
      </c>
      <c r="AA28" s="30">
        <v>0</v>
      </c>
      <c r="AB28" s="22">
        <v>0</v>
      </c>
      <c r="AC28" s="23"/>
      <c r="AE28" s="22"/>
      <c r="AQ28" s="22"/>
      <c r="AT28" s="22"/>
      <c r="AX28" s="43"/>
      <c r="BC28" s="43"/>
    </row>
    <row r="29" spans="1:55" x14ac:dyDescent="0.45">
      <c r="N29" s="17" t="s">
        <v>53</v>
      </c>
      <c r="O29" s="30">
        <v>14495.865334864224</v>
      </c>
      <c r="P29" s="22">
        <v>1.6351364294195063</v>
      </c>
      <c r="Q29" s="18"/>
      <c r="S29" s="30"/>
      <c r="T29" s="22"/>
      <c r="U29" s="20"/>
      <c r="W29" s="30">
        <v>0</v>
      </c>
      <c r="X29" s="22">
        <v>0</v>
      </c>
      <c r="AA29" s="30">
        <v>0</v>
      </c>
      <c r="AB29" s="22">
        <v>0</v>
      </c>
      <c r="AC29" s="23"/>
      <c r="AE29" s="22"/>
      <c r="AQ29" s="22"/>
      <c r="AT29" s="22"/>
      <c r="AX29" s="43"/>
      <c r="BC29" s="43"/>
    </row>
    <row r="30" spans="1:55" x14ac:dyDescent="0.45">
      <c r="AQ30" s="22"/>
      <c r="AT30" s="22"/>
      <c r="AX30" s="43"/>
      <c r="BC30" s="43"/>
    </row>
    <row r="31" spans="1:55" x14ac:dyDescent="0.45">
      <c r="N31" t="s">
        <v>54</v>
      </c>
      <c r="O31" s="31">
        <f>SUM(O14:O29)</f>
        <v>2921022.5964273796</v>
      </c>
      <c r="P31" s="2"/>
      <c r="S31" s="31">
        <f>SUM(S14:S29)</f>
        <v>208609.06303349996</v>
      </c>
      <c r="T31" s="2"/>
      <c r="U31" s="5"/>
      <c r="V31" s="5"/>
      <c r="W31" s="31">
        <f>SUM(W14:W29)</f>
        <v>0</v>
      </c>
      <c r="X31" s="2"/>
      <c r="Y31" s="5"/>
      <c r="Z31" s="5"/>
      <c r="AA31" s="31">
        <f>SUM(AA14:AA29)</f>
        <v>0</v>
      </c>
      <c r="AB31" s="2"/>
      <c r="AC31" s="5"/>
      <c r="AW31" s="42"/>
      <c r="AX31" s="43"/>
      <c r="AY31" s="42"/>
      <c r="AZ31" s="42"/>
      <c r="BA31" s="42"/>
      <c r="BB31" s="44"/>
      <c r="BC31" s="43"/>
    </row>
    <row r="32" spans="1:55" x14ac:dyDescent="0.45">
      <c r="A32" s="46"/>
      <c r="B32" s="46"/>
      <c r="C32" s="46"/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7"/>
    </row>
    <row r="33" spans="1:38" x14ac:dyDescent="0.45">
      <c r="P33" s="3"/>
      <c r="U33" s="3"/>
      <c r="Z33" s="3"/>
      <c r="AE33" s="3"/>
      <c r="AK33" s="9"/>
    </row>
    <row r="34" spans="1:38" x14ac:dyDescent="0.45">
      <c r="N34" s="3" t="s">
        <v>26</v>
      </c>
      <c r="P34" s="5" t="str">
        <f>($C$3)</f>
        <v>p7eINT_metier</v>
      </c>
      <c r="T34" s="6" t="s">
        <v>27</v>
      </c>
      <c r="W34" s="7" t="str">
        <f>($C$5)</f>
        <v>Plaice VIIe - International (Used metier based datasets)</v>
      </c>
    </row>
    <row r="35" spans="1:38" x14ac:dyDescent="0.45">
      <c r="N35" s="3"/>
    </row>
    <row r="36" spans="1:38" x14ac:dyDescent="0.45">
      <c r="N36" s="6" t="s">
        <v>29</v>
      </c>
      <c r="P36" s="5">
        <f>($B$7)</f>
        <v>2003</v>
      </c>
      <c r="Q36" s="9"/>
      <c r="R36" s="9"/>
      <c r="S36" s="9"/>
      <c r="T36" s="6" t="s">
        <v>30</v>
      </c>
      <c r="U36" s="10"/>
      <c r="W36" s="5" t="str">
        <f>($D$7)</f>
        <v>Combined</v>
      </c>
    </row>
    <row r="37" spans="1:38" x14ac:dyDescent="0.45">
      <c r="C37" s="25" t="s">
        <v>55</v>
      </c>
      <c r="D37" s="26"/>
      <c r="E37" s="26"/>
      <c r="F37" s="27"/>
      <c r="N37" s="6"/>
      <c r="P37" s="6"/>
      <c r="Q37" s="9"/>
      <c r="R37" s="9"/>
      <c r="S37" s="9"/>
      <c r="U37" s="10"/>
    </row>
    <row r="38" spans="1:38" x14ac:dyDescent="0.45">
      <c r="C38" s="26"/>
      <c r="D38" s="26"/>
      <c r="E38" s="26"/>
      <c r="F38" s="28"/>
      <c r="N38" s="6" t="s">
        <v>32</v>
      </c>
      <c r="P38" s="36">
        <f>($F$7)</f>
        <v>42191</v>
      </c>
      <c r="Q38" s="2"/>
      <c r="R38" s="2"/>
      <c r="T38" s="6" t="s">
        <v>33</v>
      </c>
      <c r="U38" s="2"/>
      <c r="W38" s="5" t="str">
        <f>($J$7)</f>
        <v>idh</v>
      </c>
    </row>
    <row r="39" spans="1:38" x14ac:dyDescent="0.45">
      <c r="C39" s="26" t="s">
        <v>56</v>
      </c>
      <c r="D39" s="26"/>
      <c r="E39" s="26"/>
      <c r="F39" s="27">
        <f>1</f>
        <v>1</v>
      </c>
    </row>
    <row r="40" spans="1:38" x14ac:dyDescent="0.45">
      <c r="C40" s="26" t="s">
        <v>57</v>
      </c>
      <c r="D40" s="26"/>
      <c r="E40" s="26"/>
      <c r="F40" s="28" t="str">
        <f>"n"</f>
        <v>n</v>
      </c>
    </row>
    <row r="41" spans="1:38" x14ac:dyDescent="0.45">
      <c r="C41" s="26" t="s">
        <v>58</v>
      </c>
      <c r="D41" s="26"/>
      <c r="E41" s="26"/>
      <c r="F41" s="28">
        <f>1</f>
        <v>1</v>
      </c>
      <c r="N41" s="15" t="s">
        <v>35</v>
      </c>
    </row>
    <row r="42" spans="1:38" x14ac:dyDescent="0.45">
      <c r="C42" s="26" t="s">
        <v>59</v>
      </c>
      <c r="D42" s="26"/>
      <c r="E42" s="26"/>
      <c r="F42" s="27">
        <f>2</f>
        <v>2</v>
      </c>
    </row>
    <row r="43" spans="1:38" x14ac:dyDescent="0.45">
      <c r="C43" s="26" t="s">
        <v>60</v>
      </c>
      <c r="D43" s="26"/>
      <c r="E43" s="26"/>
      <c r="F43" s="29" t="str">
        <f>"n"</f>
        <v>n</v>
      </c>
      <c r="N43" s="3" t="s">
        <v>61</v>
      </c>
    </row>
    <row r="44" spans="1:38" x14ac:dyDescent="0.45">
      <c r="C44" s="26" t="s">
        <v>62</v>
      </c>
      <c r="D44" s="26"/>
      <c r="E44" s="26"/>
      <c r="F44" s="29">
        <f>3</f>
        <v>3</v>
      </c>
      <c r="AK44" s="9"/>
    </row>
    <row r="45" spans="1:38" x14ac:dyDescent="0.45">
      <c r="C45" s="26" t="s">
        <v>63</v>
      </c>
      <c r="D45" s="26"/>
      <c r="E45" s="26"/>
      <c r="F45" s="26">
        <f>1</f>
        <v>1</v>
      </c>
      <c r="O45" s="37" t="str">
        <f>C14</f>
        <v>International</v>
      </c>
      <c r="P45" s="2"/>
      <c r="S45" s="37" t="str">
        <f>D14</f>
        <v>Migration</v>
      </c>
      <c r="T45" s="2"/>
      <c r="W45" s="37" t="str">
        <f>E14</f>
        <v>-</v>
      </c>
      <c r="X45" s="2"/>
      <c r="AA45" s="37" t="str">
        <f>F14</f>
        <v>-</v>
      </c>
      <c r="AB45" s="2"/>
      <c r="AK45" s="9"/>
    </row>
    <row r="46" spans="1:38" x14ac:dyDescent="0.45">
      <c r="C46" s="26" t="s">
        <v>64</v>
      </c>
      <c r="D46" s="26"/>
      <c r="E46" s="26"/>
      <c r="F46" s="29" t="str">
        <f>"n"</f>
        <v>n</v>
      </c>
      <c r="N46" s="17" t="s">
        <v>40</v>
      </c>
      <c r="O46" s="10" t="s">
        <v>41</v>
      </c>
      <c r="P46" s="10" t="s">
        <v>42</v>
      </c>
      <c r="S46" s="10" t="s">
        <v>41</v>
      </c>
      <c r="T46" s="10" t="s">
        <v>42</v>
      </c>
      <c r="W46" s="10" t="s">
        <v>41</v>
      </c>
      <c r="X46" s="10" t="s">
        <v>42</v>
      </c>
      <c r="AA46" s="10" t="s">
        <v>41</v>
      </c>
      <c r="AB46" s="10" t="s">
        <v>42</v>
      </c>
      <c r="AC46" s="17"/>
      <c r="AE46" s="10"/>
      <c r="AH46" s="10"/>
      <c r="AJ46" s="10"/>
      <c r="AK46" s="10"/>
      <c r="AL46" s="10"/>
    </row>
    <row r="47" spans="1:38" x14ac:dyDescent="0.45">
      <c r="C47" s="26" t="s">
        <v>65</v>
      </c>
      <c r="D47" s="26"/>
      <c r="E47" s="26"/>
      <c r="F47" s="26">
        <f>2</f>
        <v>2</v>
      </c>
      <c r="N47" s="17">
        <v>0</v>
      </c>
      <c r="O47" s="30">
        <v>0</v>
      </c>
      <c r="P47" s="22">
        <v>0</v>
      </c>
      <c r="R47" s="18"/>
      <c r="S47" s="30">
        <v>0</v>
      </c>
      <c r="T47" s="22">
        <v>0</v>
      </c>
      <c r="W47" s="30">
        <v>0</v>
      </c>
      <c r="X47" s="22">
        <v>0</v>
      </c>
      <c r="AA47" s="30">
        <v>0</v>
      </c>
      <c r="AB47" s="22">
        <v>0</v>
      </c>
      <c r="AC47" s="21"/>
      <c r="AE47" s="19"/>
      <c r="AH47" s="22"/>
      <c r="AK47" s="23"/>
      <c r="AL47" s="22"/>
    </row>
    <row r="48" spans="1:38" x14ac:dyDescent="0.45">
      <c r="A48" s="3"/>
      <c r="C48" s="26" t="s">
        <v>66</v>
      </c>
      <c r="D48" s="26"/>
      <c r="E48" s="26"/>
      <c r="F48" s="29" t="str">
        <f>"y"</f>
        <v>y</v>
      </c>
      <c r="N48" s="17">
        <v>1</v>
      </c>
      <c r="O48" s="30">
        <v>0</v>
      </c>
      <c r="P48" s="22">
        <v>0</v>
      </c>
      <c r="R48" s="18"/>
      <c r="S48" s="30">
        <v>0</v>
      </c>
      <c r="T48" s="22">
        <v>0</v>
      </c>
      <c r="W48" s="30">
        <v>0</v>
      </c>
      <c r="X48" s="22">
        <v>0</v>
      </c>
      <c r="AA48" s="30">
        <v>0</v>
      </c>
      <c r="AB48" s="22">
        <v>0</v>
      </c>
      <c r="AC48" s="21"/>
      <c r="AE48" s="19"/>
      <c r="AH48" s="22"/>
      <c r="AK48" s="23"/>
      <c r="AL48" s="22"/>
    </row>
    <row r="49" spans="3:38" x14ac:dyDescent="0.45">
      <c r="C49" s="26" t="s">
        <v>67</v>
      </c>
      <c r="D49" s="26"/>
      <c r="E49" s="26"/>
      <c r="F49" s="29" t="str">
        <f>"n"</f>
        <v>n</v>
      </c>
      <c r="N49" s="17">
        <v>2</v>
      </c>
      <c r="O49" s="30">
        <v>0</v>
      </c>
      <c r="P49" s="22">
        <v>0</v>
      </c>
      <c r="R49" s="18"/>
      <c r="S49" s="30">
        <v>0</v>
      </c>
      <c r="T49" s="22">
        <v>0</v>
      </c>
      <c r="W49" s="30">
        <v>0</v>
      </c>
      <c r="X49" s="22">
        <v>0</v>
      </c>
      <c r="AA49" s="30">
        <v>0</v>
      </c>
      <c r="AB49" s="22">
        <v>0</v>
      </c>
      <c r="AC49" s="21"/>
      <c r="AE49" s="19"/>
      <c r="AH49" s="22"/>
      <c r="AK49" s="23"/>
      <c r="AL49" s="22"/>
    </row>
    <row r="50" spans="3:38" x14ac:dyDescent="0.45">
      <c r="N50" s="17">
        <v>3</v>
      </c>
      <c r="O50" s="30">
        <v>0</v>
      </c>
      <c r="P50" s="22">
        <v>0</v>
      </c>
      <c r="R50" s="18"/>
      <c r="S50" s="30">
        <v>0</v>
      </c>
      <c r="T50" s="22">
        <v>0</v>
      </c>
      <c r="W50" s="30">
        <v>0</v>
      </c>
      <c r="X50" s="22">
        <v>0</v>
      </c>
      <c r="AA50" s="30">
        <v>0</v>
      </c>
      <c r="AB50" s="22">
        <v>0</v>
      </c>
      <c r="AC50" s="21"/>
      <c r="AE50" s="19"/>
      <c r="AH50" s="22"/>
      <c r="AK50" s="23"/>
      <c r="AL50" s="22"/>
    </row>
    <row r="51" spans="3:38" x14ac:dyDescent="0.45">
      <c r="N51" s="17">
        <v>4</v>
      </c>
      <c r="O51" s="30">
        <v>0</v>
      </c>
      <c r="P51" s="22">
        <v>0</v>
      </c>
      <c r="R51" s="18"/>
      <c r="S51" s="30">
        <v>0</v>
      </c>
      <c r="T51" s="22">
        <v>0</v>
      </c>
      <c r="W51" s="30">
        <v>0</v>
      </c>
      <c r="X51" s="22">
        <v>0</v>
      </c>
      <c r="AA51" s="30">
        <v>0</v>
      </c>
      <c r="AB51" s="22">
        <v>0</v>
      </c>
      <c r="AC51" s="21"/>
      <c r="AE51" s="19"/>
      <c r="AH51" s="22"/>
      <c r="AK51" s="23"/>
      <c r="AL51" s="22"/>
    </row>
    <row r="52" spans="3:38" x14ac:dyDescent="0.45">
      <c r="N52" s="17">
        <v>5</v>
      </c>
      <c r="O52" s="30">
        <v>0</v>
      </c>
      <c r="P52" s="22">
        <v>0</v>
      </c>
      <c r="R52" s="18"/>
      <c r="S52" s="30">
        <v>0</v>
      </c>
      <c r="T52" s="22">
        <v>0</v>
      </c>
      <c r="W52" s="30">
        <v>0</v>
      </c>
      <c r="X52" s="22">
        <v>0</v>
      </c>
      <c r="AA52" s="30">
        <v>0</v>
      </c>
      <c r="AB52" s="22">
        <v>0</v>
      </c>
      <c r="AC52" s="21"/>
      <c r="AE52" s="19"/>
      <c r="AH52" s="22"/>
      <c r="AK52" s="23"/>
      <c r="AL52" s="22"/>
    </row>
    <row r="53" spans="3:38" x14ac:dyDescent="0.45">
      <c r="N53" s="17">
        <v>6</v>
      </c>
      <c r="O53" s="30">
        <v>0</v>
      </c>
      <c r="P53" s="22">
        <v>0</v>
      </c>
      <c r="R53" s="18"/>
      <c r="S53" s="30">
        <v>0</v>
      </c>
      <c r="T53" s="22">
        <v>0</v>
      </c>
      <c r="W53" s="30">
        <v>0</v>
      </c>
      <c r="X53" s="22">
        <v>0</v>
      </c>
      <c r="AA53" s="30">
        <v>0</v>
      </c>
      <c r="AB53" s="22">
        <v>0</v>
      </c>
      <c r="AC53" s="21"/>
      <c r="AE53" s="19"/>
      <c r="AH53" s="22"/>
      <c r="AK53" s="23"/>
      <c r="AL53" s="22"/>
    </row>
    <row r="54" spans="3:38" x14ac:dyDescent="0.45">
      <c r="N54" s="17">
        <v>7</v>
      </c>
      <c r="O54" s="30">
        <v>0</v>
      </c>
      <c r="P54" s="22">
        <v>0</v>
      </c>
      <c r="R54" s="18"/>
      <c r="S54" s="30">
        <v>0</v>
      </c>
      <c r="T54" s="22">
        <v>0</v>
      </c>
      <c r="W54" s="30">
        <v>0</v>
      </c>
      <c r="X54" s="22">
        <v>0</v>
      </c>
      <c r="AA54" s="30">
        <v>0</v>
      </c>
      <c r="AB54" s="22">
        <v>0</v>
      </c>
      <c r="AC54" s="21"/>
      <c r="AE54" s="19"/>
      <c r="AH54" s="22"/>
      <c r="AK54" s="23"/>
      <c r="AL54" s="22"/>
    </row>
    <row r="55" spans="3:38" x14ac:dyDescent="0.45">
      <c r="N55" s="17">
        <v>8</v>
      </c>
      <c r="O55" s="30">
        <v>0</v>
      </c>
      <c r="P55" s="22">
        <v>0</v>
      </c>
      <c r="R55" s="18"/>
      <c r="S55" s="30">
        <v>0</v>
      </c>
      <c r="T55" s="22">
        <v>0</v>
      </c>
      <c r="W55" s="30">
        <v>0</v>
      </c>
      <c r="X55" s="22">
        <v>0</v>
      </c>
      <c r="AA55" s="30">
        <v>0</v>
      </c>
      <c r="AB55" s="22">
        <v>0</v>
      </c>
      <c r="AC55" s="21"/>
      <c r="AE55" s="19"/>
      <c r="AH55" s="22"/>
      <c r="AK55" s="23"/>
      <c r="AL55" s="22"/>
    </row>
    <row r="56" spans="3:38" x14ac:dyDescent="0.45">
      <c r="N56" s="17">
        <v>9</v>
      </c>
      <c r="O56" s="30">
        <v>0</v>
      </c>
      <c r="P56" s="22">
        <v>0</v>
      </c>
      <c r="R56" s="18"/>
      <c r="S56" s="30">
        <v>0</v>
      </c>
      <c r="T56" s="22">
        <v>0</v>
      </c>
      <c r="W56" s="30">
        <v>0</v>
      </c>
      <c r="X56" s="22">
        <v>0</v>
      </c>
      <c r="AA56" s="30">
        <v>0</v>
      </c>
      <c r="AB56" s="22">
        <v>0</v>
      </c>
      <c r="AC56" s="21"/>
      <c r="AE56" s="19"/>
      <c r="AH56" s="22"/>
      <c r="AK56" s="23"/>
      <c r="AL56" s="22"/>
    </row>
    <row r="57" spans="3:38" x14ac:dyDescent="0.45">
      <c r="N57" s="17">
        <v>10</v>
      </c>
      <c r="O57" s="30">
        <v>0</v>
      </c>
      <c r="P57" s="22">
        <v>0</v>
      </c>
      <c r="R57" s="18"/>
      <c r="S57" s="30">
        <v>0</v>
      </c>
      <c r="T57" s="22">
        <v>0</v>
      </c>
      <c r="W57" s="30">
        <v>0</v>
      </c>
      <c r="X57" s="22">
        <v>0</v>
      </c>
      <c r="AA57" s="30">
        <v>0</v>
      </c>
      <c r="AB57" s="22">
        <v>0</v>
      </c>
      <c r="AC57" s="21"/>
      <c r="AE57" s="19"/>
      <c r="AH57" s="22"/>
      <c r="AK57" s="23"/>
      <c r="AL57" s="22"/>
    </row>
    <row r="58" spans="3:38" x14ac:dyDescent="0.45">
      <c r="N58" s="17">
        <v>11</v>
      </c>
      <c r="O58" s="30">
        <v>0</v>
      </c>
      <c r="P58" s="22">
        <v>0</v>
      </c>
      <c r="R58" s="18"/>
      <c r="S58" s="30">
        <v>0</v>
      </c>
      <c r="T58" s="22">
        <v>0</v>
      </c>
      <c r="W58" s="30">
        <v>0</v>
      </c>
      <c r="X58" s="22">
        <v>0</v>
      </c>
      <c r="AA58" s="30">
        <v>0</v>
      </c>
      <c r="AB58" s="22">
        <v>0</v>
      </c>
      <c r="AC58" s="21"/>
      <c r="AE58" s="19"/>
      <c r="AH58" s="22"/>
      <c r="AK58" s="23"/>
      <c r="AL58" s="22"/>
    </row>
    <row r="59" spans="3:38" x14ac:dyDescent="0.45">
      <c r="N59" s="17">
        <v>12</v>
      </c>
      <c r="O59" s="30">
        <v>0</v>
      </c>
      <c r="P59" s="22">
        <v>0</v>
      </c>
      <c r="R59" s="18"/>
      <c r="S59" s="30">
        <v>0</v>
      </c>
      <c r="T59" s="22">
        <v>0</v>
      </c>
      <c r="W59" s="30">
        <v>0</v>
      </c>
      <c r="X59" s="22">
        <v>0</v>
      </c>
      <c r="AA59" s="30">
        <v>0</v>
      </c>
      <c r="AB59" s="22">
        <v>0</v>
      </c>
      <c r="AC59" s="21"/>
      <c r="AE59" s="19"/>
      <c r="AH59" s="22"/>
      <c r="AK59" s="23"/>
      <c r="AL59" s="22"/>
    </row>
    <row r="60" spans="3:38" x14ac:dyDescent="0.45">
      <c r="N60" s="17">
        <v>13</v>
      </c>
      <c r="O60" s="30">
        <v>0</v>
      </c>
      <c r="P60" s="22">
        <v>0</v>
      </c>
      <c r="R60" s="18"/>
      <c r="S60" s="30">
        <v>0</v>
      </c>
      <c r="T60" s="22">
        <v>0</v>
      </c>
      <c r="W60" s="30">
        <v>0</v>
      </c>
      <c r="X60" s="22">
        <v>0</v>
      </c>
      <c r="AA60" s="30">
        <v>0</v>
      </c>
      <c r="AB60" s="22">
        <v>0</v>
      </c>
      <c r="AC60" s="21"/>
      <c r="AE60" s="19"/>
      <c r="AH60" s="22"/>
      <c r="AK60" s="23"/>
      <c r="AL60" s="22"/>
    </row>
    <row r="61" spans="3:38" x14ac:dyDescent="0.45">
      <c r="N61" s="17">
        <v>14</v>
      </c>
      <c r="O61" s="30">
        <v>0</v>
      </c>
      <c r="P61" s="22">
        <v>0</v>
      </c>
      <c r="R61" s="18"/>
      <c r="S61" s="30">
        <v>0</v>
      </c>
      <c r="T61" s="22">
        <v>0</v>
      </c>
      <c r="W61" s="30">
        <v>0</v>
      </c>
      <c r="X61" s="22">
        <v>0</v>
      </c>
      <c r="AA61" s="30">
        <v>0</v>
      </c>
      <c r="AB61" s="22">
        <v>0</v>
      </c>
      <c r="AC61" s="21"/>
      <c r="AE61" s="19"/>
      <c r="AH61" s="22"/>
      <c r="AK61" s="23"/>
      <c r="AL61" s="22"/>
    </row>
    <row r="62" spans="3:38" x14ac:dyDescent="0.45">
      <c r="N62" s="17" t="s">
        <v>53</v>
      </c>
      <c r="O62" s="30">
        <v>0</v>
      </c>
      <c r="P62" s="22">
        <v>0</v>
      </c>
      <c r="R62" s="18"/>
      <c r="S62" s="30">
        <v>0</v>
      </c>
      <c r="T62" s="22">
        <v>0</v>
      </c>
      <c r="W62" s="30">
        <v>0</v>
      </c>
      <c r="X62" s="22">
        <v>0</v>
      </c>
      <c r="AA62" s="30">
        <v>0</v>
      </c>
      <c r="AB62" s="22">
        <v>0</v>
      </c>
      <c r="AC62" s="21"/>
      <c r="AE62" s="19"/>
      <c r="AH62" s="22"/>
      <c r="AK62" s="23"/>
      <c r="AL62" s="22"/>
    </row>
    <row r="64" spans="3:38" x14ac:dyDescent="0.45">
      <c r="N64" t="s">
        <v>54</v>
      </c>
      <c r="O64" s="31">
        <f>SUM(O47:O62)</f>
        <v>0</v>
      </c>
      <c r="P64" s="2"/>
      <c r="S64" s="31">
        <f>SUM(S47:S62)</f>
        <v>0</v>
      </c>
      <c r="T64" s="2"/>
      <c r="W64" s="31">
        <f>SUM(W47:W62)</f>
        <v>0</v>
      </c>
      <c r="X64" s="2"/>
      <c r="AA64" s="31">
        <f>SUM(AA47:AA62)</f>
        <v>0</v>
      </c>
      <c r="AB64" s="2"/>
      <c r="AE64" s="2"/>
    </row>
    <row r="65" spans="1:38" x14ac:dyDescent="0.45">
      <c r="N65" s="17"/>
      <c r="P65" s="23"/>
      <c r="Q65" s="22"/>
      <c r="U65" s="23"/>
      <c r="V65" s="22"/>
      <c r="W65" s="22"/>
      <c r="X65" s="22"/>
      <c r="Z65" s="23"/>
      <c r="AA65" s="22"/>
      <c r="AB65" s="22"/>
      <c r="AC65" s="17"/>
      <c r="AE65" s="23"/>
      <c r="AF65" s="22"/>
      <c r="AH65" s="22"/>
      <c r="AK65" s="23"/>
      <c r="AL65" s="22"/>
    </row>
    <row r="66" spans="1:38" x14ac:dyDescent="0.45">
      <c r="N66" s="17"/>
      <c r="P66" s="23"/>
      <c r="Q66" s="22"/>
      <c r="U66" s="23"/>
      <c r="V66" s="22"/>
      <c r="W66" s="22"/>
      <c r="X66" s="22"/>
      <c r="Z66" s="23"/>
      <c r="AA66" s="22"/>
      <c r="AB66" s="22"/>
      <c r="AC66" s="17"/>
      <c r="AE66" s="23"/>
      <c r="AF66" s="22"/>
      <c r="AH66" s="22"/>
      <c r="AK66" s="23"/>
      <c r="AL66" s="22"/>
    </row>
    <row r="67" spans="1:38" x14ac:dyDescent="0.45">
      <c r="N67" s="17"/>
      <c r="P67" s="23"/>
      <c r="Q67" s="22"/>
      <c r="U67" s="23"/>
      <c r="V67" s="22"/>
      <c r="W67" s="22"/>
      <c r="X67" s="22"/>
      <c r="Z67" s="23"/>
      <c r="AA67" s="22"/>
      <c r="AB67" s="22"/>
      <c r="AC67" s="17"/>
      <c r="AE67" s="23"/>
      <c r="AF67" s="22"/>
      <c r="AH67" s="22"/>
      <c r="AK67" s="23"/>
      <c r="AL67" s="22"/>
    </row>
    <row r="68" spans="1:38" ht="22.5" x14ac:dyDescent="0.75">
      <c r="A68" s="3" t="s">
        <v>22</v>
      </c>
      <c r="C68" s="1" t="s">
        <v>23</v>
      </c>
      <c r="E68" s="2"/>
      <c r="F68" s="3" t="s">
        <v>24</v>
      </c>
      <c r="J68" s="3" t="str">
        <f>J1</f>
        <v>VERSION 2.2 (17/8/98)</v>
      </c>
      <c r="N68" s="3" t="s">
        <v>26</v>
      </c>
      <c r="P68" s="5" t="str">
        <f>($C$3)</f>
        <v>p7eINT_metier</v>
      </c>
      <c r="T68" s="6" t="s">
        <v>27</v>
      </c>
      <c r="W68" s="7" t="str">
        <f>($C$5)</f>
        <v>Plaice VIIe - International (Used metier based datasets)</v>
      </c>
    </row>
    <row r="69" spans="1:38" x14ac:dyDescent="0.45">
      <c r="F69" s="3"/>
      <c r="N69" s="3"/>
    </row>
    <row r="70" spans="1:38" x14ac:dyDescent="0.45">
      <c r="A70" s="3" t="s">
        <v>26</v>
      </c>
      <c r="C70" s="8" t="str">
        <f>C3</f>
        <v>p7eINT_metier</v>
      </c>
      <c r="N70" s="6" t="s">
        <v>29</v>
      </c>
      <c r="P70" s="5">
        <f>($B$7)</f>
        <v>2003</v>
      </c>
      <c r="Q70" s="9"/>
      <c r="R70" s="9"/>
      <c r="S70" s="9"/>
      <c r="T70" s="6" t="s">
        <v>30</v>
      </c>
      <c r="U70" s="10"/>
      <c r="W70" s="5" t="str">
        <f>($D$7)</f>
        <v>Combined</v>
      </c>
    </row>
    <row r="71" spans="1:38" x14ac:dyDescent="0.45">
      <c r="A71" s="3"/>
      <c r="N71" s="6"/>
      <c r="P71" s="6"/>
      <c r="Q71" s="9"/>
      <c r="R71" s="9"/>
      <c r="S71" s="9"/>
      <c r="U71" s="10"/>
    </row>
    <row r="72" spans="1:38" x14ac:dyDescent="0.45">
      <c r="A72" s="6" t="s">
        <v>27</v>
      </c>
      <c r="C72" s="11" t="str">
        <f>C5</f>
        <v>Plaice VIIe - International (Used metier based datasets)</v>
      </c>
      <c r="D72" s="9"/>
      <c r="E72" s="9"/>
      <c r="G72" s="10"/>
      <c r="N72" s="6" t="s">
        <v>32</v>
      </c>
      <c r="P72" s="36">
        <f>($F$7)</f>
        <v>42191</v>
      </c>
      <c r="Q72" s="2"/>
      <c r="R72" s="2"/>
      <c r="T72" s="6" t="s">
        <v>33</v>
      </c>
      <c r="U72" s="2"/>
      <c r="W72" s="5" t="str">
        <f>($J$7)</f>
        <v>idh</v>
      </c>
    </row>
    <row r="73" spans="1:38" x14ac:dyDescent="0.45">
      <c r="A73" s="6"/>
      <c r="C73" s="6"/>
      <c r="D73" s="9"/>
      <c r="E73" s="9"/>
      <c r="G73" s="10"/>
    </row>
    <row r="74" spans="1:38" x14ac:dyDescent="0.45">
      <c r="A74" s="6" t="s">
        <v>29</v>
      </c>
      <c r="B74" s="12">
        <f>B7</f>
        <v>2003</v>
      </c>
      <c r="C74" s="9" t="s">
        <v>30</v>
      </c>
      <c r="D74" s="13" t="str">
        <f>D7</f>
        <v>Combined</v>
      </c>
      <c r="E74" s="4" t="s">
        <v>32</v>
      </c>
      <c r="F74" s="35">
        <f>F7</f>
        <v>42191</v>
      </c>
      <c r="G74" s="2"/>
      <c r="I74" s="4" t="s">
        <v>33</v>
      </c>
      <c r="J74" s="12" t="str">
        <f>J7</f>
        <v>idh</v>
      </c>
    </row>
    <row r="75" spans="1:38" x14ac:dyDescent="0.45">
      <c r="A75" s="6"/>
      <c r="B75" s="12"/>
      <c r="C75" s="9"/>
      <c r="D75" s="13"/>
      <c r="E75" s="4"/>
      <c r="F75" s="14"/>
      <c r="G75" s="2"/>
      <c r="I75" s="4"/>
      <c r="J75" s="12"/>
      <c r="N75" s="15" t="s">
        <v>68</v>
      </c>
    </row>
    <row r="77" spans="1:38" x14ac:dyDescent="0.45">
      <c r="H77" s="16" t="s">
        <v>39</v>
      </c>
      <c r="I77" s="4"/>
      <c r="N77" s="3" t="s">
        <v>37</v>
      </c>
    </row>
    <row r="78" spans="1:38" x14ac:dyDescent="0.45">
      <c r="C78" s="16" t="s">
        <v>69</v>
      </c>
      <c r="D78" s="16" t="s">
        <v>70</v>
      </c>
      <c r="E78" s="16" t="s">
        <v>71</v>
      </c>
      <c r="F78" s="16" t="s">
        <v>72</v>
      </c>
      <c r="H78" s="16" t="s">
        <v>47</v>
      </c>
      <c r="I78" s="4"/>
      <c r="AE78" s="37" t="str">
        <f>J13</f>
        <v>TOTAL</v>
      </c>
      <c r="AF78" s="2"/>
    </row>
    <row r="79" spans="1:38" x14ac:dyDescent="0.45">
      <c r="A79" t="s">
        <v>48</v>
      </c>
      <c r="C79" s="20">
        <f>C15</f>
        <v>1276.777</v>
      </c>
      <c r="D79" s="20">
        <f>D15</f>
        <v>109.934884850787</v>
      </c>
      <c r="E79" s="20">
        <f>E15</f>
        <v>0</v>
      </c>
      <c r="F79" s="20">
        <f>F15</f>
        <v>0</v>
      </c>
      <c r="H79" s="22">
        <f>SUM(C79:F79)</f>
        <v>1386.7118848507871</v>
      </c>
      <c r="O79" s="37" t="str">
        <f>C14</f>
        <v>International</v>
      </c>
      <c r="P79" s="2"/>
      <c r="S79" s="37" t="str">
        <f>D14</f>
        <v>Migration</v>
      </c>
      <c r="T79" s="2"/>
      <c r="W79" s="37" t="str">
        <f>E14</f>
        <v>-</v>
      </c>
      <c r="X79" s="2"/>
      <c r="AA79" s="37" t="str">
        <f>F14</f>
        <v>-</v>
      </c>
      <c r="AB79" s="2"/>
      <c r="AE79" s="37" t="str">
        <f>J14</f>
        <v>ANNUAL</v>
      </c>
      <c r="AF79" s="2"/>
    </row>
    <row r="80" spans="1:38" x14ac:dyDescent="0.45">
      <c r="A80" t="s">
        <v>73</v>
      </c>
      <c r="N80" s="17" t="s">
        <v>40</v>
      </c>
      <c r="O80" s="10" t="s">
        <v>41</v>
      </c>
      <c r="P80" s="10" t="s">
        <v>42</v>
      </c>
      <c r="S80" s="10" t="s">
        <v>41</v>
      </c>
      <c r="T80" s="10" t="s">
        <v>42</v>
      </c>
      <c r="U80" s="10"/>
      <c r="W80" s="10" t="s">
        <v>41</v>
      </c>
      <c r="X80" s="10" t="s">
        <v>42</v>
      </c>
      <c r="Y80" s="10"/>
      <c r="AA80" s="10" t="s">
        <v>41</v>
      </c>
      <c r="AB80" s="10" t="s">
        <v>42</v>
      </c>
      <c r="AC80" s="10"/>
      <c r="AE80" s="10" t="s">
        <v>74</v>
      </c>
      <c r="AF80" s="10" t="s">
        <v>75</v>
      </c>
    </row>
    <row r="81" spans="1:33" x14ac:dyDescent="0.45">
      <c r="N81" s="17">
        <v>0</v>
      </c>
      <c r="O81" s="30">
        <f>SUM($O$14*$C$21)</f>
        <v>0</v>
      </c>
      <c r="P81" s="22">
        <f t="shared" ref="P81:P96" si="0">P14</f>
        <v>0</v>
      </c>
      <c r="Q81" s="22">
        <f t="shared" ref="Q81:Q96" si="1">SUM(O81*P81)</f>
        <v>0</v>
      </c>
      <c r="S81" s="30">
        <f t="shared" ref="S81:S96" si="2">SUM(S14*$D$21)</f>
        <v>0</v>
      </c>
      <c r="T81" s="22">
        <f t="shared" ref="T81:T96" si="3">T14</f>
        <v>0</v>
      </c>
      <c r="U81" s="22">
        <f t="shared" ref="U81:U96" si="4">SUM(S81*T81)</f>
        <v>0</v>
      </c>
      <c r="W81" s="30">
        <f t="shared" ref="W81:W96" si="5">SUM(W14*$E$21)</f>
        <v>0</v>
      </c>
      <c r="X81" s="22">
        <f t="shared" ref="X81:X96" si="6">X14</f>
        <v>0</v>
      </c>
      <c r="Y81" s="22">
        <f t="shared" ref="Y81:Y96" si="7">SUM(W81*X81)</f>
        <v>0</v>
      </c>
      <c r="AA81" s="30">
        <f t="shared" ref="AA81:AA96" si="8">SUM(AA14*$F$21)</f>
        <v>0</v>
      </c>
      <c r="AB81" s="22">
        <f t="shared" ref="AB81:AB96" si="9">AB14</f>
        <v>0</v>
      </c>
      <c r="AC81" s="22">
        <f t="shared" ref="AC81:AC96" si="10">SUM(AA81*AB81)</f>
        <v>0</v>
      </c>
      <c r="AE81" s="30">
        <f t="shared" ref="AE81:AE96" si="11">SUM(AA81+W81+S81+O81)*$J$21</f>
        <v>0</v>
      </c>
      <c r="AF81" s="22">
        <f t="shared" ref="AF81:AF96" si="12">IF(O81+S81+W81+AA81 =0,0,(P81*O81 +T81*S81+ X81*W81 +AB81*AA81)/(O81+S81+W81+AA81))</f>
        <v>0</v>
      </c>
      <c r="AG81">
        <f t="shared" ref="AG81:AG96" si="13">SUM(AE81*AF81)</f>
        <v>0</v>
      </c>
    </row>
    <row r="82" spans="1:33" x14ac:dyDescent="0.45">
      <c r="A82" t="s">
        <v>52</v>
      </c>
      <c r="C82" s="24">
        <f>C24</f>
        <v>1.0000169445235358</v>
      </c>
      <c r="D82" s="24">
        <f>D24</f>
        <v>1.0000000000000013</v>
      </c>
      <c r="E82" s="24">
        <f>E24</f>
        <v>0</v>
      </c>
      <c r="F82" s="24">
        <f>F24</f>
        <v>0</v>
      </c>
      <c r="G82" s="10"/>
      <c r="H82" s="24">
        <f>J24</f>
        <v>1.000015601206107</v>
      </c>
      <c r="I82" s="10"/>
      <c r="N82" s="17">
        <v>1</v>
      </c>
      <c r="O82" s="30">
        <f>SUM($O$15*$C$21)</f>
        <v>23022.561558864752</v>
      </c>
      <c r="P82" s="22">
        <f t="shared" si="0"/>
        <v>0.28111926205706367</v>
      </c>
      <c r="Q82" s="22">
        <f t="shared" si="1"/>
        <v>6472.0855160913807</v>
      </c>
      <c r="S82" s="30">
        <f t="shared" si="2"/>
        <v>0</v>
      </c>
      <c r="T82" s="22">
        <f t="shared" si="3"/>
        <v>0</v>
      </c>
      <c r="U82" s="22">
        <f t="shared" si="4"/>
        <v>0</v>
      </c>
      <c r="W82" s="30">
        <f t="shared" si="5"/>
        <v>0</v>
      </c>
      <c r="X82" s="22">
        <f t="shared" si="6"/>
        <v>0</v>
      </c>
      <c r="Y82" s="22">
        <f t="shared" si="7"/>
        <v>0</v>
      </c>
      <c r="AA82" s="30">
        <f t="shared" si="8"/>
        <v>0</v>
      </c>
      <c r="AB82" s="22">
        <f t="shared" si="9"/>
        <v>0</v>
      </c>
      <c r="AC82" s="22">
        <f t="shared" si="10"/>
        <v>0</v>
      </c>
      <c r="AE82" s="30">
        <f t="shared" si="11"/>
        <v>23022.561558864752</v>
      </c>
      <c r="AF82" s="22">
        <f t="shared" si="12"/>
        <v>0.28111926205706367</v>
      </c>
      <c r="AG82">
        <f t="shared" si="13"/>
        <v>6472.0855160913807</v>
      </c>
    </row>
    <row r="83" spans="1:33" x14ac:dyDescent="0.45">
      <c r="N83" s="17">
        <v>2</v>
      </c>
      <c r="O83" s="30">
        <f>SUM($O$16*$C$21)</f>
        <v>875058.38043997448</v>
      </c>
      <c r="P83" s="22">
        <f t="shared" si="0"/>
        <v>0.31364032673439374</v>
      </c>
      <c r="Q83" s="22">
        <f t="shared" si="1"/>
        <v>274453.59635286301</v>
      </c>
      <c r="S83" s="30">
        <f t="shared" si="2"/>
        <v>11395.4050575</v>
      </c>
      <c r="T83" s="22">
        <f t="shared" si="3"/>
        <v>0.22525944641665199</v>
      </c>
      <c r="U83" s="22">
        <f t="shared" si="4"/>
        <v>2566.9226349459664</v>
      </c>
      <c r="W83" s="30">
        <f t="shared" si="5"/>
        <v>0</v>
      </c>
      <c r="X83" s="22">
        <f t="shared" si="6"/>
        <v>0</v>
      </c>
      <c r="Y83" s="22">
        <f t="shared" si="7"/>
        <v>0</v>
      </c>
      <c r="AA83" s="30">
        <f t="shared" si="8"/>
        <v>0</v>
      </c>
      <c r="AB83" s="22">
        <f t="shared" si="9"/>
        <v>0</v>
      </c>
      <c r="AC83" s="22">
        <f t="shared" si="10"/>
        <v>0</v>
      </c>
      <c r="AE83" s="30">
        <f t="shared" si="11"/>
        <v>886453.78549747448</v>
      </c>
      <c r="AF83" s="22">
        <f t="shared" si="12"/>
        <v>0.3125041863658421</v>
      </c>
      <c r="AG83">
        <f t="shared" si="13"/>
        <v>277020.51898780896</v>
      </c>
    </row>
    <row r="84" spans="1:33" x14ac:dyDescent="0.45">
      <c r="N84" s="17">
        <v>3</v>
      </c>
      <c r="O84" s="30">
        <f>SUM($O$17*$C$21)</f>
        <v>912680.17965642514</v>
      </c>
      <c r="P84" s="22">
        <f t="shared" si="0"/>
        <v>0.3800136946691739</v>
      </c>
      <c r="Q84" s="22">
        <f t="shared" si="1"/>
        <v>346830.96712256351</v>
      </c>
      <c r="S84" s="30">
        <f t="shared" si="2"/>
        <v>50862.123948</v>
      </c>
      <c r="T84" s="22">
        <f t="shared" si="3"/>
        <v>0.32550920004920803</v>
      </c>
      <c r="U84" s="22">
        <f t="shared" si="4"/>
        <v>16556.089279117146</v>
      </c>
      <c r="W84" s="30">
        <f t="shared" si="5"/>
        <v>0</v>
      </c>
      <c r="X84" s="22">
        <f t="shared" si="6"/>
        <v>0</v>
      </c>
      <c r="Y84" s="22">
        <f t="shared" si="7"/>
        <v>0</v>
      </c>
      <c r="AA84" s="30">
        <f t="shared" si="8"/>
        <v>0</v>
      </c>
      <c r="AB84" s="22">
        <f t="shared" si="9"/>
        <v>0</v>
      </c>
      <c r="AC84" s="22">
        <f t="shared" si="10"/>
        <v>0</v>
      </c>
      <c r="AE84" s="30">
        <f t="shared" si="11"/>
        <v>963542.30360442516</v>
      </c>
      <c r="AF84" s="22">
        <f t="shared" si="12"/>
        <v>0.37713658761252106</v>
      </c>
      <c r="AG84">
        <f t="shared" si="13"/>
        <v>363387.05640168063</v>
      </c>
    </row>
    <row r="85" spans="1:33" x14ac:dyDescent="0.45">
      <c r="N85" s="17">
        <v>4</v>
      </c>
      <c r="O85" s="30">
        <f>SUM($O$18*$C$21)</f>
        <v>476981.53368498839</v>
      </c>
      <c r="P85" s="22">
        <f t="shared" si="0"/>
        <v>0.44614358045976144</v>
      </c>
      <c r="Q85" s="22">
        <f t="shared" si="1"/>
        <v>212802.24925140903</v>
      </c>
      <c r="S85" s="30">
        <f t="shared" si="2"/>
        <v>54574.658927999997</v>
      </c>
      <c r="T85" s="22">
        <f t="shared" si="3"/>
        <v>0.39831902111640299</v>
      </c>
      <c r="U85" s="22">
        <f t="shared" si="4"/>
        <v>21738.124721962522</v>
      </c>
      <c r="W85" s="30">
        <f t="shared" si="5"/>
        <v>0</v>
      </c>
      <c r="X85" s="22">
        <f t="shared" si="6"/>
        <v>0</v>
      </c>
      <c r="Y85" s="22">
        <f t="shared" si="7"/>
        <v>0</v>
      </c>
      <c r="AA85" s="30">
        <f t="shared" si="8"/>
        <v>0</v>
      </c>
      <c r="AB85" s="22">
        <f t="shared" si="9"/>
        <v>0</v>
      </c>
      <c r="AC85" s="22">
        <f t="shared" si="10"/>
        <v>0</v>
      </c>
      <c r="AE85" s="30">
        <f t="shared" si="11"/>
        <v>531556.19261298841</v>
      </c>
      <c r="AF85" s="22">
        <f t="shared" si="12"/>
        <v>0.44123345232878136</v>
      </c>
      <c r="AG85">
        <f t="shared" si="13"/>
        <v>234540.37397337155</v>
      </c>
    </row>
    <row r="86" spans="1:33" x14ac:dyDescent="0.45">
      <c r="N86" s="17">
        <v>5</v>
      </c>
      <c r="O86" s="30">
        <f>SUM($O$19*$C$21)</f>
        <v>172020.85168951581</v>
      </c>
      <c r="P86" s="22">
        <f t="shared" si="0"/>
        <v>0.5319772546838023</v>
      </c>
      <c r="Q86" s="22">
        <f t="shared" si="1"/>
        <v>91511.180430158129</v>
      </c>
      <c r="S86" s="30">
        <f t="shared" si="2"/>
        <v>9792.8618999999999</v>
      </c>
      <c r="T86" s="22">
        <f t="shared" si="3"/>
        <v>0.59515853737607605</v>
      </c>
      <c r="U86" s="22">
        <f t="shared" si="4"/>
        <v>5828.3053651299006</v>
      </c>
      <c r="W86" s="30">
        <f t="shared" si="5"/>
        <v>0</v>
      </c>
      <c r="X86" s="22">
        <f t="shared" si="6"/>
        <v>0</v>
      </c>
      <c r="Y86" s="22">
        <f t="shared" si="7"/>
        <v>0</v>
      </c>
      <c r="AA86" s="30">
        <f t="shared" si="8"/>
        <v>0</v>
      </c>
      <c r="AB86" s="22">
        <f t="shared" si="9"/>
        <v>0</v>
      </c>
      <c r="AC86" s="22">
        <f t="shared" si="10"/>
        <v>0</v>
      </c>
      <c r="AE86" s="30">
        <f t="shared" si="11"/>
        <v>181813.7135895158</v>
      </c>
      <c r="AF86" s="22">
        <f t="shared" si="12"/>
        <v>0.53538032898361665</v>
      </c>
      <c r="AG86">
        <f t="shared" si="13"/>
        <v>97339.485795288027</v>
      </c>
    </row>
    <row r="87" spans="1:33" x14ac:dyDescent="0.45">
      <c r="N87" s="17">
        <v>6</v>
      </c>
      <c r="O87" s="30">
        <f>SUM($O$20*$C$21)</f>
        <v>146876.853098055</v>
      </c>
      <c r="P87" s="22">
        <f t="shared" si="0"/>
        <v>0.60590681845533567</v>
      </c>
      <c r="Q87" s="22">
        <f t="shared" si="1"/>
        <v>88993.686765374223</v>
      </c>
      <c r="S87" s="30">
        <f t="shared" si="2"/>
        <v>19533.791399999998</v>
      </c>
      <c r="T87" s="22">
        <f t="shared" si="3"/>
        <v>0.604488514447315</v>
      </c>
      <c r="U87" s="22">
        <f t="shared" si="4"/>
        <v>11807.952544909736</v>
      </c>
      <c r="W87" s="30">
        <f t="shared" si="5"/>
        <v>0</v>
      </c>
      <c r="X87" s="22">
        <f t="shared" si="6"/>
        <v>0</v>
      </c>
      <c r="Y87" s="22">
        <f t="shared" si="7"/>
        <v>0</v>
      </c>
      <c r="AA87" s="30">
        <f t="shared" si="8"/>
        <v>0</v>
      </c>
      <c r="AB87" s="22">
        <f t="shared" si="9"/>
        <v>0</v>
      </c>
      <c r="AC87" s="22">
        <f t="shared" si="10"/>
        <v>0</v>
      </c>
      <c r="AE87" s="30">
        <f t="shared" si="11"/>
        <v>166410.64449805499</v>
      </c>
      <c r="AF87" s="22">
        <f t="shared" si="12"/>
        <v>0.6057403335846232</v>
      </c>
      <c r="AG87">
        <f t="shared" si="13"/>
        <v>100801.63931028396</v>
      </c>
    </row>
    <row r="88" spans="1:33" x14ac:dyDescent="0.45">
      <c r="N88" s="17">
        <v>7</v>
      </c>
      <c r="O88" s="30">
        <f>SUM($O$21*$C$21)</f>
        <v>195172.57621847879</v>
      </c>
      <c r="P88" s="22">
        <f t="shared" si="0"/>
        <v>0.67778001325829607</v>
      </c>
      <c r="Q88" s="22">
        <f t="shared" si="1"/>
        <v>132284.07129701634</v>
      </c>
      <c r="S88" s="30">
        <f t="shared" si="2"/>
        <v>40464.279750000002</v>
      </c>
      <c r="T88" s="22">
        <f t="shared" si="3"/>
        <v>0.64878840557870898</v>
      </c>
      <c r="U88" s="22">
        <f t="shared" si="4"/>
        <v>26252.755541893341</v>
      </c>
      <c r="W88" s="30">
        <f t="shared" si="5"/>
        <v>0</v>
      </c>
      <c r="X88" s="22">
        <f t="shared" si="6"/>
        <v>0</v>
      </c>
      <c r="Y88" s="22">
        <f t="shared" si="7"/>
        <v>0</v>
      </c>
      <c r="AA88" s="30">
        <f t="shared" si="8"/>
        <v>0</v>
      </c>
      <c r="AB88" s="22">
        <f t="shared" si="9"/>
        <v>0</v>
      </c>
      <c r="AC88" s="22">
        <f t="shared" si="10"/>
        <v>0</v>
      </c>
      <c r="AE88" s="30">
        <f t="shared" si="11"/>
        <v>235636.85596847878</v>
      </c>
      <c r="AF88" s="22">
        <f t="shared" si="12"/>
        <v>0.67280148594461475</v>
      </c>
      <c r="AG88">
        <f t="shared" si="13"/>
        <v>158536.82683890968</v>
      </c>
    </row>
    <row r="89" spans="1:33" x14ac:dyDescent="0.45">
      <c r="N89" s="17">
        <v>8</v>
      </c>
      <c r="O89" s="30">
        <f>SUM($O$22*$C$21)</f>
        <v>47741.924343998675</v>
      </c>
      <c r="P89" s="22">
        <f t="shared" si="0"/>
        <v>0.78378220400157128</v>
      </c>
      <c r="Q89" s="22">
        <f t="shared" si="1"/>
        <v>37419.270685615549</v>
      </c>
      <c r="S89" s="30">
        <f t="shared" si="2"/>
        <v>10210.99425</v>
      </c>
      <c r="T89" s="22">
        <f t="shared" si="3"/>
        <v>0.90154778441326899</v>
      </c>
      <c r="U89" s="22">
        <f t="shared" si="4"/>
        <v>9205.6992427441292</v>
      </c>
      <c r="W89" s="30">
        <f t="shared" si="5"/>
        <v>0</v>
      </c>
      <c r="X89" s="22">
        <f t="shared" si="6"/>
        <v>0</v>
      </c>
      <c r="Y89" s="22">
        <f t="shared" si="7"/>
        <v>0</v>
      </c>
      <c r="AA89" s="30">
        <f t="shared" si="8"/>
        <v>0</v>
      </c>
      <c r="AB89" s="22">
        <f t="shared" si="9"/>
        <v>0</v>
      </c>
      <c r="AC89" s="22">
        <f t="shared" si="10"/>
        <v>0</v>
      </c>
      <c r="AE89" s="30">
        <f t="shared" si="11"/>
        <v>57952.918593998678</v>
      </c>
      <c r="AF89" s="22">
        <f t="shared" si="12"/>
        <v>0.80453186930930398</v>
      </c>
      <c r="AG89">
        <f t="shared" si="13"/>
        <v>46624.969928359678</v>
      </c>
    </row>
    <row r="90" spans="1:33" x14ac:dyDescent="0.45">
      <c r="N90" s="17">
        <v>9</v>
      </c>
      <c r="O90" s="30">
        <f>SUM($O$23*$C$21)</f>
        <v>37443.03875491349</v>
      </c>
      <c r="P90" s="22">
        <f t="shared" si="0"/>
        <v>0.98876886443112344</v>
      </c>
      <c r="Q90" s="22">
        <f t="shared" si="1"/>
        <v>37022.510910546356</v>
      </c>
      <c r="S90" s="30">
        <f t="shared" si="2"/>
        <v>7401.8477999999996</v>
      </c>
      <c r="T90" s="22">
        <f t="shared" si="3"/>
        <v>1.40924653672497</v>
      </c>
      <c r="U90" s="22">
        <f t="shared" si="4"/>
        <v>10431.028377515338</v>
      </c>
      <c r="W90" s="30">
        <f t="shared" si="5"/>
        <v>0</v>
      </c>
      <c r="X90" s="22">
        <f t="shared" si="6"/>
        <v>0</v>
      </c>
      <c r="Y90" s="22">
        <f t="shared" si="7"/>
        <v>0</v>
      </c>
      <c r="AA90" s="30">
        <f t="shared" si="8"/>
        <v>0</v>
      </c>
      <c r="AB90" s="22">
        <f t="shared" si="9"/>
        <v>0</v>
      </c>
      <c r="AC90" s="22">
        <f t="shared" si="10"/>
        <v>0</v>
      </c>
      <c r="AE90" s="30">
        <f t="shared" si="11"/>
        <v>44844.886554913493</v>
      </c>
      <c r="AF90" s="22">
        <f t="shared" si="12"/>
        <v>1.0581705726906869</v>
      </c>
      <c r="AG90">
        <f t="shared" si="13"/>
        <v>47453.5392880617</v>
      </c>
    </row>
    <row r="91" spans="1:33" x14ac:dyDescent="0.45">
      <c r="N91" s="17">
        <v>10</v>
      </c>
      <c r="O91" s="30">
        <f>SUM($O$24*$C$21)</f>
        <v>4503.3004709081315</v>
      </c>
      <c r="P91" s="22">
        <f t="shared" si="0"/>
        <v>1.5205928844248433</v>
      </c>
      <c r="Q91" s="22">
        <f t="shared" si="1"/>
        <v>6847.6866524899506</v>
      </c>
      <c r="S91" s="30">
        <f t="shared" si="2"/>
        <v>4373.1000000000004</v>
      </c>
      <c r="T91" s="22">
        <f t="shared" si="3"/>
        <v>1.2686668822046301</v>
      </c>
      <c r="U91" s="22">
        <f t="shared" si="4"/>
        <v>5548.0071425690685</v>
      </c>
      <c r="W91" s="30">
        <f t="shared" si="5"/>
        <v>0</v>
      </c>
      <c r="X91" s="22">
        <f t="shared" si="6"/>
        <v>0</v>
      </c>
      <c r="Y91" s="22">
        <f t="shared" si="7"/>
        <v>0</v>
      </c>
      <c r="AA91" s="30">
        <f t="shared" si="8"/>
        <v>0</v>
      </c>
      <c r="AB91" s="22">
        <f t="shared" si="9"/>
        <v>0</v>
      </c>
      <c r="AC91" s="22">
        <f t="shared" si="10"/>
        <v>0</v>
      </c>
      <c r="AE91" s="30">
        <f t="shared" si="11"/>
        <v>8876.400470908131</v>
      </c>
      <c r="AF91" s="22">
        <f t="shared" si="12"/>
        <v>1.3964775288908111</v>
      </c>
      <c r="AG91">
        <f t="shared" si="13"/>
        <v>12395.693795059018</v>
      </c>
    </row>
    <row r="92" spans="1:33" x14ac:dyDescent="0.45">
      <c r="N92" s="17">
        <v>11</v>
      </c>
      <c r="O92" s="30">
        <f>SUM($O$25*$C$21)</f>
        <v>3359.0370652146648</v>
      </c>
      <c r="P92" s="22">
        <f t="shared" si="0"/>
        <v>1.5349406225180389</v>
      </c>
      <c r="Q92" s="22">
        <f t="shared" si="1"/>
        <v>5155.922443941764</v>
      </c>
      <c r="S92" s="30">
        <f t="shared" si="2"/>
        <v>0</v>
      </c>
      <c r="T92" s="22">
        <f t="shared" si="3"/>
        <v>0</v>
      </c>
      <c r="U92" s="22">
        <f t="shared" si="4"/>
        <v>0</v>
      </c>
      <c r="W92" s="30">
        <f t="shared" si="5"/>
        <v>0</v>
      </c>
      <c r="X92" s="22">
        <f t="shared" si="6"/>
        <v>0</v>
      </c>
      <c r="Y92" s="22">
        <f t="shared" si="7"/>
        <v>0</v>
      </c>
      <c r="AA92" s="30">
        <f t="shared" si="8"/>
        <v>0</v>
      </c>
      <c r="AB92" s="22">
        <f t="shared" si="9"/>
        <v>0</v>
      </c>
      <c r="AC92" s="22">
        <f t="shared" si="10"/>
        <v>0</v>
      </c>
      <c r="AE92" s="30">
        <f t="shared" si="11"/>
        <v>3359.0370652146648</v>
      </c>
      <c r="AF92" s="22">
        <f t="shared" si="12"/>
        <v>1.5349406225180389</v>
      </c>
      <c r="AG92">
        <f t="shared" si="13"/>
        <v>5155.922443941764</v>
      </c>
    </row>
    <row r="93" spans="1:33" x14ac:dyDescent="0.45">
      <c r="N93" s="17">
        <v>12</v>
      </c>
      <c r="O93" s="30">
        <f>SUM($O$26*$C$21)</f>
        <v>9784.1524807798305</v>
      </c>
      <c r="P93" s="22">
        <f t="shared" si="0"/>
        <v>1.1111809390747858</v>
      </c>
      <c r="Q93" s="22">
        <f t="shared" si="1"/>
        <v>10871.963741643827</v>
      </c>
      <c r="S93" s="30">
        <f t="shared" si="2"/>
        <v>0</v>
      </c>
      <c r="T93" s="22">
        <f t="shared" si="3"/>
        <v>0</v>
      </c>
      <c r="U93" s="22">
        <f t="shared" si="4"/>
        <v>0</v>
      </c>
      <c r="W93" s="30">
        <f t="shared" si="5"/>
        <v>0</v>
      </c>
      <c r="X93" s="22">
        <f t="shared" si="6"/>
        <v>0</v>
      </c>
      <c r="Y93" s="22">
        <f t="shared" si="7"/>
        <v>0</v>
      </c>
      <c r="AA93" s="30">
        <f t="shared" si="8"/>
        <v>0</v>
      </c>
      <c r="AB93" s="22">
        <f t="shared" si="9"/>
        <v>0</v>
      </c>
      <c r="AC93" s="22">
        <f t="shared" si="10"/>
        <v>0</v>
      </c>
      <c r="AE93" s="30">
        <f t="shared" si="11"/>
        <v>9784.1524807798305</v>
      </c>
      <c r="AF93" s="22">
        <f t="shared" si="12"/>
        <v>1.1111809390747858</v>
      </c>
      <c r="AG93">
        <f t="shared" si="13"/>
        <v>10871.963741643827</v>
      </c>
    </row>
    <row r="94" spans="1:33" x14ac:dyDescent="0.45">
      <c r="N94" s="17">
        <v>13</v>
      </c>
      <c r="O94" s="30">
        <f>SUM($O$27*$C$21)</f>
        <v>864.20814918654287</v>
      </c>
      <c r="P94" s="22">
        <f t="shared" si="0"/>
        <v>1.5878671231651242</v>
      </c>
      <c r="Q94" s="22">
        <f t="shared" si="1"/>
        <v>1372.2477076646924</v>
      </c>
      <c r="S94" s="30">
        <f t="shared" si="2"/>
        <v>0</v>
      </c>
      <c r="T94" s="22">
        <f t="shared" si="3"/>
        <v>0</v>
      </c>
      <c r="U94" s="22">
        <f t="shared" si="4"/>
        <v>0</v>
      </c>
      <c r="W94" s="30">
        <f t="shared" si="5"/>
        <v>0</v>
      </c>
      <c r="X94" s="22">
        <f t="shared" si="6"/>
        <v>0</v>
      </c>
      <c r="Y94" s="22">
        <f t="shared" si="7"/>
        <v>0</v>
      </c>
      <c r="AA94" s="30">
        <f t="shared" si="8"/>
        <v>0</v>
      </c>
      <c r="AB94" s="22">
        <f t="shared" si="9"/>
        <v>0</v>
      </c>
      <c r="AC94" s="22">
        <f t="shared" si="10"/>
        <v>0</v>
      </c>
      <c r="AE94" s="30">
        <f t="shared" si="11"/>
        <v>864.20814918654287</v>
      </c>
      <c r="AF94" s="22">
        <f t="shared" si="12"/>
        <v>1.5878671231651242</v>
      </c>
      <c r="AG94">
        <f t="shared" si="13"/>
        <v>1372.2477076646924</v>
      </c>
    </row>
    <row r="95" spans="1:33" x14ac:dyDescent="0.45">
      <c r="N95" s="17">
        <v>14</v>
      </c>
      <c r="O95" s="30">
        <f>SUM($O$28*$C$21)</f>
        <v>1018.1334812122025</v>
      </c>
      <c r="P95" s="22">
        <f t="shared" si="0"/>
        <v>1.0396259774234025</v>
      </c>
      <c r="Q95" s="22">
        <f t="shared" si="1"/>
        <v>1058.4780155527274</v>
      </c>
      <c r="S95" s="30">
        <f t="shared" si="2"/>
        <v>0</v>
      </c>
      <c r="T95" s="22">
        <f t="shared" si="3"/>
        <v>0</v>
      </c>
      <c r="U95" s="22">
        <f t="shared" si="4"/>
        <v>0</v>
      </c>
      <c r="W95" s="30">
        <f t="shared" si="5"/>
        <v>0</v>
      </c>
      <c r="X95" s="22">
        <f t="shared" si="6"/>
        <v>0</v>
      </c>
      <c r="Y95" s="22">
        <f t="shared" si="7"/>
        <v>0</v>
      </c>
      <c r="AA95" s="30">
        <f t="shared" si="8"/>
        <v>0</v>
      </c>
      <c r="AB95" s="22">
        <f t="shared" si="9"/>
        <v>0</v>
      </c>
      <c r="AC95" s="22">
        <f t="shared" si="10"/>
        <v>0</v>
      </c>
      <c r="AE95" s="30">
        <f t="shared" si="11"/>
        <v>1018.1334812122025</v>
      </c>
      <c r="AF95" s="22">
        <f t="shared" si="12"/>
        <v>1.0396259774234025</v>
      </c>
      <c r="AG95">
        <f t="shared" si="13"/>
        <v>1058.4780155527274</v>
      </c>
    </row>
    <row r="96" spans="1:33" x14ac:dyDescent="0.45">
      <c r="N96" s="17" t="s">
        <v>53</v>
      </c>
      <c r="O96" s="30">
        <f>SUM($O$29*$C$21)</f>
        <v>14495.865334864224</v>
      </c>
      <c r="P96" s="22">
        <f t="shared" si="0"/>
        <v>1.6351364294195063</v>
      </c>
      <c r="Q96" s="22">
        <f t="shared" si="1"/>
        <v>23702.717484995883</v>
      </c>
      <c r="S96" s="30">
        <f t="shared" si="2"/>
        <v>0</v>
      </c>
      <c r="T96" s="22">
        <f t="shared" si="3"/>
        <v>0</v>
      </c>
      <c r="U96" s="22">
        <f t="shared" si="4"/>
        <v>0</v>
      </c>
      <c r="W96" s="30">
        <f t="shared" si="5"/>
        <v>0</v>
      </c>
      <c r="X96" s="22">
        <f t="shared" si="6"/>
        <v>0</v>
      </c>
      <c r="Y96" s="22">
        <f t="shared" si="7"/>
        <v>0</v>
      </c>
      <c r="AA96" s="30">
        <f t="shared" si="8"/>
        <v>0</v>
      </c>
      <c r="AB96" s="22">
        <f t="shared" si="9"/>
        <v>0</v>
      </c>
      <c r="AC96" s="22">
        <f t="shared" si="10"/>
        <v>0</v>
      </c>
      <c r="AE96" s="30">
        <f t="shared" si="11"/>
        <v>14495.865334864224</v>
      </c>
      <c r="AF96" s="22">
        <f t="shared" si="12"/>
        <v>1.6351364294195063</v>
      </c>
      <c r="AG96">
        <f t="shared" si="13"/>
        <v>23702.717484995883</v>
      </c>
    </row>
    <row r="98" spans="14:33" x14ac:dyDescent="0.45">
      <c r="N98" t="s">
        <v>54</v>
      </c>
      <c r="O98" s="30">
        <f>SUM(O81:O96)</f>
        <v>2921022.5964273796</v>
      </c>
      <c r="Q98" s="22">
        <f>SUM(Q81:Q96)</f>
        <v>1276798.6343779266</v>
      </c>
      <c r="S98" s="30">
        <f>SUM(S81:S96)</f>
        <v>208609.06303349996</v>
      </c>
      <c r="U98" s="22">
        <f>SUM(U81:U96)</f>
        <v>109934.88485078714</v>
      </c>
      <c r="W98" s="30">
        <f>SUM(W81:W96)</f>
        <v>0</v>
      </c>
      <c r="Y98" s="22">
        <f>SUM(Y81:Y96)</f>
        <v>0</v>
      </c>
      <c r="AA98" s="30">
        <f>SUM(AA81:AA96)</f>
        <v>0</v>
      </c>
      <c r="AC98" s="22">
        <f>SUM(AC81:AC96)</f>
        <v>0</v>
      </c>
      <c r="AE98" s="30">
        <f>SUM(AE81:AE96)</f>
        <v>3129631.6594608799</v>
      </c>
      <c r="AG98">
        <f>SUM(AG81:AG96)</f>
        <v>1386733.5192287136</v>
      </c>
    </row>
    <row r="101" spans="14:33" x14ac:dyDescent="0.45">
      <c r="N101" s="3" t="s">
        <v>26</v>
      </c>
      <c r="P101" s="5" t="str">
        <f>($C$3)</f>
        <v>p7eINT_metier</v>
      </c>
      <c r="T101" s="6" t="s">
        <v>27</v>
      </c>
      <c r="W101" s="7" t="str">
        <f>($C$5)</f>
        <v>Plaice VIIe - International (Used metier based datasets)</v>
      </c>
    </row>
    <row r="102" spans="14:33" x14ac:dyDescent="0.45">
      <c r="N102" s="3"/>
    </row>
    <row r="103" spans="14:33" x14ac:dyDescent="0.45">
      <c r="N103" s="6" t="s">
        <v>29</v>
      </c>
      <c r="P103" s="5">
        <f>($B$7)</f>
        <v>2003</v>
      </c>
      <c r="Q103" s="9"/>
      <c r="R103" s="9"/>
      <c r="S103" s="9"/>
      <c r="T103" s="6" t="s">
        <v>30</v>
      </c>
      <c r="U103" s="10"/>
      <c r="W103" s="5" t="str">
        <f>($D$7)</f>
        <v>Combined</v>
      </c>
    </row>
    <row r="104" spans="14:33" x14ac:dyDescent="0.45">
      <c r="N104" s="6"/>
      <c r="P104" s="6"/>
      <c r="Q104" s="9"/>
      <c r="R104" s="9"/>
      <c r="S104" s="9"/>
      <c r="U104" s="10"/>
    </row>
    <row r="105" spans="14:33" x14ac:dyDescent="0.45">
      <c r="N105" s="6" t="s">
        <v>32</v>
      </c>
      <c r="P105" s="36">
        <f>($F$7)</f>
        <v>42191</v>
      </c>
      <c r="Q105" s="2"/>
      <c r="R105" s="2"/>
      <c r="T105" s="6" t="s">
        <v>33</v>
      </c>
      <c r="U105" s="2"/>
      <c r="W105" s="5" t="str">
        <f>($J$7)</f>
        <v>idh</v>
      </c>
    </row>
    <row r="108" spans="14:33" x14ac:dyDescent="0.45">
      <c r="N108" s="15" t="s">
        <v>68</v>
      </c>
    </row>
    <row r="110" spans="14:33" x14ac:dyDescent="0.45">
      <c r="N110" s="3" t="s">
        <v>61</v>
      </c>
    </row>
    <row r="111" spans="14:33" x14ac:dyDescent="0.45">
      <c r="AE111" s="37" t="str">
        <f>J13</f>
        <v>TOTAL</v>
      </c>
      <c r="AF111" s="2"/>
    </row>
    <row r="112" spans="14:33" x14ac:dyDescent="0.45">
      <c r="O112" s="37" t="str">
        <f>C14</f>
        <v>International</v>
      </c>
      <c r="P112" s="2"/>
      <c r="S112" s="37" t="str">
        <f>D14</f>
        <v>Migration</v>
      </c>
      <c r="T112" s="2"/>
      <c r="W112" s="37" t="str">
        <f>E14</f>
        <v>-</v>
      </c>
      <c r="X112" s="2"/>
      <c r="AA112" s="37" t="str">
        <f>F14</f>
        <v>-</v>
      </c>
      <c r="AB112" s="37"/>
      <c r="AE112" s="37" t="str">
        <f>J14</f>
        <v>ANNUAL</v>
      </c>
      <c r="AF112" s="2"/>
    </row>
    <row r="113" spans="14:34" x14ac:dyDescent="0.45">
      <c r="N113" s="17" t="s">
        <v>40</v>
      </c>
      <c r="O113" s="10" t="s">
        <v>41</v>
      </c>
      <c r="P113" s="10" t="s">
        <v>42</v>
      </c>
      <c r="S113" s="10" t="s">
        <v>41</v>
      </c>
      <c r="T113" s="10" t="s">
        <v>42</v>
      </c>
      <c r="U113" s="10"/>
      <c r="W113" s="10" t="s">
        <v>41</v>
      </c>
      <c r="X113" s="10" t="s">
        <v>42</v>
      </c>
      <c r="Y113" s="10"/>
      <c r="AA113" s="10" t="s">
        <v>41</v>
      </c>
      <c r="AB113" s="10" t="s">
        <v>42</v>
      </c>
      <c r="AC113" s="10"/>
      <c r="AE113" s="10" t="s">
        <v>41</v>
      </c>
      <c r="AF113" s="10" t="s">
        <v>42</v>
      </c>
      <c r="AH113" s="10"/>
    </row>
    <row r="114" spans="14:34" x14ac:dyDescent="0.45">
      <c r="N114" s="17">
        <v>0</v>
      </c>
      <c r="O114" s="30">
        <f t="shared" ref="O114:O129" si="14">SUM(O47*$C$21)</f>
        <v>0</v>
      </c>
      <c r="P114" s="22">
        <f t="shared" ref="P114:P129" si="15">P47</f>
        <v>0</v>
      </c>
      <c r="Q114" s="22">
        <f t="shared" ref="Q114:Q129" si="16">SUM(O114*P114)</f>
        <v>0</v>
      </c>
      <c r="S114" s="30">
        <f t="shared" ref="S114:S129" si="17">SUM(S47*$D$21)</f>
        <v>0</v>
      </c>
      <c r="T114" s="22">
        <f t="shared" ref="T114:T129" si="18">T47</f>
        <v>0</v>
      </c>
      <c r="U114" s="22">
        <f t="shared" ref="U114:U129" si="19">SUM(S114*T114)</f>
        <v>0</v>
      </c>
      <c r="W114" s="30">
        <f t="shared" ref="W114:W129" si="20">SUM(W47*$E$21)</f>
        <v>0</v>
      </c>
      <c r="X114" s="22">
        <f t="shared" ref="X114:X129" si="21">X47</f>
        <v>0</v>
      </c>
      <c r="Y114" s="22">
        <f t="shared" ref="Y114:Y129" si="22">SUM(W114*X114)</f>
        <v>0</v>
      </c>
      <c r="AA114" s="30">
        <f t="shared" ref="AA114:AA129" si="23">SUM(AA47*$F$21)</f>
        <v>0</v>
      </c>
      <c r="AB114" s="22">
        <f t="shared" ref="AB114:AB129" si="24">AB47</f>
        <v>0</v>
      </c>
      <c r="AC114" s="22">
        <f>SUM(AA114*AB114)</f>
        <v>0</v>
      </c>
      <c r="AE114" s="30">
        <f t="shared" ref="AE114:AE129" si="25">SUM(AA114+W114+S114+O114)*$J$21</f>
        <v>0</v>
      </c>
      <c r="AF114" s="22">
        <f>IF(O114+S114+W114+AA114 =0,0,(P114*O114 +T114*S114+ X114*W114 +AB114*AA114)/(O114+S114+W114+AA114))</f>
        <v>0</v>
      </c>
      <c r="AG114">
        <f t="shared" ref="AG114:AG129" si="26">SUM(AE114*AF114)</f>
        <v>0</v>
      </c>
      <c r="AH114" s="22"/>
    </row>
    <row r="115" spans="14:34" x14ac:dyDescent="0.45">
      <c r="N115" s="17">
        <v>1</v>
      </c>
      <c r="O115" s="30">
        <f t="shared" si="14"/>
        <v>0</v>
      </c>
      <c r="P115" s="22">
        <f t="shared" si="15"/>
        <v>0</v>
      </c>
      <c r="Q115" s="22">
        <f t="shared" si="16"/>
        <v>0</v>
      </c>
      <c r="S115" s="30">
        <f t="shared" si="17"/>
        <v>0</v>
      </c>
      <c r="T115" s="22">
        <f t="shared" si="18"/>
        <v>0</v>
      </c>
      <c r="U115" s="22">
        <f t="shared" si="19"/>
        <v>0</v>
      </c>
      <c r="W115" s="30">
        <f t="shared" si="20"/>
        <v>0</v>
      </c>
      <c r="X115" s="22">
        <f t="shared" si="21"/>
        <v>0</v>
      </c>
      <c r="Y115" s="22">
        <f t="shared" si="22"/>
        <v>0</v>
      </c>
      <c r="AA115" s="30">
        <f t="shared" si="23"/>
        <v>0</v>
      </c>
      <c r="AB115" s="22">
        <f t="shared" si="24"/>
        <v>0</v>
      </c>
      <c r="AC115" s="22">
        <f t="shared" ref="AC115:AC129" si="27">SUM(AA115*AB115)</f>
        <v>0</v>
      </c>
      <c r="AE115" s="30">
        <f t="shared" si="25"/>
        <v>0</v>
      </c>
      <c r="AF115" s="22">
        <f t="shared" ref="AF115:AF129" si="28">IF(O115+S115+W115+AA115 =0,0,(P115*O115 +T115*S115+ X115*W115 +AB115*AA115)/(O115+S115+W115+AA115))</f>
        <v>0</v>
      </c>
      <c r="AG115">
        <f t="shared" si="26"/>
        <v>0</v>
      </c>
      <c r="AH115" s="22"/>
    </row>
    <row r="116" spans="14:34" x14ac:dyDescent="0.45">
      <c r="N116" s="17">
        <v>2</v>
      </c>
      <c r="O116" s="30">
        <f t="shared" si="14"/>
        <v>0</v>
      </c>
      <c r="P116" s="22">
        <f t="shared" si="15"/>
        <v>0</v>
      </c>
      <c r="Q116" s="22">
        <f t="shared" si="16"/>
        <v>0</v>
      </c>
      <c r="S116" s="30">
        <f t="shared" si="17"/>
        <v>0</v>
      </c>
      <c r="T116" s="22">
        <f t="shared" si="18"/>
        <v>0</v>
      </c>
      <c r="U116" s="22">
        <f t="shared" si="19"/>
        <v>0</v>
      </c>
      <c r="W116" s="30">
        <f t="shared" si="20"/>
        <v>0</v>
      </c>
      <c r="X116" s="22">
        <f t="shared" si="21"/>
        <v>0</v>
      </c>
      <c r="Y116" s="22">
        <f t="shared" si="22"/>
        <v>0</v>
      </c>
      <c r="AA116" s="30">
        <f t="shared" si="23"/>
        <v>0</v>
      </c>
      <c r="AB116" s="22">
        <f t="shared" si="24"/>
        <v>0</v>
      </c>
      <c r="AC116" s="22">
        <f t="shared" si="27"/>
        <v>0</v>
      </c>
      <c r="AE116" s="30">
        <f t="shared" si="25"/>
        <v>0</v>
      </c>
      <c r="AF116" s="22">
        <f t="shared" si="28"/>
        <v>0</v>
      </c>
      <c r="AG116">
        <f t="shared" si="26"/>
        <v>0</v>
      </c>
      <c r="AH116" s="22"/>
    </row>
    <row r="117" spans="14:34" x14ac:dyDescent="0.45">
      <c r="N117" s="17">
        <v>3</v>
      </c>
      <c r="O117" s="30">
        <f t="shared" si="14"/>
        <v>0</v>
      </c>
      <c r="P117" s="22">
        <f t="shared" si="15"/>
        <v>0</v>
      </c>
      <c r="Q117" s="22">
        <f t="shared" si="16"/>
        <v>0</v>
      </c>
      <c r="S117" s="30">
        <f t="shared" si="17"/>
        <v>0</v>
      </c>
      <c r="T117" s="22">
        <f t="shared" si="18"/>
        <v>0</v>
      </c>
      <c r="U117" s="22">
        <f t="shared" si="19"/>
        <v>0</v>
      </c>
      <c r="W117" s="30">
        <f t="shared" si="20"/>
        <v>0</v>
      </c>
      <c r="X117" s="22">
        <f t="shared" si="21"/>
        <v>0</v>
      </c>
      <c r="Y117" s="22">
        <f t="shared" si="22"/>
        <v>0</v>
      </c>
      <c r="AA117" s="30">
        <f t="shared" si="23"/>
        <v>0</v>
      </c>
      <c r="AB117" s="22">
        <f t="shared" si="24"/>
        <v>0</v>
      </c>
      <c r="AC117" s="22">
        <f t="shared" si="27"/>
        <v>0</v>
      </c>
      <c r="AE117" s="30">
        <f t="shared" si="25"/>
        <v>0</v>
      </c>
      <c r="AF117" s="22">
        <f t="shared" si="28"/>
        <v>0</v>
      </c>
      <c r="AG117">
        <f t="shared" si="26"/>
        <v>0</v>
      </c>
      <c r="AH117" s="22"/>
    </row>
    <row r="118" spans="14:34" x14ac:dyDescent="0.45">
      <c r="N118" s="17">
        <v>4</v>
      </c>
      <c r="O118" s="30">
        <f t="shared" si="14"/>
        <v>0</v>
      </c>
      <c r="P118" s="22">
        <f t="shared" si="15"/>
        <v>0</v>
      </c>
      <c r="Q118" s="22">
        <f t="shared" si="16"/>
        <v>0</v>
      </c>
      <c r="S118" s="30">
        <f t="shared" si="17"/>
        <v>0</v>
      </c>
      <c r="T118" s="22">
        <f t="shared" si="18"/>
        <v>0</v>
      </c>
      <c r="U118" s="22">
        <f t="shared" si="19"/>
        <v>0</v>
      </c>
      <c r="W118" s="30">
        <f t="shared" si="20"/>
        <v>0</v>
      </c>
      <c r="X118" s="22">
        <f t="shared" si="21"/>
        <v>0</v>
      </c>
      <c r="Y118" s="22">
        <f t="shared" si="22"/>
        <v>0</v>
      </c>
      <c r="AA118" s="30">
        <f t="shared" si="23"/>
        <v>0</v>
      </c>
      <c r="AB118" s="22">
        <f t="shared" si="24"/>
        <v>0</v>
      </c>
      <c r="AC118" s="22">
        <f t="shared" si="27"/>
        <v>0</v>
      </c>
      <c r="AE118" s="30">
        <f t="shared" si="25"/>
        <v>0</v>
      </c>
      <c r="AF118" s="22">
        <f t="shared" si="28"/>
        <v>0</v>
      </c>
      <c r="AG118">
        <f t="shared" si="26"/>
        <v>0</v>
      </c>
      <c r="AH118" s="22"/>
    </row>
    <row r="119" spans="14:34" x14ac:dyDescent="0.45">
      <c r="N119" s="17">
        <v>5</v>
      </c>
      <c r="O119" s="30">
        <f t="shared" si="14"/>
        <v>0</v>
      </c>
      <c r="P119" s="22">
        <f t="shared" si="15"/>
        <v>0</v>
      </c>
      <c r="Q119" s="22">
        <f t="shared" si="16"/>
        <v>0</v>
      </c>
      <c r="S119" s="30">
        <f t="shared" si="17"/>
        <v>0</v>
      </c>
      <c r="T119" s="22">
        <f t="shared" si="18"/>
        <v>0</v>
      </c>
      <c r="U119" s="22">
        <f t="shared" si="19"/>
        <v>0</v>
      </c>
      <c r="W119" s="30">
        <f t="shared" si="20"/>
        <v>0</v>
      </c>
      <c r="X119" s="22">
        <f t="shared" si="21"/>
        <v>0</v>
      </c>
      <c r="Y119" s="22">
        <f t="shared" si="22"/>
        <v>0</v>
      </c>
      <c r="AA119" s="30">
        <f t="shared" si="23"/>
        <v>0</v>
      </c>
      <c r="AB119" s="22">
        <f t="shared" si="24"/>
        <v>0</v>
      </c>
      <c r="AC119" s="22">
        <f t="shared" si="27"/>
        <v>0</v>
      </c>
      <c r="AE119" s="30">
        <f t="shared" si="25"/>
        <v>0</v>
      </c>
      <c r="AF119" s="22">
        <f t="shared" si="28"/>
        <v>0</v>
      </c>
      <c r="AG119">
        <f t="shared" si="26"/>
        <v>0</v>
      </c>
      <c r="AH119" s="22"/>
    </row>
    <row r="120" spans="14:34" x14ac:dyDescent="0.45">
      <c r="N120" s="17">
        <v>6</v>
      </c>
      <c r="O120" s="30">
        <f t="shared" si="14"/>
        <v>0</v>
      </c>
      <c r="P120" s="22">
        <f t="shared" si="15"/>
        <v>0</v>
      </c>
      <c r="Q120" s="22">
        <f t="shared" si="16"/>
        <v>0</v>
      </c>
      <c r="S120" s="30">
        <f t="shared" si="17"/>
        <v>0</v>
      </c>
      <c r="T120" s="22">
        <f t="shared" si="18"/>
        <v>0</v>
      </c>
      <c r="U120" s="22">
        <f t="shared" si="19"/>
        <v>0</v>
      </c>
      <c r="W120" s="30">
        <f t="shared" si="20"/>
        <v>0</v>
      </c>
      <c r="X120" s="22">
        <f t="shared" si="21"/>
        <v>0</v>
      </c>
      <c r="Y120" s="22">
        <f t="shared" si="22"/>
        <v>0</v>
      </c>
      <c r="AA120" s="30">
        <f t="shared" si="23"/>
        <v>0</v>
      </c>
      <c r="AB120" s="22">
        <f t="shared" si="24"/>
        <v>0</v>
      </c>
      <c r="AC120" s="22">
        <f t="shared" si="27"/>
        <v>0</v>
      </c>
      <c r="AE120" s="30">
        <f t="shared" si="25"/>
        <v>0</v>
      </c>
      <c r="AF120" s="22">
        <f t="shared" si="28"/>
        <v>0</v>
      </c>
      <c r="AG120">
        <f t="shared" si="26"/>
        <v>0</v>
      </c>
      <c r="AH120" s="22"/>
    </row>
    <row r="121" spans="14:34" x14ac:dyDescent="0.45">
      <c r="N121" s="17">
        <v>7</v>
      </c>
      <c r="O121" s="30">
        <f t="shared" si="14"/>
        <v>0</v>
      </c>
      <c r="P121" s="22">
        <f t="shared" si="15"/>
        <v>0</v>
      </c>
      <c r="Q121" s="22">
        <f t="shared" si="16"/>
        <v>0</v>
      </c>
      <c r="S121" s="30">
        <f t="shared" si="17"/>
        <v>0</v>
      </c>
      <c r="T121" s="22">
        <f t="shared" si="18"/>
        <v>0</v>
      </c>
      <c r="U121" s="22">
        <f t="shared" si="19"/>
        <v>0</v>
      </c>
      <c r="W121" s="30">
        <f t="shared" si="20"/>
        <v>0</v>
      </c>
      <c r="X121" s="22">
        <f t="shared" si="21"/>
        <v>0</v>
      </c>
      <c r="Y121" s="22">
        <f t="shared" si="22"/>
        <v>0</v>
      </c>
      <c r="AA121" s="30">
        <f t="shared" si="23"/>
        <v>0</v>
      </c>
      <c r="AB121" s="22">
        <f t="shared" si="24"/>
        <v>0</v>
      </c>
      <c r="AC121" s="22">
        <f t="shared" si="27"/>
        <v>0</v>
      </c>
      <c r="AE121" s="30">
        <f t="shared" si="25"/>
        <v>0</v>
      </c>
      <c r="AF121" s="22">
        <f t="shared" si="28"/>
        <v>0</v>
      </c>
      <c r="AG121">
        <f t="shared" si="26"/>
        <v>0</v>
      </c>
      <c r="AH121" s="22"/>
    </row>
    <row r="122" spans="14:34" x14ac:dyDescent="0.45">
      <c r="N122" s="17">
        <v>8</v>
      </c>
      <c r="O122" s="30">
        <f t="shared" si="14"/>
        <v>0</v>
      </c>
      <c r="P122" s="22">
        <f t="shared" si="15"/>
        <v>0</v>
      </c>
      <c r="Q122" s="22">
        <f t="shared" si="16"/>
        <v>0</v>
      </c>
      <c r="S122" s="30">
        <f t="shared" si="17"/>
        <v>0</v>
      </c>
      <c r="T122" s="22">
        <f t="shared" si="18"/>
        <v>0</v>
      </c>
      <c r="U122" s="22">
        <f t="shared" si="19"/>
        <v>0</v>
      </c>
      <c r="W122" s="30">
        <f t="shared" si="20"/>
        <v>0</v>
      </c>
      <c r="X122" s="22">
        <f t="shared" si="21"/>
        <v>0</v>
      </c>
      <c r="Y122" s="22">
        <f t="shared" si="22"/>
        <v>0</v>
      </c>
      <c r="AA122" s="30">
        <f t="shared" si="23"/>
        <v>0</v>
      </c>
      <c r="AB122" s="22">
        <f t="shared" si="24"/>
        <v>0</v>
      </c>
      <c r="AC122" s="22">
        <f t="shared" si="27"/>
        <v>0</v>
      </c>
      <c r="AE122" s="30">
        <f t="shared" si="25"/>
        <v>0</v>
      </c>
      <c r="AF122" s="22">
        <f t="shared" si="28"/>
        <v>0</v>
      </c>
      <c r="AG122">
        <f t="shared" si="26"/>
        <v>0</v>
      </c>
      <c r="AH122" s="22"/>
    </row>
    <row r="123" spans="14:34" x14ac:dyDescent="0.45">
      <c r="N123" s="17">
        <v>9</v>
      </c>
      <c r="O123" s="30">
        <f t="shared" si="14"/>
        <v>0</v>
      </c>
      <c r="P123" s="22">
        <f t="shared" si="15"/>
        <v>0</v>
      </c>
      <c r="Q123" s="22">
        <f t="shared" si="16"/>
        <v>0</v>
      </c>
      <c r="S123" s="30">
        <f t="shared" si="17"/>
        <v>0</v>
      </c>
      <c r="T123" s="22">
        <f t="shared" si="18"/>
        <v>0</v>
      </c>
      <c r="U123" s="22">
        <f t="shared" si="19"/>
        <v>0</v>
      </c>
      <c r="W123" s="30">
        <f t="shared" si="20"/>
        <v>0</v>
      </c>
      <c r="X123" s="22">
        <f t="shared" si="21"/>
        <v>0</v>
      </c>
      <c r="Y123" s="22">
        <f t="shared" si="22"/>
        <v>0</v>
      </c>
      <c r="AA123" s="30">
        <f t="shared" si="23"/>
        <v>0</v>
      </c>
      <c r="AB123" s="22">
        <f t="shared" si="24"/>
        <v>0</v>
      </c>
      <c r="AC123" s="22">
        <f t="shared" si="27"/>
        <v>0</v>
      </c>
      <c r="AE123" s="30">
        <f t="shared" si="25"/>
        <v>0</v>
      </c>
      <c r="AF123" s="22">
        <f t="shared" si="28"/>
        <v>0</v>
      </c>
      <c r="AG123">
        <f t="shared" si="26"/>
        <v>0</v>
      </c>
      <c r="AH123" s="22"/>
    </row>
    <row r="124" spans="14:34" x14ac:dyDescent="0.45">
      <c r="N124" s="17">
        <v>10</v>
      </c>
      <c r="O124" s="30">
        <f t="shared" si="14"/>
        <v>0</v>
      </c>
      <c r="P124" s="22">
        <f t="shared" si="15"/>
        <v>0</v>
      </c>
      <c r="Q124" s="22">
        <f t="shared" si="16"/>
        <v>0</v>
      </c>
      <c r="S124" s="30">
        <f t="shared" si="17"/>
        <v>0</v>
      </c>
      <c r="T124" s="22">
        <f t="shared" si="18"/>
        <v>0</v>
      </c>
      <c r="U124" s="22">
        <f t="shared" si="19"/>
        <v>0</v>
      </c>
      <c r="W124" s="30">
        <f t="shared" si="20"/>
        <v>0</v>
      </c>
      <c r="X124" s="22">
        <f t="shared" si="21"/>
        <v>0</v>
      </c>
      <c r="Y124" s="22">
        <f t="shared" si="22"/>
        <v>0</v>
      </c>
      <c r="AA124" s="30">
        <f t="shared" si="23"/>
        <v>0</v>
      </c>
      <c r="AB124" s="22">
        <f t="shared" si="24"/>
        <v>0</v>
      </c>
      <c r="AC124" s="22">
        <f t="shared" si="27"/>
        <v>0</v>
      </c>
      <c r="AE124" s="30">
        <f t="shared" si="25"/>
        <v>0</v>
      </c>
      <c r="AF124" s="22">
        <f t="shared" si="28"/>
        <v>0</v>
      </c>
      <c r="AG124">
        <f t="shared" si="26"/>
        <v>0</v>
      </c>
      <c r="AH124" s="22"/>
    </row>
    <row r="125" spans="14:34" x14ac:dyDescent="0.45">
      <c r="N125" s="17">
        <v>11</v>
      </c>
      <c r="O125" s="30">
        <f t="shared" si="14"/>
        <v>0</v>
      </c>
      <c r="P125" s="22">
        <f t="shared" si="15"/>
        <v>0</v>
      </c>
      <c r="Q125" s="22">
        <f t="shared" si="16"/>
        <v>0</v>
      </c>
      <c r="S125" s="30">
        <f t="shared" si="17"/>
        <v>0</v>
      </c>
      <c r="T125" s="22">
        <f t="shared" si="18"/>
        <v>0</v>
      </c>
      <c r="U125" s="22">
        <f t="shared" si="19"/>
        <v>0</v>
      </c>
      <c r="W125" s="30">
        <f t="shared" si="20"/>
        <v>0</v>
      </c>
      <c r="X125" s="22">
        <f t="shared" si="21"/>
        <v>0</v>
      </c>
      <c r="Y125" s="22">
        <f t="shared" si="22"/>
        <v>0</v>
      </c>
      <c r="AA125" s="30">
        <f t="shared" si="23"/>
        <v>0</v>
      </c>
      <c r="AB125" s="22">
        <f t="shared" si="24"/>
        <v>0</v>
      </c>
      <c r="AC125" s="22">
        <f t="shared" si="27"/>
        <v>0</v>
      </c>
      <c r="AE125" s="30">
        <f t="shared" si="25"/>
        <v>0</v>
      </c>
      <c r="AF125" s="22">
        <f t="shared" si="28"/>
        <v>0</v>
      </c>
      <c r="AG125">
        <f t="shared" si="26"/>
        <v>0</v>
      </c>
      <c r="AH125" s="22"/>
    </row>
    <row r="126" spans="14:34" x14ac:dyDescent="0.45">
      <c r="N126" s="17">
        <v>12</v>
      </c>
      <c r="O126" s="30">
        <f t="shared" si="14"/>
        <v>0</v>
      </c>
      <c r="P126" s="22">
        <f t="shared" si="15"/>
        <v>0</v>
      </c>
      <c r="Q126" s="22">
        <f t="shared" si="16"/>
        <v>0</v>
      </c>
      <c r="S126" s="30">
        <f t="shared" si="17"/>
        <v>0</v>
      </c>
      <c r="T126" s="22">
        <f t="shared" si="18"/>
        <v>0</v>
      </c>
      <c r="U126" s="22">
        <f t="shared" si="19"/>
        <v>0</v>
      </c>
      <c r="W126" s="30">
        <f t="shared" si="20"/>
        <v>0</v>
      </c>
      <c r="X126" s="22">
        <f t="shared" si="21"/>
        <v>0</v>
      </c>
      <c r="Y126" s="22">
        <f t="shared" si="22"/>
        <v>0</v>
      </c>
      <c r="AA126" s="30">
        <f t="shared" si="23"/>
        <v>0</v>
      </c>
      <c r="AB126" s="22">
        <f t="shared" si="24"/>
        <v>0</v>
      </c>
      <c r="AC126" s="22">
        <f t="shared" si="27"/>
        <v>0</v>
      </c>
      <c r="AE126" s="30">
        <f t="shared" si="25"/>
        <v>0</v>
      </c>
      <c r="AF126" s="22">
        <f t="shared" si="28"/>
        <v>0</v>
      </c>
      <c r="AG126">
        <f t="shared" si="26"/>
        <v>0</v>
      </c>
      <c r="AH126" s="22"/>
    </row>
    <row r="127" spans="14:34" x14ac:dyDescent="0.45">
      <c r="N127" s="17">
        <v>13</v>
      </c>
      <c r="O127" s="30">
        <f t="shared" si="14"/>
        <v>0</v>
      </c>
      <c r="P127" s="22">
        <f t="shared" si="15"/>
        <v>0</v>
      </c>
      <c r="Q127" s="22">
        <f t="shared" si="16"/>
        <v>0</v>
      </c>
      <c r="S127" s="30">
        <f t="shared" si="17"/>
        <v>0</v>
      </c>
      <c r="T127" s="22">
        <f t="shared" si="18"/>
        <v>0</v>
      </c>
      <c r="U127" s="22">
        <f t="shared" si="19"/>
        <v>0</v>
      </c>
      <c r="W127" s="30">
        <f t="shared" si="20"/>
        <v>0</v>
      </c>
      <c r="X127" s="22">
        <f t="shared" si="21"/>
        <v>0</v>
      </c>
      <c r="Y127" s="22">
        <f t="shared" si="22"/>
        <v>0</v>
      </c>
      <c r="AA127" s="30">
        <f t="shared" si="23"/>
        <v>0</v>
      </c>
      <c r="AB127" s="22">
        <f t="shared" si="24"/>
        <v>0</v>
      </c>
      <c r="AC127" s="22">
        <f t="shared" si="27"/>
        <v>0</v>
      </c>
      <c r="AE127" s="30">
        <f t="shared" si="25"/>
        <v>0</v>
      </c>
      <c r="AF127" s="22">
        <f t="shared" si="28"/>
        <v>0</v>
      </c>
      <c r="AG127">
        <f t="shared" si="26"/>
        <v>0</v>
      </c>
      <c r="AH127" s="22"/>
    </row>
    <row r="128" spans="14:34" x14ac:dyDescent="0.45">
      <c r="N128" s="17">
        <v>14</v>
      </c>
      <c r="O128" s="30">
        <f t="shared" si="14"/>
        <v>0</v>
      </c>
      <c r="P128" s="22">
        <f t="shared" si="15"/>
        <v>0</v>
      </c>
      <c r="Q128" s="22">
        <f t="shared" si="16"/>
        <v>0</v>
      </c>
      <c r="S128" s="30">
        <f t="shared" si="17"/>
        <v>0</v>
      </c>
      <c r="T128" s="22">
        <f t="shared" si="18"/>
        <v>0</v>
      </c>
      <c r="U128" s="22">
        <f t="shared" si="19"/>
        <v>0</v>
      </c>
      <c r="W128" s="30">
        <f t="shared" si="20"/>
        <v>0</v>
      </c>
      <c r="X128" s="22">
        <f t="shared" si="21"/>
        <v>0</v>
      </c>
      <c r="Y128" s="22">
        <f t="shared" si="22"/>
        <v>0</v>
      </c>
      <c r="AA128" s="30">
        <f t="shared" si="23"/>
        <v>0</v>
      </c>
      <c r="AB128" s="22">
        <f t="shared" si="24"/>
        <v>0</v>
      </c>
      <c r="AC128" s="22">
        <f t="shared" si="27"/>
        <v>0</v>
      </c>
      <c r="AE128" s="30">
        <f t="shared" si="25"/>
        <v>0</v>
      </c>
      <c r="AF128" s="22">
        <f t="shared" si="28"/>
        <v>0</v>
      </c>
      <c r="AG128">
        <f t="shared" si="26"/>
        <v>0</v>
      </c>
      <c r="AH128" s="22"/>
    </row>
    <row r="129" spans="14:34" x14ac:dyDescent="0.45">
      <c r="N129" s="17" t="s">
        <v>53</v>
      </c>
      <c r="O129" s="30">
        <f t="shared" si="14"/>
        <v>0</v>
      </c>
      <c r="P129" s="22">
        <f t="shared" si="15"/>
        <v>0</v>
      </c>
      <c r="Q129" s="22">
        <f t="shared" si="16"/>
        <v>0</v>
      </c>
      <c r="S129" s="30">
        <f t="shared" si="17"/>
        <v>0</v>
      </c>
      <c r="T129" s="22">
        <f t="shared" si="18"/>
        <v>0</v>
      </c>
      <c r="U129" s="22">
        <f t="shared" si="19"/>
        <v>0</v>
      </c>
      <c r="W129" s="30">
        <f t="shared" si="20"/>
        <v>0</v>
      </c>
      <c r="X129" s="22">
        <f t="shared" si="21"/>
        <v>0</v>
      </c>
      <c r="Y129" s="22">
        <f t="shared" si="22"/>
        <v>0</v>
      </c>
      <c r="AA129" s="30">
        <f t="shared" si="23"/>
        <v>0</v>
      </c>
      <c r="AB129" s="22">
        <f t="shared" si="24"/>
        <v>0</v>
      </c>
      <c r="AC129" s="22">
        <f t="shared" si="27"/>
        <v>0</v>
      </c>
      <c r="AE129" s="30">
        <f t="shared" si="25"/>
        <v>0</v>
      </c>
      <c r="AF129" s="22">
        <f t="shared" si="28"/>
        <v>0</v>
      </c>
      <c r="AG129">
        <f t="shared" si="26"/>
        <v>0</v>
      </c>
      <c r="AH129" s="22"/>
    </row>
    <row r="131" spans="14:34" x14ac:dyDescent="0.45">
      <c r="N131" t="s">
        <v>54</v>
      </c>
      <c r="O131" s="38">
        <f>SUM(O114:O129)</f>
        <v>0</v>
      </c>
      <c r="Q131" s="22">
        <f>SUM(Q114:Q129)</f>
        <v>0</v>
      </c>
      <c r="S131" s="30">
        <f>SUM(S114:S129)</f>
        <v>0</v>
      </c>
      <c r="U131" s="22">
        <f>SUM(U114:U129)</f>
        <v>0</v>
      </c>
      <c r="W131" s="38">
        <f>SUM(W114:W129)</f>
        <v>0</v>
      </c>
      <c r="Y131" s="22">
        <f>SUM(Y114:Y129)</f>
        <v>0</v>
      </c>
      <c r="AA131" s="38">
        <f>SUM(AA114:AA129)</f>
        <v>0</v>
      </c>
      <c r="AC131" s="22">
        <f>SUM(AC114:AC129)</f>
        <v>0</v>
      </c>
      <c r="AE131" s="31">
        <f>SUM(AE114:AE129)</f>
        <v>0</v>
      </c>
      <c r="AF131" s="2"/>
      <c r="AG131">
        <f>SUM(AG114:AG129)</f>
        <v>0</v>
      </c>
      <c r="AH131" s="22"/>
    </row>
    <row r="135" spans="14:34" x14ac:dyDescent="0.45">
      <c r="N135" s="3" t="s">
        <v>26</v>
      </c>
      <c r="P135" s="5" t="str">
        <f>($C$3)</f>
        <v>p7eINT_metier</v>
      </c>
      <c r="T135" s="6" t="s">
        <v>27</v>
      </c>
      <c r="W135" s="7" t="str">
        <f>($C$5)</f>
        <v>Plaice VIIe - International (Used metier based datasets)</v>
      </c>
    </row>
    <row r="136" spans="14:34" x14ac:dyDescent="0.45">
      <c r="N136" s="3"/>
    </row>
    <row r="137" spans="14:34" x14ac:dyDescent="0.45">
      <c r="N137" s="6" t="s">
        <v>29</v>
      </c>
      <c r="P137" s="5">
        <f>($B$7)</f>
        <v>2003</v>
      </c>
      <c r="Q137" s="9"/>
      <c r="R137" s="9"/>
      <c r="S137" s="9"/>
      <c r="T137" s="6" t="s">
        <v>30</v>
      </c>
      <c r="U137" s="10"/>
      <c r="W137" s="5" t="str">
        <f>($D$7)</f>
        <v>Combined</v>
      </c>
    </row>
    <row r="138" spans="14:34" x14ac:dyDescent="0.45">
      <c r="N138" s="6"/>
      <c r="P138" s="6"/>
      <c r="Q138" s="9"/>
      <c r="R138" s="9"/>
      <c r="S138" s="9"/>
      <c r="U138" s="10"/>
    </row>
    <row r="139" spans="14:34" x14ac:dyDescent="0.45">
      <c r="N139" s="6" t="s">
        <v>32</v>
      </c>
      <c r="P139" s="36">
        <f>($F$7)</f>
        <v>42191</v>
      </c>
      <c r="Q139" s="2"/>
      <c r="R139" s="2"/>
      <c r="T139" s="6" t="s">
        <v>33</v>
      </c>
      <c r="U139" s="2"/>
      <c r="W139" s="5" t="str">
        <f>($J$7)</f>
        <v>idh</v>
      </c>
    </row>
    <row r="142" spans="14:34" x14ac:dyDescent="0.45">
      <c r="N142" s="15" t="s">
        <v>68</v>
      </c>
      <c r="X142" s="57" t="s">
        <v>119</v>
      </c>
    </row>
    <row r="143" spans="14:34" x14ac:dyDescent="0.45">
      <c r="X143" s="57" t="s">
        <v>120</v>
      </c>
    </row>
    <row r="144" spans="14:34" x14ac:dyDescent="0.45">
      <c r="N144" s="3" t="s">
        <v>78</v>
      </c>
      <c r="S144">
        <v>-1.1999999999999999E-3</v>
      </c>
      <c r="T144">
        <v>0.11940000000000001</v>
      </c>
      <c r="W144">
        <v>9.4999999999999998E-3</v>
      </c>
    </row>
    <row r="145" spans="10:39" x14ac:dyDescent="0.45">
      <c r="AH145" s="66"/>
      <c r="AI145" s="66"/>
      <c r="AJ145" s="67"/>
      <c r="AK145" s="67"/>
      <c r="AL145" s="67"/>
      <c r="AM145" s="67"/>
    </row>
    <row r="146" spans="10:39" x14ac:dyDescent="0.45">
      <c r="O146" s="37" t="str">
        <f>J13</f>
        <v>TOTAL</v>
      </c>
      <c r="P146" s="2"/>
      <c r="AA146" s="42" t="s">
        <v>79</v>
      </c>
      <c r="AF146" s="42" t="s">
        <v>79</v>
      </c>
      <c r="AH146" s="66"/>
      <c r="AI146" s="66"/>
      <c r="AJ146" s="68" t="s">
        <v>79</v>
      </c>
      <c r="AK146" s="67"/>
      <c r="AL146" s="67"/>
      <c r="AM146" s="67"/>
    </row>
    <row r="147" spans="10:39" x14ac:dyDescent="0.45">
      <c r="O147" s="37" t="str">
        <f>J14</f>
        <v>ANNUAL</v>
      </c>
      <c r="P147" s="2"/>
      <c r="S147" t="s">
        <v>80</v>
      </c>
      <c r="T147" t="s">
        <v>81</v>
      </c>
      <c r="AA147" s="42" t="s">
        <v>82</v>
      </c>
      <c r="AE147" t="s">
        <v>80</v>
      </c>
      <c r="AF147" s="42" t="s">
        <v>82</v>
      </c>
      <c r="AH147" s="66"/>
      <c r="AI147" s="66"/>
      <c r="AJ147" s="68" t="s">
        <v>83</v>
      </c>
      <c r="AK147" s="67"/>
      <c r="AL147" s="67"/>
      <c r="AM147" s="67"/>
    </row>
    <row r="148" spans="10:39" x14ac:dyDescent="0.45">
      <c r="N148" s="17" t="s">
        <v>40</v>
      </c>
      <c r="O148" s="10" t="s">
        <v>74</v>
      </c>
      <c r="P148" s="10" t="s">
        <v>75</v>
      </c>
      <c r="S148" t="s">
        <v>84</v>
      </c>
      <c r="T148" t="s">
        <v>85</v>
      </c>
      <c r="W148" t="s">
        <v>86</v>
      </c>
      <c r="X148" t="s">
        <v>87</v>
      </c>
      <c r="AA148" s="42" t="s">
        <v>88</v>
      </c>
      <c r="AE148" t="s">
        <v>89</v>
      </c>
      <c r="AF148" s="42" t="s">
        <v>90</v>
      </c>
      <c r="AH148" s="66"/>
      <c r="AI148" s="66"/>
      <c r="AJ148" s="68" t="s">
        <v>91</v>
      </c>
      <c r="AK148" s="67"/>
      <c r="AL148" s="67"/>
      <c r="AM148" s="67"/>
    </row>
    <row r="149" spans="10:39" x14ac:dyDescent="0.45">
      <c r="N149" s="17">
        <v>0</v>
      </c>
      <c r="O149" s="30">
        <f t="shared" ref="O149:O164" si="29">SUM(AE81+AE114)</f>
        <v>0</v>
      </c>
      <c r="P149" s="22">
        <f t="shared" ref="P149:P164" si="30">IF(AE81+AE114=0,0,(AE81*AF81+AE114* AF114)/(AE81+AE114))</f>
        <v>0</v>
      </c>
      <c r="Q149" s="22">
        <f t="shared" ref="Q149:Q164" si="31">SUM(O149*P149)</f>
        <v>0</v>
      </c>
      <c r="AF149" s="42"/>
      <c r="AH149" s="66"/>
      <c r="AI149" s="66"/>
      <c r="AJ149" s="67">
        <f t="shared" ref="AJ149:AJ164" si="32">SUM(O149*P149)</f>
        <v>0</v>
      </c>
      <c r="AK149" s="67"/>
      <c r="AL149" s="69">
        <f t="shared" ref="AL149:AL164" si="33">SUM(P149*$AJ$168)</f>
        <v>0</v>
      </c>
      <c r="AM149" s="67"/>
    </row>
    <row r="150" spans="10:39" x14ac:dyDescent="0.45">
      <c r="J150" s="56"/>
      <c r="N150" s="17">
        <v>1</v>
      </c>
      <c r="O150" s="30">
        <f t="shared" si="29"/>
        <v>23022.561558864752</v>
      </c>
      <c r="P150" s="22">
        <f t="shared" si="30"/>
        <v>0.28111926205706367</v>
      </c>
      <c r="Q150" s="22">
        <f t="shared" si="31"/>
        <v>6472.0855160913807</v>
      </c>
      <c r="S150">
        <v>1.5</v>
      </c>
      <c r="T150" s="22">
        <f t="shared" ref="T150:T164" si="34">P150</f>
        <v>0.28111926205706367</v>
      </c>
      <c r="W150" s="22">
        <f>SUM(($S$144*S150^2)+($T$144*S150)-$W$144)</f>
        <v>0.16689999999999999</v>
      </c>
      <c r="X150">
        <f>SUM(O150*W150)</f>
        <v>3842.4655241745272</v>
      </c>
      <c r="AA150" s="43">
        <f>SUM(W150*$X$168)</f>
        <v>0.15701029196204505</v>
      </c>
      <c r="AE150">
        <v>1</v>
      </c>
      <c r="AF150" s="43">
        <f>SUM(($S$144*AE150^2)+($T$144*AE150)-$W$144)*$X$168</f>
        <v>0.10225894988780286</v>
      </c>
      <c r="AH150" s="66"/>
      <c r="AI150" s="66"/>
      <c r="AJ150" s="67">
        <f>SUM(O150*P150)</f>
        <v>6472.0855160913807</v>
      </c>
      <c r="AK150" s="67"/>
      <c r="AL150" s="69">
        <f t="shared" si="33"/>
        <v>0.2811148763259384</v>
      </c>
      <c r="AM150" s="67"/>
    </row>
    <row r="151" spans="10:39" x14ac:dyDescent="0.45">
      <c r="J151" s="56"/>
      <c r="N151" s="17">
        <v>2</v>
      </c>
      <c r="O151" s="30">
        <f t="shared" si="29"/>
        <v>886453.78549747448</v>
      </c>
      <c r="P151" s="22">
        <f t="shared" si="30"/>
        <v>0.3125041863658421</v>
      </c>
      <c r="Q151" s="22">
        <f t="shared" si="31"/>
        <v>277020.51898780896</v>
      </c>
      <c r="S151">
        <v>2.5</v>
      </c>
      <c r="T151" s="22">
        <f t="shared" si="34"/>
        <v>0.3125041863658421</v>
      </c>
      <c r="W151" s="22">
        <f t="shared" ref="W151:W164" si="35">SUM(($S$144*S151^2)+($T$144*S151)-$W$144)</f>
        <v>0.28149999999999997</v>
      </c>
      <c r="X151">
        <f t="shared" ref="X151:X164" si="36">SUM(O151*W151)</f>
        <v>249536.74061753904</v>
      </c>
      <c r="AA151" s="43">
        <f t="shared" ref="AA151:AA164" si="37">SUM(W151*$X$168)</f>
        <v>0.26481963563400646</v>
      </c>
      <c r="AE151">
        <v>2</v>
      </c>
      <c r="AF151" s="43">
        <f t="shared" ref="AF151:AF164" si="38">SUM(($S$144*AE151^2)+($T$144*AE151)-$W$144)*$X$168</f>
        <v>0.2111971872107796</v>
      </c>
      <c r="AH151" s="66"/>
      <c r="AI151" s="66"/>
      <c r="AJ151" s="67">
        <f t="shared" si="32"/>
        <v>277020.51898780896</v>
      </c>
      <c r="AK151" s="67"/>
      <c r="AL151" s="69">
        <f t="shared" si="33"/>
        <v>0.31249931099968292</v>
      </c>
      <c r="AM151" s="67"/>
    </row>
    <row r="152" spans="10:39" x14ac:dyDescent="0.45">
      <c r="J152" s="56"/>
      <c r="N152" s="17">
        <v>3</v>
      </c>
      <c r="O152" s="30">
        <f t="shared" si="29"/>
        <v>963542.30360442516</v>
      </c>
      <c r="P152" s="22">
        <f t="shared" si="30"/>
        <v>0.37713658761252106</v>
      </c>
      <c r="Q152" s="22">
        <f t="shared" si="31"/>
        <v>363387.05640168063</v>
      </c>
      <c r="S152">
        <v>3.5</v>
      </c>
      <c r="T152" s="22">
        <f t="shared" si="34"/>
        <v>0.37713658761252106</v>
      </c>
      <c r="W152" s="22">
        <f t="shared" si="35"/>
        <v>0.39370000000000005</v>
      </c>
      <c r="X152">
        <f t="shared" si="36"/>
        <v>379346.60492906225</v>
      </c>
      <c r="AA152" s="43">
        <f t="shared" si="37"/>
        <v>0.37037119200393737</v>
      </c>
      <c r="AE152">
        <v>3</v>
      </c>
      <c r="AF152" s="43">
        <f t="shared" si="38"/>
        <v>0.31787763723172574</v>
      </c>
      <c r="AH152" s="66"/>
      <c r="AI152" s="66"/>
      <c r="AJ152" s="67">
        <f t="shared" si="32"/>
        <v>363387.05640168063</v>
      </c>
      <c r="AK152" s="67"/>
      <c r="AL152" s="69">
        <f t="shared" si="33"/>
        <v>0.37713070391867998</v>
      </c>
      <c r="AM152" s="67"/>
    </row>
    <row r="153" spans="10:39" x14ac:dyDescent="0.45">
      <c r="J153" s="56"/>
      <c r="N153" s="17">
        <v>4</v>
      </c>
      <c r="O153" s="30">
        <f t="shared" si="29"/>
        <v>531556.19261298841</v>
      </c>
      <c r="P153" s="22">
        <f t="shared" si="30"/>
        <v>0.44123345232878136</v>
      </c>
      <c r="Q153" s="22">
        <f t="shared" si="31"/>
        <v>234540.37397337155</v>
      </c>
      <c r="S153">
        <v>4.5</v>
      </c>
      <c r="T153" s="22">
        <f t="shared" si="34"/>
        <v>0.44123345232878136</v>
      </c>
      <c r="W153" s="22">
        <f t="shared" si="35"/>
        <v>0.50350000000000006</v>
      </c>
      <c r="X153">
        <f t="shared" si="36"/>
        <v>267638.54298063967</v>
      </c>
      <c r="AA153" s="43">
        <f t="shared" si="37"/>
        <v>0.47366496107183759</v>
      </c>
      <c r="AE153">
        <v>4</v>
      </c>
      <c r="AF153" s="43">
        <f t="shared" si="38"/>
        <v>0.42230029995064128</v>
      </c>
      <c r="AH153" s="66"/>
      <c r="AI153" s="66"/>
      <c r="AJ153" s="67">
        <f t="shared" si="32"/>
        <v>234540.37397337155</v>
      </c>
      <c r="AK153" s="67"/>
      <c r="AL153" s="69">
        <f t="shared" si="33"/>
        <v>0.44122656866214383</v>
      </c>
      <c r="AM153" s="67"/>
    </row>
    <row r="154" spans="10:39" x14ac:dyDescent="0.45">
      <c r="J154" s="56"/>
      <c r="N154" s="17">
        <v>5</v>
      </c>
      <c r="O154" s="30">
        <f t="shared" si="29"/>
        <v>181813.7135895158</v>
      </c>
      <c r="P154" s="22">
        <f t="shared" si="30"/>
        <v>0.53538032898361665</v>
      </c>
      <c r="Q154" s="22">
        <f t="shared" si="31"/>
        <v>97339.485795288027</v>
      </c>
      <c r="S154">
        <v>5.5</v>
      </c>
      <c r="T154" s="22">
        <f t="shared" si="34"/>
        <v>0.53538032898361665</v>
      </c>
      <c r="W154" s="22">
        <f t="shared" si="35"/>
        <v>0.61090000000000011</v>
      </c>
      <c r="X154">
        <f t="shared" si="36"/>
        <v>111069.99763183523</v>
      </c>
      <c r="AA154" s="43">
        <f t="shared" si="37"/>
        <v>0.57470094283770723</v>
      </c>
      <c r="AE154">
        <v>5</v>
      </c>
      <c r="AF154" s="43">
        <f t="shared" si="38"/>
        <v>0.52446517536752613</v>
      </c>
      <c r="AH154" s="66"/>
      <c r="AI154" s="66"/>
      <c r="AJ154" s="67">
        <f t="shared" si="32"/>
        <v>97339.485795288027</v>
      </c>
      <c r="AK154" s="67"/>
      <c r="AL154" s="69">
        <f t="shared" si="33"/>
        <v>0.53537197653506685</v>
      </c>
      <c r="AM154" s="67"/>
    </row>
    <row r="155" spans="10:39" x14ac:dyDescent="0.45">
      <c r="J155" s="56"/>
      <c r="N155" s="17">
        <v>6</v>
      </c>
      <c r="O155" s="30">
        <f t="shared" si="29"/>
        <v>166410.64449805499</v>
      </c>
      <c r="P155" s="22">
        <f t="shared" si="30"/>
        <v>0.6057403335846232</v>
      </c>
      <c r="Q155" s="22">
        <f t="shared" si="31"/>
        <v>100801.63931028396</v>
      </c>
      <c r="S155">
        <v>6.5</v>
      </c>
      <c r="T155" s="22">
        <f t="shared" si="34"/>
        <v>0.6057403335846232</v>
      </c>
      <c r="W155" s="22">
        <f t="shared" si="35"/>
        <v>0.71590000000000009</v>
      </c>
      <c r="X155">
        <f t="shared" si="36"/>
        <v>119133.38039615758</v>
      </c>
      <c r="AA155" s="43">
        <f t="shared" si="37"/>
        <v>0.67347913730154618</v>
      </c>
      <c r="AE155">
        <v>6</v>
      </c>
      <c r="AF155" s="43">
        <f t="shared" si="38"/>
        <v>0.62437226348238051</v>
      </c>
      <c r="AH155" s="66"/>
      <c r="AI155" s="66"/>
      <c r="AJ155" s="67">
        <f t="shared" si="32"/>
        <v>100801.63931028396</v>
      </c>
      <c r="AK155" s="67"/>
      <c r="AL155" s="69">
        <f t="shared" si="33"/>
        <v>0.60573088345226522</v>
      </c>
      <c r="AM155" s="67"/>
    </row>
    <row r="156" spans="10:39" x14ac:dyDescent="0.45">
      <c r="J156" s="56"/>
      <c r="N156" s="17">
        <v>7</v>
      </c>
      <c r="O156" s="30">
        <f t="shared" si="29"/>
        <v>235636.85596847878</v>
      </c>
      <c r="P156" s="22">
        <f t="shared" si="30"/>
        <v>0.67280148594461475</v>
      </c>
      <c r="Q156" s="22">
        <f t="shared" si="31"/>
        <v>158536.82683890968</v>
      </c>
      <c r="S156">
        <v>7.5</v>
      </c>
      <c r="T156" s="22">
        <f t="shared" si="34"/>
        <v>0.67280148594461475</v>
      </c>
      <c r="W156" s="22">
        <f t="shared" si="35"/>
        <v>0.81850000000000012</v>
      </c>
      <c r="X156">
        <f t="shared" si="36"/>
        <v>192868.76661019991</v>
      </c>
      <c r="AA156" s="43">
        <f t="shared" si="37"/>
        <v>0.76999954446335461</v>
      </c>
      <c r="AE156">
        <v>7</v>
      </c>
      <c r="AF156" s="43">
        <f t="shared" si="38"/>
        <v>0.72202156429520437</v>
      </c>
      <c r="AH156" s="66"/>
      <c r="AI156" s="66"/>
      <c r="AJ156" s="67">
        <f t="shared" si="32"/>
        <v>158536.82683890968</v>
      </c>
      <c r="AK156" s="67"/>
      <c r="AL156" s="69">
        <f t="shared" si="33"/>
        <v>0.6727909895937193</v>
      </c>
      <c r="AM156" s="67"/>
    </row>
    <row r="157" spans="10:39" x14ac:dyDescent="0.45">
      <c r="J157" s="56"/>
      <c r="N157" s="17">
        <v>8</v>
      </c>
      <c r="O157" s="30">
        <f t="shared" si="29"/>
        <v>57952.918593998678</v>
      </c>
      <c r="P157" s="22">
        <f t="shared" si="30"/>
        <v>0.80453186930930398</v>
      </c>
      <c r="Q157" s="22">
        <f t="shared" si="31"/>
        <v>46624.969928359678</v>
      </c>
      <c r="S157">
        <v>8.5</v>
      </c>
      <c r="T157" s="22">
        <f t="shared" si="34"/>
        <v>0.80453186930930398</v>
      </c>
      <c r="W157" s="22">
        <f t="shared" si="35"/>
        <v>0.91870000000000018</v>
      </c>
      <c r="X157">
        <f t="shared" si="36"/>
        <v>53241.346312306596</v>
      </c>
      <c r="AA157" s="43">
        <f t="shared" si="37"/>
        <v>0.86426216432313252</v>
      </c>
      <c r="AE157">
        <v>8</v>
      </c>
      <c r="AF157" s="43">
        <f t="shared" si="38"/>
        <v>0.81741307780599737</v>
      </c>
      <c r="AH157" s="66"/>
      <c r="AI157" s="66"/>
      <c r="AJ157" s="67">
        <f t="shared" si="32"/>
        <v>46624.969928359678</v>
      </c>
      <c r="AK157" s="67"/>
      <c r="AL157" s="69">
        <f t="shared" si="33"/>
        <v>0.80451931783760944</v>
      </c>
      <c r="AM157" s="70"/>
    </row>
    <row r="158" spans="10:39" x14ac:dyDescent="0.45">
      <c r="J158" s="56"/>
      <c r="N158" s="17">
        <v>9</v>
      </c>
      <c r="O158" s="30">
        <f t="shared" si="29"/>
        <v>44844.886554913493</v>
      </c>
      <c r="P158" s="22">
        <f t="shared" si="30"/>
        <v>1.0581705726906869</v>
      </c>
      <c r="Q158" s="22">
        <f t="shared" si="31"/>
        <v>47453.5392880617</v>
      </c>
      <c r="S158">
        <v>9.5</v>
      </c>
      <c r="T158" s="22">
        <f t="shared" si="34"/>
        <v>1.0581705726906869</v>
      </c>
      <c r="W158" s="22">
        <f t="shared" si="35"/>
        <v>1.0165</v>
      </c>
      <c r="X158">
        <f t="shared" si="36"/>
        <v>45584.827183069567</v>
      </c>
      <c r="Z158" s="5"/>
      <c r="AA158" s="43">
        <f t="shared" si="37"/>
        <v>0.95626699688087946</v>
      </c>
      <c r="AE158">
        <v>9</v>
      </c>
      <c r="AF158" s="43">
        <f t="shared" si="38"/>
        <v>0.91054680401475985</v>
      </c>
      <c r="AH158" s="66"/>
      <c r="AI158" s="66"/>
      <c r="AJ158" s="67">
        <f t="shared" si="32"/>
        <v>47453.5392880617</v>
      </c>
      <c r="AK158" s="67"/>
      <c r="AL158" s="69">
        <f t="shared" si="33"/>
        <v>1.0581540642110383</v>
      </c>
      <c r="AM158" s="67"/>
    </row>
    <row r="159" spans="10:39" x14ac:dyDescent="0.45">
      <c r="J159" s="56"/>
      <c r="L159" s="34" t="s">
        <v>92</v>
      </c>
      <c r="M159" s="30">
        <f>SUM(O159:O164)</f>
        <v>38397.796982165601</v>
      </c>
      <c r="N159" s="17">
        <v>10</v>
      </c>
      <c r="O159" s="30">
        <f t="shared" si="29"/>
        <v>8876.400470908131</v>
      </c>
      <c r="P159" s="22">
        <f t="shared" si="30"/>
        <v>1.3964775288908111</v>
      </c>
      <c r="Q159" s="22">
        <f t="shared" si="31"/>
        <v>12395.693795059018</v>
      </c>
      <c r="S159">
        <v>10.5</v>
      </c>
      <c r="T159" s="22">
        <f t="shared" si="34"/>
        <v>1.3964775288908111</v>
      </c>
      <c r="W159" s="22">
        <f t="shared" si="35"/>
        <v>1.1118999999999999</v>
      </c>
      <c r="X159">
        <f t="shared" si="36"/>
        <v>9869.6696836027495</v>
      </c>
      <c r="AA159" s="43">
        <f t="shared" si="37"/>
        <v>1.046014042136596</v>
      </c>
      <c r="AE159">
        <v>10</v>
      </c>
      <c r="AF159" s="43">
        <f t="shared" si="38"/>
        <v>1.0014227429214915</v>
      </c>
      <c r="AH159" s="66"/>
      <c r="AI159" s="66"/>
      <c r="AJ159" s="67">
        <f t="shared" si="32"/>
        <v>12395.693795059018</v>
      </c>
      <c r="AK159" s="67"/>
      <c r="AL159" s="69">
        <f t="shared" si="33"/>
        <v>1.3964557424969533</v>
      </c>
      <c r="AM159" s="71"/>
    </row>
    <row r="160" spans="10:39" x14ac:dyDescent="0.45">
      <c r="N160" s="17">
        <v>11</v>
      </c>
      <c r="O160" s="30">
        <f t="shared" si="29"/>
        <v>3359.0370652146648</v>
      </c>
      <c r="P160" s="22">
        <f t="shared" si="30"/>
        <v>1.5349406225180389</v>
      </c>
      <c r="Q160" s="22">
        <f t="shared" si="31"/>
        <v>5155.922443941764</v>
      </c>
      <c r="S160">
        <v>11.5</v>
      </c>
      <c r="T160" s="22">
        <f t="shared" si="34"/>
        <v>1.5349406225180389</v>
      </c>
      <c r="W160" s="22">
        <f t="shared" si="35"/>
        <v>1.2048999999999999</v>
      </c>
      <c r="X160">
        <f t="shared" si="36"/>
        <v>4047.3037598771493</v>
      </c>
      <c r="AA160" s="43">
        <f t="shared" si="37"/>
        <v>1.1335033000902819</v>
      </c>
      <c r="AE160">
        <v>11</v>
      </c>
      <c r="AF160" s="43">
        <f t="shared" si="38"/>
        <v>1.090040894526193</v>
      </c>
      <c r="AH160" s="66"/>
      <c r="AI160" s="66"/>
      <c r="AJ160" s="67">
        <f t="shared" si="32"/>
        <v>5155.922443941764</v>
      </c>
      <c r="AK160" s="67"/>
      <c r="AL160" s="69">
        <f t="shared" si="33"/>
        <v>1.5349166759666202</v>
      </c>
      <c r="AM160" s="67"/>
    </row>
    <row r="161" spans="14:39" x14ac:dyDescent="0.45">
      <c r="N161" s="17">
        <v>12</v>
      </c>
      <c r="O161" s="30">
        <f t="shared" si="29"/>
        <v>9784.1524807798305</v>
      </c>
      <c r="P161" s="22">
        <f t="shared" si="30"/>
        <v>1.1111809390747858</v>
      </c>
      <c r="Q161" s="22">
        <f t="shared" si="31"/>
        <v>10871.963741643827</v>
      </c>
      <c r="S161">
        <v>12.5</v>
      </c>
      <c r="T161" s="22">
        <f t="shared" si="34"/>
        <v>1.1111809390747858</v>
      </c>
      <c r="W161" s="22">
        <f t="shared" si="35"/>
        <v>1.2955000000000001</v>
      </c>
      <c r="X161">
        <f t="shared" si="36"/>
        <v>12675.369538850271</v>
      </c>
      <c r="AA161" s="43">
        <f t="shared" si="37"/>
        <v>1.2187347707419376</v>
      </c>
      <c r="AE161">
        <v>12</v>
      </c>
      <c r="AF161" s="43">
        <f t="shared" si="38"/>
        <v>1.1764012588288635</v>
      </c>
      <c r="AH161" s="66"/>
      <c r="AI161" s="66"/>
      <c r="AJ161" s="67">
        <f t="shared" si="32"/>
        <v>10871.963741643827</v>
      </c>
      <c r="AK161" s="67"/>
      <c r="AL161" s="69">
        <f t="shared" si="33"/>
        <v>1.1111636035823877</v>
      </c>
      <c r="AM161" s="67"/>
    </row>
    <row r="162" spans="14:39" x14ac:dyDescent="0.45">
      <c r="N162" s="17">
        <v>13</v>
      </c>
      <c r="O162" s="30">
        <f t="shared" si="29"/>
        <v>864.20814918654287</v>
      </c>
      <c r="P162" s="22">
        <f t="shared" si="30"/>
        <v>1.5878671231651242</v>
      </c>
      <c r="Q162" s="22">
        <f t="shared" si="31"/>
        <v>1372.2477076646924</v>
      </c>
      <c r="S162">
        <v>13.5</v>
      </c>
      <c r="T162" s="22">
        <f t="shared" si="34"/>
        <v>1.5878671231651242</v>
      </c>
      <c r="W162" s="22">
        <f t="shared" si="35"/>
        <v>1.3837000000000002</v>
      </c>
      <c r="X162">
        <f t="shared" si="36"/>
        <v>1195.8048160294195</v>
      </c>
      <c r="AA162" s="43">
        <f t="shared" si="37"/>
        <v>1.3017084540915624</v>
      </c>
      <c r="AE162">
        <v>13</v>
      </c>
      <c r="AF162" s="43">
        <f t="shared" si="38"/>
        <v>1.2605038358295038</v>
      </c>
      <c r="AH162" s="66"/>
      <c r="AI162" s="66"/>
      <c r="AJ162" s="67">
        <f t="shared" si="32"/>
        <v>1372.2477076646924</v>
      </c>
      <c r="AK162" s="67"/>
      <c r="AL162" s="69">
        <f t="shared" si="33"/>
        <v>1.5878423509093424</v>
      </c>
      <c r="AM162" s="67"/>
    </row>
    <row r="163" spans="14:39" x14ac:dyDescent="0.45">
      <c r="N163" s="17">
        <v>14</v>
      </c>
      <c r="O163" s="30">
        <f t="shared" si="29"/>
        <v>1018.1334812122025</v>
      </c>
      <c r="P163" s="22">
        <f t="shared" si="30"/>
        <v>1.0396259774234025</v>
      </c>
      <c r="Q163" s="22">
        <f t="shared" si="31"/>
        <v>1058.4780155527274</v>
      </c>
      <c r="S163">
        <v>14.5</v>
      </c>
      <c r="T163" s="22">
        <f t="shared" si="34"/>
        <v>1.0396259774234025</v>
      </c>
      <c r="W163" s="22">
        <f t="shared" si="35"/>
        <v>1.4695</v>
      </c>
      <c r="X163">
        <f t="shared" si="36"/>
        <v>1496.1471506413316</v>
      </c>
      <c r="AA163" s="43">
        <f t="shared" si="37"/>
        <v>1.3824243501391564</v>
      </c>
      <c r="AE163">
        <v>14</v>
      </c>
      <c r="AF163" s="43">
        <f t="shared" si="38"/>
        <v>1.3423486255281132</v>
      </c>
      <c r="AH163" s="66"/>
      <c r="AI163" s="66"/>
      <c r="AJ163" s="67">
        <f t="shared" si="32"/>
        <v>1058.4780155527274</v>
      </c>
      <c r="AK163" s="67"/>
      <c r="AL163" s="69">
        <f t="shared" si="33"/>
        <v>1.0396097582572932</v>
      </c>
      <c r="AM163" s="67"/>
    </row>
    <row r="164" spans="14:39" x14ac:dyDescent="0.45">
      <c r="N164" s="17" t="s">
        <v>53</v>
      </c>
      <c r="O164" s="30">
        <f t="shared" si="29"/>
        <v>14495.865334864224</v>
      </c>
      <c r="P164" s="22">
        <f t="shared" si="30"/>
        <v>1.6351364294195063</v>
      </c>
      <c r="Q164" s="22">
        <f t="shared" si="31"/>
        <v>23702.717484995883</v>
      </c>
      <c r="S164">
        <v>15.5</v>
      </c>
      <c r="T164" s="22">
        <f t="shared" si="34"/>
        <v>1.6351364294195063</v>
      </c>
      <c r="W164" s="22">
        <f t="shared" si="35"/>
        <v>1.5528999999999999</v>
      </c>
      <c r="X164">
        <f t="shared" si="36"/>
        <v>22510.629278510653</v>
      </c>
      <c r="AA164" s="43">
        <f t="shared" si="37"/>
        <v>1.4608824588847198</v>
      </c>
      <c r="AE164">
        <v>15</v>
      </c>
      <c r="AF164" s="43">
        <f t="shared" si="38"/>
        <v>1.421935627924692</v>
      </c>
      <c r="AH164" s="66"/>
      <c r="AI164" s="66"/>
      <c r="AJ164" s="67">
        <f t="shared" si="32"/>
        <v>23702.717484995883</v>
      </c>
      <c r="AK164" s="67"/>
      <c r="AL164" s="69">
        <f t="shared" si="33"/>
        <v>1.6351109197170401</v>
      </c>
      <c r="AM164" s="67"/>
    </row>
    <row r="165" spans="14:39" x14ac:dyDescent="0.45">
      <c r="Z165" s="42" t="s">
        <v>92</v>
      </c>
      <c r="AA165" s="43">
        <f>SUM(AA159*O159/M159)+(AA160*O160/M159)+(AA161*O161/M159)+(AA162*O162/M159)+(AA163*O163/M159)+(AA164*O164/M159)</f>
        <v>1.2689738672250339</v>
      </c>
      <c r="AB165" s="42"/>
      <c r="AC165" s="42"/>
      <c r="AD165" s="42" t="s">
        <v>93</v>
      </c>
      <c r="AE165" s="44">
        <v>10</v>
      </c>
      <c r="AF165" s="43">
        <f>SUM(AF159*O159/M159)+(AF160*O160/M159)+(AF161*O161/M159)+(AF162*O162/M159)+(AF163*O163/M159)+(AF164*O164/M159)</f>
        <v>1.2273834755251269</v>
      </c>
      <c r="AH165" s="66"/>
      <c r="AI165" s="66"/>
      <c r="AJ165" s="66"/>
      <c r="AK165" s="66"/>
      <c r="AL165" s="43">
        <f>SUM(AL159*O159/M159)+(AL160*O160/M159)+(AL161*O161/M159)+(AL162*O162/M159)+(AL163*O163/M159)+(AL164*O164/M159)</f>
        <v>1.4208151595809726</v>
      </c>
      <c r="AM165" s="66"/>
    </row>
    <row r="166" spans="14:39" x14ac:dyDescent="0.45">
      <c r="N166" t="s">
        <v>54</v>
      </c>
      <c r="O166" s="31">
        <f>SUM(O149:O164)</f>
        <v>3129631.6594608799</v>
      </c>
      <c r="P166" s="2"/>
      <c r="Q166" s="32">
        <f>SUM(Q149:Q164)</f>
        <v>1386733.5192287136</v>
      </c>
      <c r="W166" t="s">
        <v>94</v>
      </c>
      <c r="X166">
        <f>SUM(X150:X164)</f>
        <v>1474057.5964124959</v>
      </c>
      <c r="AH166" s="66" t="s">
        <v>94</v>
      </c>
      <c r="AI166" s="66"/>
      <c r="AJ166" s="66">
        <f>SUM(AJ149:AJ164)</f>
        <v>1386733.5192287136</v>
      </c>
      <c r="AK166" s="66"/>
      <c r="AL166" s="66"/>
      <c r="AM166" s="66"/>
    </row>
    <row r="167" spans="14:39" x14ac:dyDescent="0.45">
      <c r="AH167" s="66"/>
      <c r="AI167" s="66"/>
      <c r="AJ167" s="66"/>
      <c r="AK167" s="66"/>
      <c r="AL167" s="66"/>
      <c r="AM167" s="66"/>
    </row>
    <row r="168" spans="14:39" x14ac:dyDescent="0.45">
      <c r="N168" t="s">
        <v>95</v>
      </c>
      <c r="O168" s="33">
        <f>IF($Q$166 &gt;0, $Q$166/$J$15/1000,0)</f>
        <v>1.000015601206107</v>
      </c>
      <c r="P168" s="2"/>
      <c r="W168" t="s">
        <v>96</v>
      </c>
      <c r="X168">
        <f>J15/(X166/1000)</f>
        <v>0.9407447091794191</v>
      </c>
      <c r="AH168" s="66" t="s">
        <v>96</v>
      </c>
      <c r="AI168" s="66"/>
      <c r="AJ168" s="66">
        <f>J15/(AJ166/1000)</f>
        <v>0.99998439903728698</v>
      </c>
      <c r="AK168" s="66"/>
      <c r="AL168" s="66"/>
      <c r="AM168" s="66"/>
    </row>
    <row r="169" spans="14:39" x14ac:dyDescent="0.45">
      <c r="N169" t="s">
        <v>97</v>
      </c>
    </row>
    <row r="170" spans="14:39" x14ac:dyDescent="0.45">
      <c r="N170" t="s">
        <v>98</v>
      </c>
    </row>
  </sheetData>
  <pageMargins left="0.75" right="0.75" top="1" bottom="1" header="0.5" footer="0.5"/>
  <pageSetup paperSize="9" orientation="landscape" blackAndWhite="1" useFirstPageNumber="1" horizontalDpi="4294967292" verticalDpi="4294967292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2289" r:id="rId4" name="Button 1">
              <controlPr defaultSize="0" print="0" autoFill="0" autoLine="0" autoPict="0" macro="'TOTINT+migration(2003)'!PRINT">
                <anchor moveWithCells="1" sizeWithCells="1">
                  <from>
                    <xdr:col>5</xdr:col>
                    <xdr:colOff>354330</xdr:colOff>
                    <xdr:row>2</xdr:row>
                    <xdr:rowOff>0</xdr:rowOff>
                  </from>
                  <to>
                    <xdr:col>7</xdr:col>
                    <xdr:colOff>533400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0" r:id="rId5" name="Button 2">
              <controlPr defaultSize="0" print="0" autoFill="0" autoLine="0" autoPict="0" macro="'TOTINT+migration(2003)'!FIRST">
                <anchor moveWithCells="1" sizeWithCells="1">
                  <from>
                    <xdr:col>4</xdr:col>
                    <xdr:colOff>0</xdr:colOff>
                    <xdr:row>2</xdr:row>
                    <xdr:rowOff>0</xdr:rowOff>
                  </from>
                  <to>
                    <xdr:col>5</xdr:col>
                    <xdr:colOff>354330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1" r:id="rId6" name="Button 3">
              <controlPr defaultSize="0" print="0" autoFill="0" autoLine="0" autoPict="0" macro="'TOTINT+migration(2003)'!SAVE">
                <anchor moveWithCells="1" sizeWithCells="1">
                  <from>
                    <xdr:col>7</xdr:col>
                    <xdr:colOff>533400</xdr:colOff>
                    <xdr:row>2</xdr:row>
                    <xdr:rowOff>0</xdr:rowOff>
                  </from>
                  <to>
                    <xdr:col>10</xdr:col>
                    <xdr:colOff>57150</xdr:colOff>
                    <xdr:row>5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autoPageBreaks="0"/>
  </sheetPr>
  <dimension ref="A1:BC170"/>
  <sheetViews>
    <sheetView zoomScaleNormal="100" workbookViewId="0"/>
  </sheetViews>
  <sheetFormatPr defaultRowHeight="12.3" x14ac:dyDescent="0.45"/>
  <cols>
    <col min="7" max="7" width="2.71875" customWidth="1"/>
    <col min="9" max="9" width="2.71875" customWidth="1"/>
    <col min="10" max="10" width="9.83203125" customWidth="1"/>
    <col min="14" max="14" width="5.71875" customWidth="1"/>
    <col min="15" max="15" width="10.71875" customWidth="1"/>
    <col min="16" max="16" width="7.71875" customWidth="1"/>
    <col min="17" max="17" width="6.71875" hidden="1" customWidth="1"/>
    <col min="18" max="18" width="3.71875" customWidth="1"/>
    <col min="19" max="19" width="10.71875" customWidth="1"/>
    <col min="20" max="20" width="7.71875" customWidth="1"/>
    <col min="21" max="21" width="6.71875" hidden="1" customWidth="1"/>
    <col min="22" max="22" width="3.71875" customWidth="1"/>
    <col min="23" max="23" width="10.71875" customWidth="1"/>
    <col min="24" max="24" width="7.71875" customWidth="1"/>
    <col min="25" max="25" width="6.71875" hidden="1" customWidth="1"/>
    <col min="26" max="26" width="3.71875" customWidth="1"/>
    <col min="27" max="27" width="10.71875" customWidth="1"/>
    <col min="28" max="28" width="7.71875" customWidth="1"/>
    <col min="29" max="29" width="6.71875" hidden="1" customWidth="1"/>
    <col min="30" max="30" width="3.71875" customWidth="1"/>
    <col min="31" max="31" width="10.71875" customWidth="1"/>
    <col min="32" max="32" width="7.71875" customWidth="1"/>
    <col min="33" max="33" width="0" hidden="1" customWidth="1"/>
    <col min="35" max="35" width="5.27734375" customWidth="1"/>
    <col min="36" max="36" width="8.71875" customWidth="1"/>
    <col min="37" max="37" width="6.27734375" customWidth="1"/>
    <col min="38" max="38" width="6.44140625" customWidth="1"/>
  </cols>
  <sheetData>
    <row r="1" spans="1:55" ht="22.5" x14ac:dyDescent="0.75">
      <c r="A1" s="3" t="s">
        <v>22</v>
      </c>
      <c r="C1" s="1" t="s">
        <v>23</v>
      </c>
      <c r="E1" s="2"/>
      <c r="F1" s="3" t="s">
        <v>24</v>
      </c>
      <c r="J1" s="3" t="s">
        <v>25</v>
      </c>
      <c r="N1" s="3" t="s">
        <v>26</v>
      </c>
      <c r="P1" s="5" t="str">
        <f>($C$3)</f>
        <v>p7eINT_metier</v>
      </c>
      <c r="T1" s="6" t="s">
        <v>27</v>
      </c>
      <c r="W1" s="7" t="str">
        <f>($C$5)</f>
        <v>Plaice VIIe - International (Used metier based datasets)</v>
      </c>
    </row>
    <row r="2" spans="1:55" x14ac:dyDescent="0.45">
      <c r="N2" s="3"/>
    </row>
    <row r="3" spans="1:55" x14ac:dyDescent="0.45">
      <c r="A3" s="3" t="s">
        <v>26</v>
      </c>
      <c r="C3" s="11" t="s">
        <v>28</v>
      </c>
      <c r="D3" s="39"/>
      <c r="N3" s="6" t="s">
        <v>29</v>
      </c>
      <c r="P3" s="5">
        <f>($B$7)</f>
        <v>2002</v>
      </c>
      <c r="Q3" s="9"/>
      <c r="R3" s="9"/>
      <c r="S3" s="9"/>
      <c r="T3" s="6" t="s">
        <v>30</v>
      </c>
      <c r="U3" s="10"/>
      <c r="W3" s="5" t="str">
        <f>($D$7)</f>
        <v>Combined</v>
      </c>
    </row>
    <row r="4" spans="1:55" x14ac:dyDescent="0.45">
      <c r="A4" s="3"/>
      <c r="N4" s="6"/>
      <c r="P4" s="6"/>
      <c r="Q4" s="9"/>
      <c r="R4" s="9"/>
      <c r="S4" s="9"/>
      <c r="U4" s="10"/>
    </row>
    <row r="5" spans="1:55" x14ac:dyDescent="0.45">
      <c r="A5" s="6" t="s">
        <v>27</v>
      </c>
      <c r="C5" s="11" t="s">
        <v>31</v>
      </c>
      <c r="D5" s="9"/>
      <c r="E5" s="9"/>
      <c r="G5" s="10"/>
      <c r="N5" s="6" t="s">
        <v>32</v>
      </c>
      <c r="P5" s="36">
        <f>($F$7)</f>
        <v>42191</v>
      </c>
      <c r="Q5" s="2"/>
      <c r="R5" s="2"/>
      <c r="T5" s="6" t="s">
        <v>33</v>
      </c>
      <c r="U5" s="2"/>
      <c r="W5" s="5" t="str">
        <f>($J$7)</f>
        <v>idh</v>
      </c>
    </row>
    <row r="6" spans="1:55" x14ac:dyDescent="0.45">
      <c r="A6" s="6"/>
      <c r="C6" s="6"/>
      <c r="D6" s="9"/>
      <c r="E6" s="9"/>
      <c r="G6" s="10"/>
    </row>
    <row r="7" spans="1:55" x14ac:dyDescent="0.45">
      <c r="A7" s="6" t="s">
        <v>29</v>
      </c>
      <c r="B7" s="12">
        <v>2002</v>
      </c>
      <c r="C7" s="9" t="s">
        <v>30</v>
      </c>
      <c r="D7" s="13" t="str">
        <f>IF(F45=1, "Combined",IF(F45=2, "Separate",""))</f>
        <v>Combined</v>
      </c>
      <c r="E7" s="4" t="s">
        <v>32</v>
      </c>
      <c r="F7" s="35">
        <v>42191</v>
      </c>
      <c r="G7" s="2"/>
      <c r="I7" s="4" t="s">
        <v>33</v>
      </c>
      <c r="J7" s="40" t="s">
        <v>34</v>
      </c>
    </row>
    <row r="8" spans="1:55" x14ac:dyDescent="0.45">
      <c r="N8" s="15" t="s">
        <v>35</v>
      </c>
      <c r="AU8" s="45"/>
    </row>
    <row r="9" spans="1:55" x14ac:dyDescent="0.45">
      <c r="AF9" s="46"/>
      <c r="AG9" s="46"/>
      <c r="AH9" s="46"/>
      <c r="AI9" s="46"/>
      <c r="AJ9" s="46"/>
      <c r="AK9" s="46"/>
      <c r="AL9" s="46"/>
      <c r="AM9" s="46"/>
      <c r="AN9" s="46"/>
      <c r="AO9" s="47"/>
      <c r="AU9" s="45"/>
    </row>
    <row r="10" spans="1:55" x14ac:dyDescent="0.45">
      <c r="A10" t="s">
        <v>36</v>
      </c>
      <c r="N10" s="3" t="s">
        <v>37</v>
      </c>
    </row>
    <row r="11" spans="1:55" x14ac:dyDescent="0.45">
      <c r="A11" t="s">
        <v>38</v>
      </c>
      <c r="AK11" s="9"/>
    </row>
    <row r="12" spans="1:55" x14ac:dyDescent="0.45">
      <c r="O12" s="37" t="str">
        <f>C14</f>
        <v>International</v>
      </c>
      <c r="P12" s="2"/>
      <c r="S12" s="37" t="str">
        <f>D14</f>
        <v>Migration</v>
      </c>
      <c r="T12" s="2"/>
      <c r="U12" s="5"/>
      <c r="W12" s="37" t="str">
        <f>E14</f>
        <v>-</v>
      </c>
      <c r="X12" s="2"/>
      <c r="Z12" s="5"/>
      <c r="AA12" s="37" t="str">
        <f>F14</f>
        <v>-</v>
      </c>
      <c r="AB12" s="2"/>
      <c r="AC12" s="5"/>
      <c r="AJ12" s="9"/>
      <c r="AX12" s="42"/>
      <c r="BC12" s="42"/>
    </row>
    <row r="13" spans="1:55" x14ac:dyDescent="0.45">
      <c r="I13" s="4"/>
      <c r="J13" s="16" t="s">
        <v>39</v>
      </c>
      <c r="N13" s="17" t="s">
        <v>40</v>
      </c>
      <c r="O13" s="10" t="s">
        <v>41</v>
      </c>
      <c r="P13" s="10" t="s">
        <v>42</v>
      </c>
      <c r="S13" s="10" t="s">
        <v>41</v>
      </c>
      <c r="T13" s="10" t="s">
        <v>42</v>
      </c>
      <c r="U13" s="10"/>
      <c r="W13" s="10" t="s">
        <v>41</v>
      </c>
      <c r="X13" s="10" t="s">
        <v>42</v>
      </c>
      <c r="AA13" s="10" t="s">
        <v>41</v>
      </c>
      <c r="AB13" s="10" t="s">
        <v>42</v>
      </c>
      <c r="AC13" s="10"/>
      <c r="AE13" s="10"/>
      <c r="AX13" s="42"/>
      <c r="BC13" s="42"/>
    </row>
    <row r="14" spans="1:55" x14ac:dyDescent="0.45">
      <c r="C14" s="41" t="s">
        <v>43</v>
      </c>
      <c r="D14" s="41" t="s">
        <v>44</v>
      </c>
      <c r="E14" s="41" t="s">
        <v>45</v>
      </c>
      <c r="F14" s="41" t="s">
        <v>45</v>
      </c>
      <c r="H14" s="16" t="s">
        <v>46</v>
      </c>
      <c r="I14" s="4"/>
      <c r="J14" s="16" t="s">
        <v>47</v>
      </c>
      <c r="N14" s="17">
        <v>0</v>
      </c>
      <c r="O14" s="30">
        <v>0</v>
      </c>
      <c r="P14" s="22">
        <v>0</v>
      </c>
      <c r="Q14" s="18"/>
      <c r="S14" s="30">
        <v>0</v>
      </c>
      <c r="T14" s="22">
        <v>0</v>
      </c>
      <c r="U14" s="20"/>
      <c r="W14" s="30">
        <v>0</v>
      </c>
      <c r="X14" s="22">
        <v>0</v>
      </c>
      <c r="AA14" s="30">
        <v>0</v>
      </c>
      <c r="AB14" s="22">
        <v>0</v>
      </c>
      <c r="AC14" s="23"/>
      <c r="AE14" s="22"/>
      <c r="AX14" s="42"/>
      <c r="BC14" s="42"/>
    </row>
    <row r="15" spans="1:55" x14ac:dyDescent="0.45">
      <c r="A15" t="s">
        <v>48</v>
      </c>
      <c r="C15" s="20">
        <v>1257.0170000000001</v>
      </c>
      <c r="D15" s="22">
        <v>214.77203400522799</v>
      </c>
      <c r="E15" s="20">
        <f>0</f>
        <v>0</v>
      </c>
      <c r="F15" s="20">
        <f>0</f>
        <v>0</v>
      </c>
      <c r="H15" s="22"/>
      <c r="J15" s="22">
        <f>SUM(C15:F15)</f>
        <v>1471.7890340052281</v>
      </c>
      <c r="N15" s="17">
        <v>1</v>
      </c>
      <c r="O15" s="30">
        <v>187671.81179800449</v>
      </c>
      <c r="P15" s="22">
        <v>0.24984050714754188</v>
      </c>
      <c r="Q15" s="18"/>
      <c r="S15" s="30">
        <v>0</v>
      </c>
      <c r="T15" s="22">
        <v>0</v>
      </c>
      <c r="U15" s="20"/>
      <c r="W15" s="30">
        <v>0</v>
      </c>
      <c r="X15" s="22">
        <v>0</v>
      </c>
      <c r="AA15" s="30">
        <v>0</v>
      </c>
      <c r="AB15" s="22">
        <v>0</v>
      </c>
      <c r="AC15" s="23"/>
      <c r="AE15" s="22"/>
      <c r="BC15" s="42"/>
    </row>
    <row r="16" spans="1:55" x14ac:dyDescent="0.45">
      <c r="N16" s="17">
        <v>2</v>
      </c>
      <c r="O16" s="30">
        <v>941826.86043441284</v>
      </c>
      <c r="P16" s="22">
        <v>0.2816424304396013</v>
      </c>
      <c r="Q16" s="18"/>
      <c r="S16" s="30">
        <v>75622.5</v>
      </c>
      <c r="T16" s="22">
        <v>0.221145386358202</v>
      </c>
      <c r="U16" s="20"/>
      <c r="W16" s="30">
        <v>0</v>
      </c>
      <c r="X16" s="22">
        <v>0</v>
      </c>
      <c r="AA16" s="30">
        <v>0</v>
      </c>
      <c r="AB16" s="22">
        <v>0</v>
      </c>
      <c r="AC16" s="23"/>
      <c r="AE16" s="22"/>
      <c r="AQ16" s="22"/>
      <c r="AT16" s="22"/>
      <c r="AX16" s="43"/>
      <c r="BC16" s="43"/>
    </row>
    <row r="17" spans="1:55" x14ac:dyDescent="0.45">
      <c r="A17" t="s">
        <v>49</v>
      </c>
      <c r="C17" s="20">
        <v>1257.0170000000001</v>
      </c>
      <c r="D17" s="22">
        <v>214.77203400522799</v>
      </c>
      <c r="E17" s="20">
        <f>0</f>
        <v>0</v>
      </c>
      <c r="F17" s="20">
        <f>0</f>
        <v>0</v>
      </c>
      <c r="H17" s="22">
        <f>SUM(C17:F17)</f>
        <v>1471.7890340052281</v>
      </c>
      <c r="I17" s="22"/>
      <c r="J17" s="22"/>
      <c r="N17" s="17">
        <v>3</v>
      </c>
      <c r="O17" s="30">
        <v>1042194.9488007206</v>
      </c>
      <c r="P17" s="22">
        <v>0.3238098618578234</v>
      </c>
      <c r="Q17" s="18"/>
      <c r="S17" s="30">
        <v>147313.5</v>
      </c>
      <c r="T17" s="22">
        <v>0.30340782351758899</v>
      </c>
      <c r="U17" s="20"/>
      <c r="W17" s="30">
        <v>0</v>
      </c>
      <c r="X17" s="22">
        <v>0</v>
      </c>
      <c r="AA17" s="30">
        <v>0</v>
      </c>
      <c r="AB17" s="22">
        <v>0</v>
      </c>
      <c r="AC17" s="23"/>
      <c r="AE17" s="22"/>
      <c r="AQ17" s="22"/>
      <c r="AT17" s="22"/>
      <c r="AX17" s="43"/>
      <c r="BC17" s="43"/>
    </row>
    <row r="18" spans="1:55" x14ac:dyDescent="0.45">
      <c r="N18" s="17">
        <v>4</v>
      </c>
      <c r="O18" s="30">
        <v>340513.52202547889</v>
      </c>
      <c r="P18" s="22">
        <v>0.38257146659064423</v>
      </c>
      <c r="Q18" s="18"/>
      <c r="S18" s="30">
        <v>119376</v>
      </c>
      <c r="T18" s="22">
        <v>0.36689793027795797</v>
      </c>
      <c r="U18" s="20"/>
      <c r="W18" s="30">
        <v>0</v>
      </c>
      <c r="X18" s="22">
        <v>0</v>
      </c>
      <c r="AA18" s="30">
        <v>0</v>
      </c>
      <c r="AB18" s="22">
        <v>0</v>
      </c>
      <c r="AC18" s="23"/>
      <c r="AE18" s="22"/>
      <c r="AQ18" s="22"/>
      <c r="AT18" s="22"/>
      <c r="AX18" s="43"/>
      <c r="BC18" s="43"/>
    </row>
    <row r="19" spans="1:55" x14ac:dyDescent="0.45">
      <c r="A19" t="s">
        <v>50</v>
      </c>
      <c r="C19" s="20">
        <v>1257.0170000000001</v>
      </c>
      <c r="D19" s="22">
        <v>214.77203400522799</v>
      </c>
      <c r="E19" s="20">
        <v>0</v>
      </c>
      <c r="F19" s="20">
        <v>0</v>
      </c>
      <c r="H19" s="22"/>
      <c r="I19" s="22"/>
      <c r="J19" s="22"/>
      <c r="N19" s="17">
        <v>5</v>
      </c>
      <c r="O19" s="30">
        <v>297358.91536406556</v>
      </c>
      <c r="P19" s="22">
        <v>0.46044114800748748</v>
      </c>
      <c r="Q19" s="18"/>
      <c r="S19" s="30">
        <v>97050</v>
      </c>
      <c r="T19" s="22">
        <v>0.50456299795048298</v>
      </c>
      <c r="U19" s="20"/>
      <c r="W19" s="30">
        <v>0</v>
      </c>
      <c r="X19" s="22">
        <v>0</v>
      </c>
      <c r="AA19" s="30">
        <v>0</v>
      </c>
      <c r="AB19" s="22">
        <v>0</v>
      </c>
      <c r="AC19" s="23"/>
      <c r="AE19" s="22"/>
      <c r="AQ19" s="22"/>
      <c r="AT19" s="22"/>
      <c r="AX19" s="43"/>
      <c r="BC19" s="43"/>
    </row>
    <row r="20" spans="1:55" x14ac:dyDescent="0.45">
      <c r="N20" s="17">
        <v>6</v>
      </c>
      <c r="O20" s="30">
        <v>390570.46903900307</v>
      </c>
      <c r="P20" s="22">
        <v>0.52026343959947186</v>
      </c>
      <c r="Q20" s="18"/>
      <c r="S20" s="30">
        <v>65850</v>
      </c>
      <c r="T20" s="22">
        <v>0.55017204594473101</v>
      </c>
      <c r="U20" s="20"/>
      <c r="W20" s="30">
        <v>0</v>
      </c>
      <c r="X20" s="22">
        <v>0</v>
      </c>
      <c r="AA20" s="30">
        <v>0</v>
      </c>
      <c r="AB20" s="22">
        <v>0</v>
      </c>
      <c r="AC20" s="23"/>
      <c r="AE20" s="22"/>
      <c r="AQ20" s="22"/>
      <c r="AT20" s="22"/>
      <c r="AX20" s="43"/>
      <c r="BC20" s="43"/>
    </row>
    <row r="21" spans="1:55" x14ac:dyDescent="0.45">
      <c r="A21" t="s">
        <v>51</v>
      </c>
      <c r="C21" s="13">
        <f>IF(C19=0, 0,IF(C19&lt;&gt; 0, C17/C19))</f>
        <v>1</v>
      </c>
      <c r="D21" s="13">
        <f>IF(D19=0, 0,IF(D19&lt;&gt; 0, D17/D19))</f>
        <v>1</v>
      </c>
      <c r="E21" s="13">
        <f>IF(E19=0, 0,IF(E19&lt;&gt; 0, E17/E19))</f>
        <v>0</v>
      </c>
      <c r="F21" s="13">
        <f>IF(F19=0, 0,IF(F19&lt;&gt; 0, F17/F19))</f>
        <v>0</v>
      </c>
      <c r="J21" s="13">
        <f>IF(H17=0, 0,IF(H17&lt;&gt; 0, J15/H17))</f>
        <v>1</v>
      </c>
      <c r="N21" s="17">
        <v>7</v>
      </c>
      <c r="O21" s="30">
        <v>89403.951395565207</v>
      </c>
      <c r="P21" s="22">
        <v>0.66815670945958683</v>
      </c>
      <c r="Q21" s="18"/>
      <c r="S21" s="30">
        <v>16650</v>
      </c>
      <c r="T21" s="22">
        <v>0.636330484349799</v>
      </c>
      <c r="U21" s="20"/>
      <c r="W21" s="30">
        <v>0</v>
      </c>
      <c r="X21" s="22">
        <v>0</v>
      </c>
      <c r="AA21" s="30">
        <v>0</v>
      </c>
      <c r="AB21" s="22">
        <v>0</v>
      </c>
      <c r="AC21" s="23"/>
      <c r="AE21" s="22"/>
      <c r="AQ21" s="22"/>
      <c r="AT21" s="22"/>
      <c r="AX21" s="43"/>
      <c r="BC21" s="43"/>
    </row>
    <row r="22" spans="1:55" x14ac:dyDescent="0.45">
      <c r="N22" s="17">
        <v>8</v>
      </c>
      <c r="O22" s="30">
        <v>37155.310015144758</v>
      </c>
      <c r="P22" s="22">
        <v>0.73669024842139186</v>
      </c>
      <c r="Q22" s="18"/>
      <c r="S22" s="30">
        <v>5100</v>
      </c>
      <c r="T22" s="22">
        <v>0.77704828834429995</v>
      </c>
      <c r="U22" s="20"/>
      <c r="W22" s="30">
        <v>0</v>
      </c>
      <c r="X22" s="22">
        <v>0</v>
      </c>
      <c r="AA22" s="30">
        <v>0</v>
      </c>
      <c r="AB22" s="22">
        <v>0</v>
      </c>
      <c r="AC22" s="23"/>
      <c r="AE22" s="22"/>
      <c r="AQ22" s="22"/>
      <c r="AT22" s="22"/>
      <c r="AX22" s="43"/>
      <c r="BC22" s="43"/>
    </row>
    <row r="23" spans="1:55" x14ac:dyDescent="0.45">
      <c r="N23" s="17">
        <v>9</v>
      </c>
      <c r="O23" s="30">
        <v>10358.653445543448</v>
      </c>
      <c r="P23" s="22">
        <v>1.00976620057369</v>
      </c>
      <c r="Q23" s="18"/>
      <c r="S23" s="30">
        <v>1650</v>
      </c>
      <c r="T23" s="22">
        <v>1.23667893594518</v>
      </c>
      <c r="U23" s="20"/>
      <c r="W23" s="30">
        <v>0</v>
      </c>
      <c r="X23" s="22">
        <v>0</v>
      </c>
      <c r="AA23" s="30">
        <v>0</v>
      </c>
      <c r="AB23" s="22">
        <v>0</v>
      </c>
      <c r="AC23" s="23"/>
      <c r="AE23" s="22"/>
      <c r="AQ23" s="22"/>
      <c r="AT23" s="22"/>
      <c r="AX23" s="43"/>
      <c r="BC23" s="43"/>
    </row>
    <row r="24" spans="1:55" x14ac:dyDescent="0.45">
      <c r="A24" t="s">
        <v>52</v>
      </c>
      <c r="C24" s="24">
        <f>IF($Q$98+$Q$131 &gt;0,($Q$98+$Q$131)/$C$17/1000,0)</f>
        <v>0.99999032831847234</v>
      </c>
      <c r="D24" s="24">
        <f>IF($U$98+$U$131 &gt;0,($U$98+$U$131)/$D$17/1000,0)</f>
        <v>0.99999999999999889</v>
      </c>
      <c r="E24" s="24">
        <f>IF($Y$98+$Y$131 &gt;0,($Y$98+$Y$131)/$E$17/1000,0)</f>
        <v>0</v>
      </c>
      <c r="F24" s="24">
        <f>IF($AC$98+$AC$131 &gt;0,($AC$98+$AC$131)/$F$17/1000,0)</f>
        <v>0</v>
      </c>
      <c r="G24" s="10"/>
      <c r="H24" s="10"/>
      <c r="I24" s="10"/>
      <c r="J24" s="24">
        <f>IF($AG$98+$AG$131 &gt;0,($AG$98+$AG$131)/$J$15/1000,0)</f>
        <v>0.99999173966661103</v>
      </c>
      <c r="N24" s="17">
        <v>10</v>
      </c>
      <c r="O24" s="30">
        <v>9672.0478619180976</v>
      </c>
      <c r="P24" s="22">
        <v>0.88535004594089406</v>
      </c>
      <c r="Q24" s="18"/>
      <c r="S24" s="30">
        <v>5550</v>
      </c>
      <c r="T24" s="22">
        <v>1.3979376639441901</v>
      </c>
      <c r="U24" s="20"/>
      <c r="W24" s="30">
        <v>0</v>
      </c>
      <c r="X24" s="22">
        <v>0</v>
      </c>
      <c r="AA24" s="30">
        <v>0</v>
      </c>
      <c r="AB24" s="22">
        <v>0</v>
      </c>
      <c r="AC24" s="23"/>
      <c r="AE24" s="22"/>
      <c r="AQ24" s="22"/>
      <c r="AT24" s="22"/>
      <c r="AW24" s="5"/>
      <c r="AX24" s="43"/>
      <c r="BC24" s="43"/>
    </row>
    <row r="25" spans="1:55" x14ac:dyDescent="0.45">
      <c r="N25" s="17">
        <v>11</v>
      </c>
      <c r="O25" s="30">
        <v>12320.898087504764</v>
      </c>
      <c r="P25" s="22">
        <v>1.059005741809429</v>
      </c>
      <c r="Q25" s="18"/>
      <c r="S25" s="30"/>
      <c r="T25" s="22"/>
      <c r="U25" s="20"/>
      <c r="W25" s="30">
        <v>0</v>
      </c>
      <c r="X25" s="22">
        <v>0</v>
      </c>
      <c r="AA25" s="30">
        <v>0</v>
      </c>
      <c r="AB25" s="22">
        <v>0</v>
      </c>
      <c r="AC25" s="23"/>
      <c r="AE25" s="22"/>
      <c r="AQ25" s="22"/>
      <c r="AT25" s="22"/>
      <c r="AX25" s="43"/>
      <c r="BC25" s="43"/>
    </row>
    <row r="26" spans="1:55" x14ac:dyDescent="0.45">
      <c r="N26" s="17">
        <v>12</v>
      </c>
      <c r="O26" s="30">
        <v>3406.1655152699132</v>
      </c>
      <c r="P26" s="22">
        <v>1.150135007757163</v>
      </c>
      <c r="Q26" s="18"/>
      <c r="S26" s="30"/>
      <c r="T26" s="22"/>
      <c r="U26" s="20"/>
      <c r="W26" s="30">
        <v>0</v>
      </c>
      <c r="X26" s="22">
        <v>0</v>
      </c>
      <c r="AA26" s="30">
        <v>0</v>
      </c>
      <c r="AB26" s="22">
        <v>0</v>
      </c>
      <c r="AC26" s="23"/>
      <c r="AE26" s="22"/>
      <c r="AQ26" s="22"/>
      <c r="AT26" s="22"/>
      <c r="AX26" s="43"/>
      <c r="BC26" s="43"/>
    </row>
    <row r="27" spans="1:55" x14ac:dyDescent="0.45">
      <c r="N27" s="17">
        <v>13</v>
      </c>
      <c r="O27" s="30">
        <v>787.50452231301108</v>
      </c>
      <c r="P27" s="22">
        <v>1.6385334160584069</v>
      </c>
      <c r="Q27" s="18"/>
      <c r="S27" s="30"/>
      <c r="T27" s="22"/>
      <c r="U27" s="20"/>
      <c r="W27" s="30">
        <v>0</v>
      </c>
      <c r="X27" s="22">
        <v>0</v>
      </c>
      <c r="AA27" s="30">
        <v>0</v>
      </c>
      <c r="AB27" s="22">
        <v>0</v>
      </c>
      <c r="AC27" s="23"/>
      <c r="AE27" s="22"/>
      <c r="AQ27" s="22"/>
      <c r="AT27" s="22"/>
      <c r="AX27" s="43"/>
      <c r="BC27" s="43"/>
    </row>
    <row r="28" spans="1:55" x14ac:dyDescent="0.45">
      <c r="N28" s="17">
        <v>14</v>
      </c>
      <c r="O28" s="30">
        <v>1658.6859493356146</v>
      </c>
      <c r="P28" s="22">
        <v>1.810216378589862</v>
      </c>
      <c r="Q28" s="18"/>
      <c r="S28" s="30"/>
      <c r="T28" s="22"/>
      <c r="U28" s="20"/>
      <c r="W28" s="30">
        <v>0</v>
      </c>
      <c r="X28" s="22">
        <v>0</v>
      </c>
      <c r="AA28" s="30">
        <v>0</v>
      </c>
      <c r="AB28" s="22">
        <v>0</v>
      </c>
      <c r="AC28" s="23"/>
      <c r="AE28" s="22"/>
      <c r="AQ28" s="22"/>
      <c r="AT28" s="22"/>
      <c r="AX28" s="43"/>
      <c r="BC28" s="43"/>
    </row>
    <row r="29" spans="1:55" x14ac:dyDescent="0.45">
      <c r="N29" s="17" t="s">
        <v>53</v>
      </c>
      <c r="O29" s="30">
        <v>6971.4506872730126</v>
      </c>
      <c r="P29" s="22">
        <v>1.3784339492867492</v>
      </c>
      <c r="Q29" s="18"/>
      <c r="S29" s="30"/>
      <c r="T29" s="22"/>
      <c r="U29" s="20"/>
      <c r="W29" s="30">
        <v>0</v>
      </c>
      <c r="X29" s="22">
        <v>0</v>
      </c>
      <c r="AA29" s="30">
        <v>0</v>
      </c>
      <c r="AB29" s="22">
        <v>0</v>
      </c>
      <c r="AC29" s="23"/>
      <c r="AE29" s="22"/>
      <c r="AQ29" s="22"/>
      <c r="AT29" s="22"/>
      <c r="AX29" s="43"/>
      <c r="BC29" s="43"/>
    </row>
    <row r="30" spans="1:55" x14ac:dyDescent="0.45">
      <c r="AQ30" s="22"/>
      <c r="AT30" s="22"/>
      <c r="AX30" s="43"/>
      <c r="BC30" s="43"/>
    </row>
    <row r="31" spans="1:55" x14ac:dyDescent="0.45">
      <c r="N31" t="s">
        <v>54</v>
      </c>
      <c r="O31" s="31">
        <f>SUM(O14:O29)</f>
        <v>3371871.1949415533</v>
      </c>
      <c r="P31" s="2"/>
      <c r="S31" s="31">
        <f>SUM(S14:S29)</f>
        <v>534162</v>
      </c>
      <c r="T31" s="2"/>
      <c r="U31" s="5"/>
      <c r="V31" s="5"/>
      <c r="W31" s="31">
        <f>SUM(W14:W29)</f>
        <v>0</v>
      </c>
      <c r="X31" s="2"/>
      <c r="Y31" s="5"/>
      <c r="Z31" s="5"/>
      <c r="AA31" s="31">
        <f>SUM(AA14:AA29)</f>
        <v>0</v>
      </c>
      <c r="AB31" s="2"/>
      <c r="AC31" s="5"/>
      <c r="AW31" s="42"/>
      <c r="AX31" s="43"/>
      <c r="AY31" s="42"/>
      <c r="AZ31" s="42"/>
      <c r="BA31" s="42"/>
      <c r="BB31" s="44"/>
      <c r="BC31" s="43"/>
    </row>
    <row r="32" spans="1:55" x14ac:dyDescent="0.45">
      <c r="A32" s="46"/>
      <c r="B32" s="46"/>
      <c r="C32" s="46"/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7"/>
    </row>
    <row r="33" spans="1:38" x14ac:dyDescent="0.45">
      <c r="P33" s="3"/>
      <c r="U33" s="3"/>
      <c r="Z33" s="3"/>
      <c r="AE33" s="3"/>
      <c r="AK33" s="9"/>
    </row>
    <row r="34" spans="1:38" x14ac:dyDescent="0.45">
      <c r="N34" s="3" t="s">
        <v>26</v>
      </c>
      <c r="P34" s="5" t="str">
        <f>($C$3)</f>
        <v>p7eINT_metier</v>
      </c>
      <c r="T34" s="6" t="s">
        <v>27</v>
      </c>
      <c r="W34" s="7" t="str">
        <f>($C$5)</f>
        <v>Plaice VIIe - International (Used metier based datasets)</v>
      </c>
    </row>
    <row r="35" spans="1:38" x14ac:dyDescent="0.45">
      <c r="N35" s="3"/>
    </row>
    <row r="36" spans="1:38" x14ac:dyDescent="0.45">
      <c r="N36" s="6" t="s">
        <v>29</v>
      </c>
      <c r="P36" s="5">
        <f>($B$7)</f>
        <v>2002</v>
      </c>
      <c r="Q36" s="9"/>
      <c r="R36" s="9"/>
      <c r="S36" s="9"/>
      <c r="T36" s="6" t="s">
        <v>30</v>
      </c>
      <c r="U36" s="10"/>
      <c r="W36" s="5" t="str">
        <f>($D$7)</f>
        <v>Combined</v>
      </c>
    </row>
    <row r="37" spans="1:38" x14ac:dyDescent="0.45">
      <c r="C37" s="25" t="s">
        <v>55</v>
      </c>
      <c r="D37" s="26"/>
      <c r="E37" s="26"/>
      <c r="F37" s="27"/>
      <c r="N37" s="6"/>
      <c r="P37" s="6"/>
      <c r="Q37" s="9"/>
      <c r="R37" s="9"/>
      <c r="S37" s="9"/>
      <c r="U37" s="10"/>
    </row>
    <row r="38" spans="1:38" x14ac:dyDescent="0.45">
      <c r="C38" s="26"/>
      <c r="D38" s="26"/>
      <c r="E38" s="26"/>
      <c r="F38" s="28"/>
      <c r="N38" s="6" t="s">
        <v>32</v>
      </c>
      <c r="P38" s="36">
        <f>($F$7)</f>
        <v>42191</v>
      </c>
      <c r="Q38" s="2"/>
      <c r="R38" s="2"/>
      <c r="T38" s="6" t="s">
        <v>33</v>
      </c>
      <c r="U38" s="2"/>
      <c r="W38" s="5" t="str">
        <f>($J$7)</f>
        <v>idh</v>
      </c>
    </row>
    <row r="39" spans="1:38" x14ac:dyDescent="0.45">
      <c r="C39" s="26" t="s">
        <v>56</v>
      </c>
      <c r="D39" s="26"/>
      <c r="E39" s="26"/>
      <c r="F39" s="27">
        <f>1</f>
        <v>1</v>
      </c>
    </row>
    <row r="40" spans="1:38" x14ac:dyDescent="0.45">
      <c r="C40" s="26" t="s">
        <v>57</v>
      </c>
      <c r="D40" s="26"/>
      <c r="E40" s="26"/>
      <c r="F40" s="28" t="str">
        <f>"n"</f>
        <v>n</v>
      </c>
    </row>
    <row r="41" spans="1:38" x14ac:dyDescent="0.45">
      <c r="C41" s="26" t="s">
        <v>58</v>
      </c>
      <c r="D41" s="26"/>
      <c r="E41" s="26"/>
      <c r="F41" s="28">
        <f>1</f>
        <v>1</v>
      </c>
      <c r="N41" s="15" t="s">
        <v>35</v>
      </c>
    </row>
    <row r="42" spans="1:38" x14ac:dyDescent="0.45">
      <c r="C42" s="26" t="s">
        <v>59</v>
      </c>
      <c r="D42" s="26"/>
      <c r="E42" s="26"/>
      <c r="F42" s="27">
        <f>2</f>
        <v>2</v>
      </c>
    </row>
    <row r="43" spans="1:38" x14ac:dyDescent="0.45">
      <c r="C43" s="26" t="s">
        <v>60</v>
      </c>
      <c r="D43" s="26"/>
      <c r="E43" s="26"/>
      <c r="F43" s="29" t="str">
        <f>"n"</f>
        <v>n</v>
      </c>
      <c r="N43" s="3" t="s">
        <v>61</v>
      </c>
    </row>
    <row r="44" spans="1:38" x14ac:dyDescent="0.45">
      <c r="C44" s="26" t="s">
        <v>62</v>
      </c>
      <c r="D44" s="26"/>
      <c r="E44" s="26"/>
      <c r="F44" s="29">
        <f>3</f>
        <v>3</v>
      </c>
      <c r="AK44" s="9"/>
    </row>
    <row r="45" spans="1:38" x14ac:dyDescent="0.45">
      <c r="C45" s="26" t="s">
        <v>63</v>
      </c>
      <c r="D45" s="26"/>
      <c r="E45" s="26"/>
      <c r="F45" s="26">
        <f>1</f>
        <v>1</v>
      </c>
      <c r="O45" s="37" t="str">
        <f>C14</f>
        <v>International</v>
      </c>
      <c r="P45" s="2"/>
      <c r="S45" s="37" t="str">
        <f>D14</f>
        <v>Migration</v>
      </c>
      <c r="T45" s="2"/>
      <c r="W45" s="37" t="str">
        <f>E14</f>
        <v>-</v>
      </c>
      <c r="X45" s="2"/>
      <c r="AA45" s="37" t="str">
        <f>F14</f>
        <v>-</v>
      </c>
      <c r="AB45" s="2"/>
      <c r="AK45" s="9"/>
    </row>
    <row r="46" spans="1:38" x14ac:dyDescent="0.45">
      <c r="C46" s="26" t="s">
        <v>64</v>
      </c>
      <c r="D46" s="26"/>
      <c r="E46" s="26"/>
      <c r="F46" s="29" t="str">
        <f>"n"</f>
        <v>n</v>
      </c>
      <c r="N46" s="17" t="s">
        <v>40</v>
      </c>
      <c r="O46" s="10" t="s">
        <v>41</v>
      </c>
      <c r="P46" s="10" t="s">
        <v>42</v>
      </c>
      <c r="S46" s="10" t="s">
        <v>41</v>
      </c>
      <c r="T46" s="10" t="s">
        <v>42</v>
      </c>
      <c r="W46" s="10" t="s">
        <v>41</v>
      </c>
      <c r="X46" s="10" t="s">
        <v>42</v>
      </c>
      <c r="AA46" s="10" t="s">
        <v>41</v>
      </c>
      <c r="AB46" s="10" t="s">
        <v>42</v>
      </c>
      <c r="AC46" s="17"/>
      <c r="AE46" s="10"/>
      <c r="AH46" s="10"/>
      <c r="AJ46" s="10"/>
      <c r="AK46" s="10"/>
      <c r="AL46" s="10"/>
    </row>
    <row r="47" spans="1:38" x14ac:dyDescent="0.45">
      <c r="C47" s="26" t="s">
        <v>65</v>
      </c>
      <c r="D47" s="26"/>
      <c r="E47" s="26"/>
      <c r="F47" s="26">
        <f>2</f>
        <v>2</v>
      </c>
      <c r="N47" s="17">
        <v>0</v>
      </c>
      <c r="O47" s="30">
        <v>0</v>
      </c>
      <c r="P47" s="22">
        <v>0</v>
      </c>
      <c r="R47" s="18"/>
      <c r="S47" s="30">
        <v>0</v>
      </c>
      <c r="T47" s="22">
        <v>0</v>
      </c>
      <c r="W47" s="30">
        <v>0</v>
      </c>
      <c r="X47" s="22">
        <v>0</v>
      </c>
      <c r="AA47" s="30">
        <v>0</v>
      </c>
      <c r="AB47" s="22">
        <v>0</v>
      </c>
      <c r="AC47" s="21"/>
      <c r="AE47" s="19"/>
      <c r="AH47" s="22"/>
      <c r="AK47" s="23"/>
      <c r="AL47" s="22"/>
    </row>
    <row r="48" spans="1:38" x14ac:dyDescent="0.45">
      <c r="A48" s="3"/>
      <c r="C48" s="26" t="s">
        <v>66</v>
      </c>
      <c r="D48" s="26"/>
      <c r="E48" s="26"/>
      <c r="F48" s="29" t="str">
        <f>"y"</f>
        <v>y</v>
      </c>
      <c r="N48" s="17">
        <v>1</v>
      </c>
      <c r="O48" s="30">
        <v>0</v>
      </c>
      <c r="P48" s="22">
        <v>0</v>
      </c>
      <c r="R48" s="18"/>
      <c r="S48" s="30">
        <v>0</v>
      </c>
      <c r="T48" s="22">
        <v>0</v>
      </c>
      <c r="W48" s="30">
        <v>0</v>
      </c>
      <c r="X48" s="22">
        <v>0</v>
      </c>
      <c r="AA48" s="30">
        <v>0</v>
      </c>
      <c r="AB48" s="22">
        <v>0</v>
      </c>
      <c r="AC48" s="21"/>
      <c r="AE48" s="19"/>
      <c r="AH48" s="22"/>
      <c r="AK48" s="23"/>
      <c r="AL48" s="22"/>
    </row>
    <row r="49" spans="3:38" x14ac:dyDescent="0.45">
      <c r="C49" s="26" t="s">
        <v>67</v>
      </c>
      <c r="D49" s="26"/>
      <c r="E49" s="26"/>
      <c r="F49" s="29" t="str">
        <f>"n"</f>
        <v>n</v>
      </c>
      <c r="N49" s="17">
        <v>2</v>
      </c>
      <c r="O49" s="30">
        <v>0</v>
      </c>
      <c r="P49" s="22">
        <v>0</v>
      </c>
      <c r="R49" s="18"/>
      <c r="S49" s="30">
        <v>0</v>
      </c>
      <c r="T49" s="22">
        <v>0</v>
      </c>
      <c r="W49" s="30">
        <v>0</v>
      </c>
      <c r="X49" s="22">
        <v>0</v>
      </c>
      <c r="AA49" s="30">
        <v>0</v>
      </c>
      <c r="AB49" s="22">
        <v>0</v>
      </c>
      <c r="AC49" s="21"/>
      <c r="AE49" s="19"/>
      <c r="AH49" s="22"/>
      <c r="AK49" s="23"/>
      <c r="AL49" s="22"/>
    </row>
    <row r="50" spans="3:38" x14ac:dyDescent="0.45">
      <c r="N50" s="17">
        <v>3</v>
      </c>
      <c r="O50" s="30">
        <v>0</v>
      </c>
      <c r="P50" s="22">
        <v>0</v>
      </c>
      <c r="R50" s="18"/>
      <c r="S50" s="30">
        <v>0</v>
      </c>
      <c r="T50" s="22">
        <v>0</v>
      </c>
      <c r="W50" s="30">
        <v>0</v>
      </c>
      <c r="X50" s="22">
        <v>0</v>
      </c>
      <c r="AA50" s="30">
        <v>0</v>
      </c>
      <c r="AB50" s="22">
        <v>0</v>
      </c>
      <c r="AC50" s="21"/>
      <c r="AE50" s="19"/>
      <c r="AH50" s="22"/>
      <c r="AK50" s="23"/>
      <c r="AL50" s="22"/>
    </row>
    <row r="51" spans="3:38" x14ac:dyDescent="0.45">
      <c r="N51" s="17">
        <v>4</v>
      </c>
      <c r="O51" s="30">
        <v>0</v>
      </c>
      <c r="P51" s="22">
        <v>0</v>
      </c>
      <c r="R51" s="18"/>
      <c r="S51" s="30">
        <v>0</v>
      </c>
      <c r="T51" s="22">
        <v>0</v>
      </c>
      <c r="W51" s="30">
        <v>0</v>
      </c>
      <c r="X51" s="22">
        <v>0</v>
      </c>
      <c r="AA51" s="30">
        <v>0</v>
      </c>
      <c r="AB51" s="22">
        <v>0</v>
      </c>
      <c r="AC51" s="21"/>
      <c r="AE51" s="19"/>
      <c r="AH51" s="22"/>
      <c r="AK51" s="23"/>
      <c r="AL51" s="22"/>
    </row>
    <row r="52" spans="3:38" x14ac:dyDescent="0.45">
      <c r="N52" s="17">
        <v>5</v>
      </c>
      <c r="O52" s="30">
        <v>0</v>
      </c>
      <c r="P52" s="22">
        <v>0</v>
      </c>
      <c r="R52" s="18"/>
      <c r="S52" s="30">
        <v>0</v>
      </c>
      <c r="T52" s="22">
        <v>0</v>
      </c>
      <c r="W52" s="30">
        <v>0</v>
      </c>
      <c r="X52" s="22">
        <v>0</v>
      </c>
      <c r="AA52" s="30">
        <v>0</v>
      </c>
      <c r="AB52" s="22">
        <v>0</v>
      </c>
      <c r="AC52" s="21"/>
      <c r="AE52" s="19"/>
      <c r="AH52" s="22"/>
      <c r="AK52" s="23"/>
      <c r="AL52" s="22"/>
    </row>
    <row r="53" spans="3:38" x14ac:dyDescent="0.45">
      <c r="N53" s="17">
        <v>6</v>
      </c>
      <c r="O53" s="30">
        <v>0</v>
      </c>
      <c r="P53" s="22">
        <v>0</v>
      </c>
      <c r="R53" s="18"/>
      <c r="S53" s="30">
        <v>0</v>
      </c>
      <c r="T53" s="22">
        <v>0</v>
      </c>
      <c r="W53" s="30">
        <v>0</v>
      </c>
      <c r="X53" s="22">
        <v>0</v>
      </c>
      <c r="AA53" s="30">
        <v>0</v>
      </c>
      <c r="AB53" s="22">
        <v>0</v>
      </c>
      <c r="AC53" s="21"/>
      <c r="AE53" s="19"/>
      <c r="AH53" s="22"/>
      <c r="AK53" s="23"/>
      <c r="AL53" s="22"/>
    </row>
    <row r="54" spans="3:38" x14ac:dyDescent="0.45">
      <c r="N54" s="17">
        <v>7</v>
      </c>
      <c r="O54" s="30">
        <v>0</v>
      </c>
      <c r="P54" s="22">
        <v>0</v>
      </c>
      <c r="R54" s="18"/>
      <c r="S54" s="30">
        <v>0</v>
      </c>
      <c r="T54" s="22">
        <v>0</v>
      </c>
      <c r="W54" s="30">
        <v>0</v>
      </c>
      <c r="X54" s="22">
        <v>0</v>
      </c>
      <c r="AA54" s="30">
        <v>0</v>
      </c>
      <c r="AB54" s="22">
        <v>0</v>
      </c>
      <c r="AC54" s="21"/>
      <c r="AE54" s="19"/>
      <c r="AH54" s="22"/>
      <c r="AK54" s="23"/>
      <c r="AL54" s="22"/>
    </row>
    <row r="55" spans="3:38" x14ac:dyDescent="0.45">
      <c r="N55" s="17">
        <v>8</v>
      </c>
      <c r="O55" s="30">
        <v>0</v>
      </c>
      <c r="P55" s="22">
        <v>0</v>
      </c>
      <c r="R55" s="18"/>
      <c r="S55" s="30">
        <v>0</v>
      </c>
      <c r="T55" s="22">
        <v>0</v>
      </c>
      <c r="W55" s="30">
        <v>0</v>
      </c>
      <c r="X55" s="22">
        <v>0</v>
      </c>
      <c r="AA55" s="30">
        <v>0</v>
      </c>
      <c r="AB55" s="22">
        <v>0</v>
      </c>
      <c r="AC55" s="21"/>
      <c r="AE55" s="19"/>
      <c r="AH55" s="22"/>
      <c r="AK55" s="23"/>
      <c r="AL55" s="22"/>
    </row>
    <row r="56" spans="3:38" x14ac:dyDescent="0.45">
      <c r="N56" s="17">
        <v>9</v>
      </c>
      <c r="O56" s="30">
        <v>0</v>
      </c>
      <c r="P56" s="22">
        <v>0</v>
      </c>
      <c r="R56" s="18"/>
      <c r="S56" s="30">
        <v>0</v>
      </c>
      <c r="T56" s="22">
        <v>0</v>
      </c>
      <c r="W56" s="30">
        <v>0</v>
      </c>
      <c r="X56" s="22">
        <v>0</v>
      </c>
      <c r="AA56" s="30">
        <v>0</v>
      </c>
      <c r="AB56" s="22">
        <v>0</v>
      </c>
      <c r="AC56" s="21"/>
      <c r="AE56" s="19"/>
      <c r="AH56" s="22"/>
      <c r="AK56" s="23"/>
      <c r="AL56" s="22"/>
    </row>
    <row r="57" spans="3:38" x14ac:dyDescent="0.45">
      <c r="N57" s="17">
        <v>10</v>
      </c>
      <c r="O57" s="30">
        <v>0</v>
      </c>
      <c r="P57" s="22">
        <v>0</v>
      </c>
      <c r="R57" s="18"/>
      <c r="S57" s="30">
        <v>0</v>
      </c>
      <c r="T57" s="22">
        <v>0</v>
      </c>
      <c r="W57" s="30">
        <v>0</v>
      </c>
      <c r="X57" s="22">
        <v>0</v>
      </c>
      <c r="AA57" s="30">
        <v>0</v>
      </c>
      <c r="AB57" s="22">
        <v>0</v>
      </c>
      <c r="AC57" s="21"/>
      <c r="AE57" s="19"/>
      <c r="AH57" s="22"/>
      <c r="AK57" s="23"/>
      <c r="AL57" s="22"/>
    </row>
    <row r="58" spans="3:38" x14ac:dyDescent="0.45">
      <c r="N58" s="17">
        <v>11</v>
      </c>
      <c r="O58" s="30">
        <v>0</v>
      </c>
      <c r="P58" s="22">
        <v>0</v>
      </c>
      <c r="R58" s="18"/>
      <c r="S58" s="30">
        <v>0</v>
      </c>
      <c r="T58" s="22">
        <v>0</v>
      </c>
      <c r="W58" s="30">
        <v>0</v>
      </c>
      <c r="X58" s="22">
        <v>0</v>
      </c>
      <c r="AA58" s="30">
        <v>0</v>
      </c>
      <c r="AB58" s="22">
        <v>0</v>
      </c>
      <c r="AC58" s="21"/>
      <c r="AE58" s="19"/>
      <c r="AH58" s="22"/>
      <c r="AK58" s="23"/>
      <c r="AL58" s="22"/>
    </row>
    <row r="59" spans="3:38" x14ac:dyDescent="0.45">
      <c r="N59" s="17">
        <v>12</v>
      </c>
      <c r="O59" s="30">
        <v>0</v>
      </c>
      <c r="P59" s="22">
        <v>0</v>
      </c>
      <c r="R59" s="18"/>
      <c r="S59" s="30">
        <v>0</v>
      </c>
      <c r="T59" s="22">
        <v>0</v>
      </c>
      <c r="W59" s="30">
        <v>0</v>
      </c>
      <c r="X59" s="22">
        <v>0</v>
      </c>
      <c r="AA59" s="30">
        <v>0</v>
      </c>
      <c r="AB59" s="22">
        <v>0</v>
      </c>
      <c r="AC59" s="21"/>
      <c r="AE59" s="19"/>
      <c r="AH59" s="22"/>
      <c r="AK59" s="23"/>
      <c r="AL59" s="22"/>
    </row>
    <row r="60" spans="3:38" x14ac:dyDescent="0.45">
      <c r="N60" s="17">
        <v>13</v>
      </c>
      <c r="O60" s="30">
        <v>0</v>
      </c>
      <c r="P60" s="22">
        <v>0</v>
      </c>
      <c r="R60" s="18"/>
      <c r="S60" s="30">
        <v>0</v>
      </c>
      <c r="T60" s="22">
        <v>0</v>
      </c>
      <c r="W60" s="30">
        <v>0</v>
      </c>
      <c r="X60" s="22">
        <v>0</v>
      </c>
      <c r="AA60" s="30">
        <v>0</v>
      </c>
      <c r="AB60" s="22">
        <v>0</v>
      </c>
      <c r="AC60" s="21"/>
      <c r="AE60" s="19"/>
      <c r="AH60" s="22"/>
      <c r="AK60" s="23"/>
      <c r="AL60" s="22"/>
    </row>
    <row r="61" spans="3:38" x14ac:dyDescent="0.45">
      <c r="N61" s="17">
        <v>14</v>
      </c>
      <c r="O61" s="30">
        <v>0</v>
      </c>
      <c r="P61" s="22">
        <v>0</v>
      </c>
      <c r="R61" s="18"/>
      <c r="S61" s="30">
        <v>0</v>
      </c>
      <c r="T61" s="22">
        <v>0</v>
      </c>
      <c r="W61" s="30">
        <v>0</v>
      </c>
      <c r="X61" s="22">
        <v>0</v>
      </c>
      <c r="AA61" s="30">
        <v>0</v>
      </c>
      <c r="AB61" s="22">
        <v>0</v>
      </c>
      <c r="AC61" s="21"/>
      <c r="AE61" s="19"/>
      <c r="AH61" s="22"/>
      <c r="AK61" s="23"/>
      <c r="AL61" s="22"/>
    </row>
    <row r="62" spans="3:38" x14ac:dyDescent="0.45">
      <c r="N62" s="17" t="s">
        <v>53</v>
      </c>
      <c r="O62" s="30">
        <v>0</v>
      </c>
      <c r="P62" s="22">
        <v>0</v>
      </c>
      <c r="R62" s="18"/>
      <c r="S62" s="30">
        <v>0</v>
      </c>
      <c r="T62" s="22">
        <v>0</v>
      </c>
      <c r="W62" s="30">
        <v>0</v>
      </c>
      <c r="X62" s="22">
        <v>0</v>
      </c>
      <c r="AA62" s="30">
        <v>0</v>
      </c>
      <c r="AB62" s="22">
        <v>0</v>
      </c>
      <c r="AC62" s="21"/>
      <c r="AE62" s="19"/>
      <c r="AH62" s="22"/>
      <c r="AK62" s="23"/>
      <c r="AL62" s="22"/>
    </row>
    <row r="64" spans="3:38" x14ac:dyDescent="0.45">
      <c r="N64" t="s">
        <v>54</v>
      </c>
      <c r="O64" s="31">
        <f>SUM(O47:O62)</f>
        <v>0</v>
      </c>
      <c r="P64" s="2"/>
      <c r="S64" s="31">
        <f>SUM(S47:S62)</f>
        <v>0</v>
      </c>
      <c r="T64" s="2"/>
      <c r="W64" s="31">
        <f>SUM(W47:W62)</f>
        <v>0</v>
      </c>
      <c r="X64" s="2"/>
      <c r="AA64" s="31">
        <f>SUM(AA47:AA62)</f>
        <v>0</v>
      </c>
      <c r="AB64" s="2"/>
      <c r="AE64" s="2"/>
    </row>
    <row r="65" spans="1:38" x14ac:dyDescent="0.45">
      <c r="N65" s="17"/>
      <c r="P65" s="23"/>
      <c r="Q65" s="22"/>
      <c r="U65" s="23"/>
      <c r="V65" s="22"/>
      <c r="W65" s="22"/>
      <c r="X65" s="22"/>
      <c r="Z65" s="23"/>
      <c r="AA65" s="22"/>
      <c r="AB65" s="22"/>
      <c r="AC65" s="17"/>
      <c r="AE65" s="23"/>
      <c r="AF65" s="22"/>
      <c r="AH65" s="22"/>
      <c r="AK65" s="23"/>
      <c r="AL65" s="22"/>
    </row>
    <row r="66" spans="1:38" x14ac:dyDescent="0.45">
      <c r="N66" s="17"/>
      <c r="P66" s="23"/>
      <c r="Q66" s="22"/>
      <c r="U66" s="23"/>
      <c r="V66" s="22"/>
      <c r="W66" s="22"/>
      <c r="X66" s="22"/>
      <c r="Z66" s="23"/>
      <c r="AA66" s="22"/>
      <c r="AB66" s="22"/>
      <c r="AC66" s="17"/>
      <c r="AE66" s="23"/>
      <c r="AF66" s="22"/>
      <c r="AH66" s="22"/>
      <c r="AK66" s="23"/>
      <c r="AL66" s="22"/>
    </row>
    <row r="67" spans="1:38" x14ac:dyDescent="0.45">
      <c r="N67" s="17"/>
      <c r="P67" s="23"/>
      <c r="Q67" s="22"/>
      <c r="U67" s="23"/>
      <c r="V67" s="22"/>
      <c r="W67" s="22"/>
      <c r="X67" s="22"/>
      <c r="Z67" s="23"/>
      <c r="AA67" s="22"/>
      <c r="AB67" s="22"/>
      <c r="AC67" s="17"/>
      <c r="AE67" s="23"/>
      <c r="AF67" s="22"/>
      <c r="AH67" s="22"/>
      <c r="AK67" s="23"/>
      <c r="AL67" s="22"/>
    </row>
    <row r="68" spans="1:38" ht="22.5" x14ac:dyDescent="0.75">
      <c r="A68" s="3" t="s">
        <v>22</v>
      </c>
      <c r="C68" s="1" t="s">
        <v>23</v>
      </c>
      <c r="E68" s="2"/>
      <c r="F68" s="3" t="s">
        <v>24</v>
      </c>
      <c r="J68" s="3" t="str">
        <f>J1</f>
        <v>VERSION 2.2 (17/8/98)</v>
      </c>
      <c r="N68" s="3" t="s">
        <v>26</v>
      </c>
      <c r="P68" s="5" t="str">
        <f>($C$3)</f>
        <v>p7eINT_metier</v>
      </c>
      <c r="T68" s="6" t="s">
        <v>27</v>
      </c>
      <c r="W68" s="7" t="str">
        <f>($C$5)</f>
        <v>Plaice VIIe - International (Used metier based datasets)</v>
      </c>
    </row>
    <row r="69" spans="1:38" x14ac:dyDescent="0.45">
      <c r="F69" s="3"/>
      <c r="N69" s="3"/>
    </row>
    <row r="70" spans="1:38" x14ac:dyDescent="0.45">
      <c r="A70" s="3" t="s">
        <v>26</v>
      </c>
      <c r="C70" s="8" t="str">
        <f>C3</f>
        <v>p7eINT_metier</v>
      </c>
      <c r="N70" s="6" t="s">
        <v>29</v>
      </c>
      <c r="P70" s="5">
        <f>($B$7)</f>
        <v>2002</v>
      </c>
      <c r="Q70" s="9"/>
      <c r="R70" s="9"/>
      <c r="S70" s="9"/>
      <c r="T70" s="6" t="s">
        <v>30</v>
      </c>
      <c r="U70" s="10"/>
      <c r="W70" s="5" t="str">
        <f>($D$7)</f>
        <v>Combined</v>
      </c>
    </row>
    <row r="71" spans="1:38" x14ac:dyDescent="0.45">
      <c r="A71" s="3"/>
      <c r="N71" s="6"/>
      <c r="P71" s="6"/>
      <c r="Q71" s="9"/>
      <c r="R71" s="9"/>
      <c r="S71" s="9"/>
      <c r="U71" s="10"/>
    </row>
    <row r="72" spans="1:38" x14ac:dyDescent="0.45">
      <c r="A72" s="6" t="s">
        <v>27</v>
      </c>
      <c r="C72" s="11" t="str">
        <f>C5</f>
        <v>Plaice VIIe - International (Used metier based datasets)</v>
      </c>
      <c r="D72" s="9"/>
      <c r="E72" s="9"/>
      <c r="G72" s="10"/>
      <c r="N72" s="6" t="s">
        <v>32</v>
      </c>
      <c r="P72" s="36">
        <f>($F$7)</f>
        <v>42191</v>
      </c>
      <c r="Q72" s="2"/>
      <c r="R72" s="2"/>
      <c r="T72" s="6" t="s">
        <v>33</v>
      </c>
      <c r="U72" s="2"/>
      <c r="W72" s="5" t="str">
        <f>($J$7)</f>
        <v>idh</v>
      </c>
    </row>
    <row r="73" spans="1:38" x14ac:dyDescent="0.45">
      <c r="A73" s="6"/>
      <c r="C73" s="6"/>
      <c r="D73" s="9"/>
      <c r="E73" s="9"/>
      <c r="G73" s="10"/>
    </row>
    <row r="74" spans="1:38" x14ac:dyDescent="0.45">
      <c r="A74" s="6" t="s">
        <v>29</v>
      </c>
      <c r="B74" s="12">
        <f>B7</f>
        <v>2002</v>
      </c>
      <c r="C74" s="9" t="s">
        <v>30</v>
      </c>
      <c r="D74" s="13" t="str">
        <f>D7</f>
        <v>Combined</v>
      </c>
      <c r="E74" s="4" t="s">
        <v>32</v>
      </c>
      <c r="F74" s="35">
        <f>F7</f>
        <v>42191</v>
      </c>
      <c r="G74" s="2"/>
      <c r="I74" s="4" t="s">
        <v>33</v>
      </c>
      <c r="J74" s="12" t="str">
        <f>J7</f>
        <v>idh</v>
      </c>
    </row>
    <row r="75" spans="1:38" x14ac:dyDescent="0.45">
      <c r="A75" s="6"/>
      <c r="B75" s="12"/>
      <c r="C75" s="9"/>
      <c r="D75" s="13"/>
      <c r="E75" s="4"/>
      <c r="F75" s="14"/>
      <c r="G75" s="2"/>
      <c r="I75" s="4"/>
      <c r="J75" s="12"/>
      <c r="N75" s="15" t="s">
        <v>68</v>
      </c>
    </row>
    <row r="77" spans="1:38" x14ac:dyDescent="0.45">
      <c r="H77" s="16" t="s">
        <v>39</v>
      </c>
      <c r="I77" s="4"/>
      <c r="N77" s="3" t="s">
        <v>37</v>
      </c>
    </row>
    <row r="78" spans="1:38" x14ac:dyDescent="0.45">
      <c r="C78" s="16" t="s">
        <v>69</v>
      </c>
      <c r="D78" s="16" t="s">
        <v>70</v>
      </c>
      <c r="E78" s="16" t="s">
        <v>71</v>
      </c>
      <c r="F78" s="16" t="s">
        <v>72</v>
      </c>
      <c r="H78" s="16" t="s">
        <v>47</v>
      </c>
      <c r="I78" s="4"/>
      <c r="AE78" s="37" t="str">
        <f>J13</f>
        <v>TOTAL</v>
      </c>
      <c r="AF78" s="2"/>
    </row>
    <row r="79" spans="1:38" x14ac:dyDescent="0.45">
      <c r="A79" t="s">
        <v>48</v>
      </c>
      <c r="C79" s="20">
        <f>C15</f>
        <v>1257.0170000000001</v>
      </c>
      <c r="D79" s="20">
        <f>D15</f>
        <v>214.77203400522799</v>
      </c>
      <c r="E79" s="20">
        <f>E15</f>
        <v>0</v>
      </c>
      <c r="F79" s="20">
        <f>F15</f>
        <v>0</v>
      </c>
      <c r="H79" s="22">
        <f>SUM(C79:F79)</f>
        <v>1471.7890340052281</v>
      </c>
      <c r="O79" s="37" t="str">
        <f>C14</f>
        <v>International</v>
      </c>
      <c r="P79" s="2"/>
      <c r="S79" s="37" t="str">
        <f>D14</f>
        <v>Migration</v>
      </c>
      <c r="T79" s="2"/>
      <c r="W79" s="37" t="str">
        <f>E14</f>
        <v>-</v>
      </c>
      <c r="X79" s="2"/>
      <c r="AA79" s="37" t="str">
        <f>F14</f>
        <v>-</v>
      </c>
      <c r="AB79" s="2"/>
      <c r="AE79" s="37" t="str">
        <f>J14</f>
        <v>ANNUAL</v>
      </c>
      <c r="AF79" s="2"/>
    </row>
    <row r="80" spans="1:38" x14ac:dyDescent="0.45">
      <c r="A80" t="s">
        <v>73</v>
      </c>
      <c r="N80" s="17" t="s">
        <v>40</v>
      </c>
      <c r="O80" s="10" t="s">
        <v>41</v>
      </c>
      <c r="P80" s="10" t="s">
        <v>42</v>
      </c>
      <c r="S80" s="10" t="s">
        <v>41</v>
      </c>
      <c r="T80" s="10" t="s">
        <v>42</v>
      </c>
      <c r="U80" s="10"/>
      <c r="W80" s="10" t="s">
        <v>41</v>
      </c>
      <c r="X80" s="10" t="s">
        <v>42</v>
      </c>
      <c r="Y80" s="10"/>
      <c r="AA80" s="10" t="s">
        <v>41</v>
      </c>
      <c r="AB80" s="10" t="s">
        <v>42</v>
      </c>
      <c r="AC80" s="10"/>
      <c r="AE80" s="10" t="s">
        <v>74</v>
      </c>
      <c r="AF80" s="10" t="s">
        <v>75</v>
      </c>
    </row>
    <row r="81" spans="1:33" x14ac:dyDescent="0.45">
      <c r="N81" s="17">
        <v>0</v>
      </c>
      <c r="O81" s="30">
        <f>SUM($O$14*$C$21)</f>
        <v>0</v>
      </c>
      <c r="P81" s="22">
        <f t="shared" ref="P81:P96" si="0">P14</f>
        <v>0</v>
      </c>
      <c r="Q81" s="22">
        <f t="shared" ref="Q81:Q96" si="1">SUM(O81*P81)</f>
        <v>0</v>
      </c>
      <c r="S81" s="30">
        <f t="shared" ref="S81:S96" si="2">SUM(S14*$D$21)</f>
        <v>0</v>
      </c>
      <c r="T81" s="22">
        <f t="shared" ref="T81:T96" si="3">T14</f>
        <v>0</v>
      </c>
      <c r="U81" s="22">
        <f t="shared" ref="U81:U96" si="4">SUM(S81*T81)</f>
        <v>0</v>
      </c>
      <c r="W81" s="30">
        <f t="shared" ref="W81:W96" si="5">SUM(W14*$E$21)</f>
        <v>0</v>
      </c>
      <c r="X81" s="22">
        <f t="shared" ref="X81:X96" si="6">X14</f>
        <v>0</v>
      </c>
      <c r="Y81" s="22">
        <f t="shared" ref="Y81:Y96" si="7">SUM(W81*X81)</f>
        <v>0</v>
      </c>
      <c r="AA81" s="30">
        <f t="shared" ref="AA81:AA96" si="8">SUM(AA14*$F$21)</f>
        <v>0</v>
      </c>
      <c r="AB81" s="22">
        <f t="shared" ref="AB81:AB96" si="9">AB14</f>
        <v>0</v>
      </c>
      <c r="AC81" s="22">
        <f t="shared" ref="AC81:AC96" si="10">SUM(AA81*AB81)</f>
        <v>0</v>
      </c>
      <c r="AE81" s="30">
        <f t="shared" ref="AE81:AE96" si="11">SUM(AA81+W81+S81+O81)*$J$21</f>
        <v>0</v>
      </c>
      <c r="AF81" s="22">
        <f t="shared" ref="AF81:AF96" si="12">IF(O81+S81+W81+AA81 =0,0,(P81*O81 +T81*S81+ X81*W81 +AB81*AA81)/(O81+S81+W81+AA81))</f>
        <v>0</v>
      </c>
      <c r="AG81">
        <f t="shared" ref="AG81:AG96" si="13">SUM(AE81*AF81)</f>
        <v>0</v>
      </c>
    </row>
    <row r="82" spans="1:33" x14ac:dyDescent="0.45">
      <c r="A82" t="s">
        <v>52</v>
      </c>
      <c r="C82" s="24">
        <f>C24</f>
        <v>0.99999032831847234</v>
      </c>
      <c r="D82" s="24">
        <f>D24</f>
        <v>0.99999999999999889</v>
      </c>
      <c r="E82" s="24">
        <f>E24</f>
        <v>0</v>
      </c>
      <c r="F82" s="24">
        <f>F24</f>
        <v>0</v>
      </c>
      <c r="G82" s="10"/>
      <c r="H82" s="24">
        <f>J24</f>
        <v>0.99999173966661103</v>
      </c>
      <c r="I82" s="10"/>
      <c r="N82" s="17">
        <v>1</v>
      </c>
      <c r="O82" s="30">
        <f>SUM($O$15*$C$21)</f>
        <v>187671.81179800449</v>
      </c>
      <c r="P82" s="22">
        <f t="shared" si="0"/>
        <v>0.24984050714754188</v>
      </c>
      <c r="Q82" s="22">
        <f t="shared" si="1"/>
        <v>46888.020636911475</v>
      </c>
      <c r="S82" s="30">
        <f t="shared" si="2"/>
        <v>0</v>
      </c>
      <c r="T82" s="22">
        <f t="shared" si="3"/>
        <v>0</v>
      </c>
      <c r="U82" s="22">
        <f t="shared" si="4"/>
        <v>0</v>
      </c>
      <c r="W82" s="30">
        <f t="shared" si="5"/>
        <v>0</v>
      </c>
      <c r="X82" s="22">
        <f t="shared" si="6"/>
        <v>0</v>
      </c>
      <c r="Y82" s="22">
        <f t="shared" si="7"/>
        <v>0</v>
      </c>
      <c r="AA82" s="30">
        <f t="shared" si="8"/>
        <v>0</v>
      </c>
      <c r="AB82" s="22">
        <f t="shared" si="9"/>
        <v>0</v>
      </c>
      <c r="AC82" s="22">
        <f t="shared" si="10"/>
        <v>0</v>
      </c>
      <c r="AE82" s="30">
        <f t="shared" si="11"/>
        <v>187671.81179800449</v>
      </c>
      <c r="AF82" s="22">
        <f t="shared" si="12"/>
        <v>0.24984050714754188</v>
      </c>
      <c r="AG82">
        <f t="shared" si="13"/>
        <v>46888.020636911475</v>
      </c>
    </row>
    <row r="83" spans="1:33" x14ac:dyDescent="0.45">
      <c r="N83" s="17">
        <v>2</v>
      </c>
      <c r="O83" s="30">
        <f>SUM($O$16*$C$21)</f>
        <v>941826.86043441284</v>
      </c>
      <c r="P83" s="22">
        <f t="shared" si="0"/>
        <v>0.2816424304396013</v>
      </c>
      <c r="Q83" s="22">
        <f t="shared" si="1"/>
        <v>265258.40602604719</v>
      </c>
      <c r="S83" s="30">
        <f t="shared" si="2"/>
        <v>75622.5</v>
      </c>
      <c r="T83" s="22">
        <f t="shared" si="3"/>
        <v>0.221145386358202</v>
      </c>
      <c r="U83" s="22">
        <f t="shared" si="4"/>
        <v>16723.566979873129</v>
      </c>
      <c r="W83" s="30">
        <f t="shared" si="5"/>
        <v>0</v>
      </c>
      <c r="X83" s="22">
        <f t="shared" si="6"/>
        <v>0</v>
      </c>
      <c r="Y83" s="22">
        <f t="shared" si="7"/>
        <v>0</v>
      </c>
      <c r="AA83" s="30">
        <f t="shared" si="8"/>
        <v>0</v>
      </c>
      <c r="AB83" s="22">
        <f t="shared" si="9"/>
        <v>0</v>
      </c>
      <c r="AC83" s="22">
        <f t="shared" si="10"/>
        <v>0</v>
      </c>
      <c r="AE83" s="30">
        <f t="shared" si="11"/>
        <v>1017449.3604344128</v>
      </c>
      <c r="AF83" s="22">
        <f t="shared" si="12"/>
        <v>0.27714595337258313</v>
      </c>
      <c r="AG83">
        <f t="shared" si="13"/>
        <v>281981.9730059203</v>
      </c>
    </row>
    <row r="84" spans="1:33" x14ac:dyDescent="0.45">
      <c r="N84" s="17">
        <v>3</v>
      </c>
      <c r="O84" s="30">
        <f>SUM($O$17*$C$21)</f>
        <v>1042194.9488007206</v>
      </c>
      <c r="P84" s="22">
        <f t="shared" si="0"/>
        <v>0.3238098618578234</v>
      </c>
      <c r="Q84" s="22">
        <f t="shared" si="1"/>
        <v>337473.00240008265</v>
      </c>
      <c r="S84" s="30">
        <f t="shared" si="2"/>
        <v>147313.5</v>
      </c>
      <c r="T84" s="22">
        <f t="shared" si="3"/>
        <v>0.30340782351758899</v>
      </c>
      <c r="U84" s="22">
        <f t="shared" si="4"/>
        <v>44696.068409758343</v>
      </c>
      <c r="W84" s="30">
        <f t="shared" si="5"/>
        <v>0</v>
      </c>
      <c r="X84" s="22">
        <f t="shared" si="6"/>
        <v>0</v>
      </c>
      <c r="Y84" s="22">
        <f t="shared" si="7"/>
        <v>0</v>
      </c>
      <c r="AA84" s="30">
        <f t="shared" si="8"/>
        <v>0</v>
      </c>
      <c r="AB84" s="22">
        <f t="shared" si="9"/>
        <v>0</v>
      </c>
      <c r="AC84" s="22">
        <f t="shared" si="10"/>
        <v>0</v>
      </c>
      <c r="AE84" s="30">
        <f t="shared" si="11"/>
        <v>1189508.4488007207</v>
      </c>
      <c r="AF84" s="22">
        <f t="shared" si="12"/>
        <v>0.32128319155290513</v>
      </c>
      <c r="AG84">
        <f t="shared" si="13"/>
        <v>382169.07080984104</v>
      </c>
    </row>
    <row r="85" spans="1:33" x14ac:dyDescent="0.45">
      <c r="N85" s="17">
        <v>4</v>
      </c>
      <c r="O85" s="30">
        <f>SUM($O$18*$C$21)</f>
        <v>340513.52202547889</v>
      </c>
      <c r="P85" s="22">
        <f t="shared" si="0"/>
        <v>0.38257146659064423</v>
      </c>
      <c r="Q85" s="22">
        <f t="shared" si="1"/>
        <v>130270.7575152331</v>
      </c>
      <c r="S85" s="30">
        <f t="shared" si="2"/>
        <v>119376</v>
      </c>
      <c r="T85" s="22">
        <f t="shared" si="3"/>
        <v>0.36689793027795797</v>
      </c>
      <c r="U85" s="22">
        <f t="shared" si="4"/>
        <v>43798.807324861511</v>
      </c>
      <c r="W85" s="30">
        <f t="shared" si="5"/>
        <v>0</v>
      </c>
      <c r="X85" s="22">
        <f t="shared" si="6"/>
        <v>0</v>
      </c>
      <c r="Y85" s="22">
        <f t="shared" si="7"/>
        <v>0</v>
      </c>
      <c r="AA85" s="30">
        <f t="shared" si="8"/>
        <v>0</v>
      </c>
      <c r="AB85" s="22">
        <f t="shared" si="9"/>
        <v>0</v>
      </c>
      <c r="AC85" s="22">
        <f t="shared" si="10"/>
        <v>0</v>
      </c>
      <c r="AE85" s="30">
        <f t="shared" si="11"/>
        <v>459889.52202547889</v>
      </c>
      <c r="AF85" s="22">
        <f t="shared" si="12"/>
        <v>0.37850300235901169</v>
      </c>
      <c r="AG85">
        <f t="shared" si="13"/>
        <v>174069.56484009459</v>
      </c>
    </row>
    <row r="86" spans="1:33" x14ac:dyDescent="0.45">
      <c r="N86" s="17">
        <v>5</v>
      </c>
      <c r="O86" s="30">
        <f>SUM($O$19*$C$21)</f>
        <v>297358.91536406556</v>
      </c>
      <c r="P86" s="22">
        <f t="shared" si="0"/>
        <v>0.46044114800748748</v>
      </c>
      <c r="Q86" s="22">
        <f t="shared" si="1"/>
        <v>136916.28036049166</v>
      </c>
      <c r="S86" s="30">
        <f t="shared" si="2"/>
        <v>97050</v>
      </c>
      <c r="T86" s="22">
        <f t="shared" si="3"/>
        <v>0.50456299795048298</v>
      </c>
      <c r="U86" s="22">
        <f t="shared" si="4"/>
        <v>48967.838951094374</v>
      </c>
      <c r="W86" s="30">
        <f t="shared" si="5"/>
        <v>0</v>
      </c>
      <c r="X86" s="22">
        <f t="shared" si="6"/>
        <v>0</v>
      </c>
      <c r="Y86" s="22">
        <f t="shared" si="7"/>
        <v>0</v>
      </c>
      <c r="AA86" s="30">
        <f t="shared" si="8"/>
        <v>0</v>
      </c>
      <c r="AB86" s="22">
        <f t="shared" si="9"/>
        <v>0</v>
      </c>
      <c r="AC86" s="22">
        <f t="shared" si="10"/>
        <v>0</v>
      </c>
      <c r="AE86" s="30">
        <f t="shared" si="11"/>
        <v>394408.91536406556</v>
      </c>
      <c r="AF86" s="22">
        <f t="shared" si="12"/>
        <v>0.47129796531095819</v>
      </c>
      <c r="AG86">
        <f t="shared" si="13"/>
        <v>185884.11931158602</v>
      </c>
    </row>
    <row r="87" spans="1:33" x14ac:dyDescent="0.45">
      <c r="N87" s="17">
        <v>6</v>
      </c>
      <c r="O87" s="30">
        <f>SUM($O$20*$C$21)</f>
        <v>390570.46903900307</v>
      </c>
      <c r="P87" s="22">
        <f t="shared" si="0"/>
        <v>0.52026343959947186</v>
      </c>
      <c r="Q87" s="22">
        <f t="shared" si="1"/>
        <v>203199.53562821078</v>
      </c>
      <c r="S87" s="30">
        <f t="shared" si="2"/>
        <v>65850</v>
      </c>
      <c r="T87" s="22">
        <f t="shared" si="3"/>
        <v>0.55017204594473101</v>
      </c>
      <c r="U87" s="22">
        <f t="shared" si="4"/>
        <v>36228.82922546054</v>
      </c>
      <c r="W87" s="30">
        <f t="shared" si="5"/>
        <v>0</v>
      </c>
      <c r="X87" s="22">
        <f t="shared" si="6"/>
        <v>0</v>
      </c>
      <c r="Y87" s="22">
        <f t="shared" si="7"/>
        <v>0</v>
      </c>
      <c r="AA87" s="30">
        <f t="shared" si="8"/>
        <v>0</v>
      </c>
      <c r="AB87" s="22">
        <f t="shared" si="9"/>
        <v>0</v>
      </c>
      <c r="AC87" s="22">
        <f t="shared" si="10"/>
        <v>0</v>
      </c>
      <c r="AE87" s="30">
        <f t="shared" si="11"/>
        <v>456420.46903900307</v>
      </c>
      <c r="AF87" s="22">
        <f t="shared" si="12"/>
        <v>0.52457849964045133</v>
      </c>
      <c r="AG87">
        <f t="shared" si="13"/>
        <v>239428.36485367132</v>
      </c>
    </row>
    <row r="88" spans="1:33" x14ac:dyDescent="0.45">
      <c r="N88" s="17">
        <v>7</v>
      </c>
      <c r="O88" s="30">
        <f>SUM($O$21*$C$21)</f>
        <v>89403.951395565207</v>
      </c>
      <c r="P88" s="22">
        <f t="shared" si="0"/>
        <v>0.66815670945958683</v>
      </c>
      <c r="Q88" s="22">
        <f t="shared" si="1"/>
        <v>59735.849977145685</v>
      </c>
      <c r="S88" s="30">
        <f t="shared" si="2"/>
        <v>16650</v>
      </c>
      <c r="T88" s="22">
        <f t="shared" si="3"/>
        <v>0.636330484349799</v>
      </c>
      <c r="U88" s="22">
        <f t="shared" si="4"/>
        <v>10594.902564424154</v>
      </c>
      <c r="W88" s="30">
        <f t="shared" si="5"/>
        <v>0</v>
      </c>
      <c r="X88" s="22">
        <f t="shared" si="6"/>
        <v>0</v>
      </c>
      <c r="Y88" s="22">
        <f t="shared" si="7"/>
        <v>0</v>
      </c>
      <c r="AA88" s="30">
        <f t="shared" si="8"/>
        <v>0</v>
      </c>
      <c r="AB88" s="22">
        <f t="shared" si="9"/>
        <v>0</v>
      </c>
      <c r="AC88" s="22">
        <f t="shared" si="10"/>
        <v>0</v>
      </c>
      <c r="AE88" s="30">
        <f t="shared" si="11"/>
        <v>106053.95139556521</v>
      </c>
      <c r="AF88" s="22">
        <f t="shared" si="12"/>
        <v>0.66316013327260914</v>
      </c>
      <c r="AG88">
        <f t="shared" si="13"/>
        <v>70330.752541569833</v>
      </c>
    </row>
    <row r="89" spans="1:33" x14ac:dyDescent="0.45">
      <c r="N89" s="17">
        <v>8</v>
      </c>
      <c r="O89" s="30">
        <f>SUM($O$22*$C$21)</f>
        <v>37155.310015144758</v>
      </c>
      <c r="P89" s="22">
        <f t="shared" si="0"/>
        <v>0.73669024842139186</v>
      </c>
      <c r="Q89" s="22">
        <f t="shared" si="1"/>
        <v>27371.954565230819</v>
      </c>
      <c r="S89" s="30">
        <f t="shared" si="2"/>
        <v>5100</v>
      </c>
      <c r="T89" s="22">
        <f t="shared" si="3"/>
        <v>0.77704828834429995</v>
      </c>
      <c r="U89" s="22">
        <f t="shared" si="4"/>
        <v>3962.9462705559299</v>
      </c>
      <c r="W89" s="30">
        <f t="shared" si="5"/>
        <v>0</v>
      </c>
      <c r="X89" s="22">
        <f t="shared" si="6"/>
        <v>0</v>
      </c>
      <c r="Y89" s="22">
        <f t="shared" si="7"/>
        <v>0</v>
      </c>
      <c r="AA89" s="30">
        <f t="shared" si="8"/>
        <v>0</v>
      </c>
      <c r="AB89" s="22">
        <f t="shared" si="9"/>
        <v>0</v>
      </c>
      <c r="AC89" s="22">
        <f t="shared" si="10"/>
        <v>0</v>
      </c>
      <c r="AE89" s="30">
        <f t="shared" si="11"/>
        <v>42255.310015144758</v>
      </c>
      <c r="AF89" s="22">
        <f t="shared" si="12"/>
        <v>0.7415612576160483</v>
      </c>
      <c r="AG89">
        <f t="shared" si="13"/>
        <v>31334.900835786746</v>
      </c>
    </row>
    <row r="90" spans="1:33" x14ac:dyDescent="0.45">
      <c r="N90" s="17">
        <v>9</v>
      </c>
      <c r="O90" s="30">
        <f>SUM($O$23*$C$21)</f>
        <v>10358.653445543448</v>
      </c>
      <c r="P90" s="22">
        <f t="shared" si="0"/>
        <v>1.00976620057369</v>
      </c>
      <c r="Q90" s="22">
        <f t="shared" si="1"/>
        <v>10459.818132765971</v>
      </c>
      <c r="S90" s="30">
        <f t="shared" si="2"/>
        <v>1650</v>
      </c>
      <c r="T90" s="22">
        <f t="shared" si="3"/>
        <v>1.23667893594518</v>
      </c>
      <c r="U90" s="22">
        <f t="shared" si="4"/>
        <v>2040.520244309547</v>
      </c>
      <c r="W90" s="30">
        <f t="shared" si="5"/>
        <v>0</v>
      </c>
      <c r="X90" s="22">
        <f t="shared" si="6"/>
        <v>0</v>
      </c>
      <c r="Y90" s="22">
        <f t="shared" si="7"/>
        <v>0</v>
      </c>
      <c r="AA90" s="30">
        <f t="shared" si="8"/>
        <v>0</v>
      </c>
      <c r="AB90" s="22">
        <f t="shared" si="9"/>
        <v>0</v>
      </c>
      <c r="AC90" s="22">
        <f t="shared" si="10"/>
        <v>0</v>
      </c>
      <c r="AE90" s="30">
        <f t="shared" si="11"/>
        <v>12008.653445543448</v>
      </c>
      <c r="AF90" s="22">
        <f t="shared" si="12"/>
        <v>1.040944218580522</v>
      </c>
      <c r="AG90">
        <f t="shared" si="13"/>
        <v>12500.338377075517</v>
      </c>
    </row>
    <row r="91" spans="1:33" x14ac:dyDescent="0.45">
      <c r="N91" s="17">
        <v>10</v>
      </c>
      <c r="O91" s="30">
        <f>SUM($O$24*$C$21)</f>
        <v>9672.0478619180976</v>
      </c>
      <c r="P91" s="22">
        <f t="shared" si="0"/>
        <v>0.88535004594089406</v>
      </c>
      <c r="Q91" s="22">
        <f t="shared" si="1"/>
        <v>8563.1480188917139</v>
      </c>
      <c r="S91" s="30">
        <f t="shared" si="2"/>
        <v>5550</v>
      </c>
      <c r="T91" s="22">
        <f t="shared" si="3"/>
        <v>1.3979376639441901</v>
      </c>
      <c r="U91" s="22">
        <f t="shared" si="4"/>
        <v>7758.554034890255</v>
      </c>
      <c r="W91" s="30">
        <f t="shared" si="5"/>
        <v>0</v>
      </c>
      <c r="X91" s="22">
        <f t="shared" si="6"/>
        <v>0</v>
      </c>
      <c r="Y91" s="22">
        <f t="shared" si="7"/>
        <v>0</v>
      </c>
      <c r="AA91" s="30">
        <f t="shared" si="8"/>
        <v>0</v>
      </c>
      <c r="AB91" s="22">
        <f t="shared" si="9"/>
        <v>0</v>
      </c>
      <c r="AC91" s="22">
        <f t="shared" si="10"/>
        <v>0</v>
      </c>
      <c r="AE91" s="30">
        <f t="shared" si="11"/>
        <v>15222.047861918098</v>
      </c>
      <c r="AF91" s="22">
        <f t="shared" si="12"/>
        <v>1.0722408838704904</v>
      </c>
      <c r="AG91">
        <f t="shared" si="13"/>
        <v>16321.70205378197</v>
      </c>
    </row>
    <row r="92" spans="1:33" x14ac:dyDescent="0.45">
      <c r="N92" s="17">
        <v>11</v>
      </c>
      <c r="O92" s="30">
        <f>SUM($O$25*$C$21)</f>
        <v>12320.898087504764</v>
      </c>
      <c r="P92" s="22">
        <f t="shared" si="0"/>
        <v>1.059005741809429</v>
      </c>
      <c r="Q92" s="22">
        <f t="shared" si="1"/>
        <v>13047.901818916356</v>
      </c>
      <c r="S92" s="30">
        <f t="shared" si="2"/>
        <v>0</v>
      </c>
      <c r="T92" s="22">
        <f t="shared" si="3"/>
        <v>0</v>
      </c>
      <c r="U92" s="22">
        <f t="shared" si="4"/>
        <v>0</v>
      </c>
      <c r="W92" s="30">
        <f t="shared" si="5"/>
        <v>0</v>
      </c>
      <c r="X92" s="22">
        <f t="shared" si="6"/>
        <v>0</v>
      </c>
      <c r="Y92" s="22">
        <f t="shared" si="7"/>
        <v>0</v>
      </c>
      <c r="AA92" s="30">
        <f t="shared" si="8"/>
        <v>0</v>
      </c>
      <c r="AB92" s="22">
        <f t="shared" si="9"/>
        <v>0</v>
      </c>
      <c r="AC92" s="22">
        <f t="shared" si="10"/>
        <v>0</v>
      </c>
      <c r="AE92" s="30">
        <f t="shared" si="11"/>
        <v>12320.898087504764</v>
      </c>
      <c r="AF92" s="22">
        <f t="shared" si="12"/>
        <v>1.059005741809429</v>
      </c>
      <c r="AG92">
        <f t="shared" si="13"/>
        <v>13047.901818916356</v>
      </c>
    </row>
    <row r="93" spans="1:33" x14ac:dyDescent="0.45">
      <c r="N93" s="17">
        <v>12</v>
      </c>
      <c r="O93" s="30">
        <f>SUM($O$26*$C$21)</f>
        <v>3406.1655152699132</v>
      </c>
      <c r="P93" s="22">
        <f t="shared" si="0"/>
        <v>1.150135007757163</v>
      </c>
      <c r="Q93" s="22">
        <f t="shared" si="1"/>
        <v>3917.550201327143</v>
      </c>
      <c r="S93" s="30">
        <f t="shared" si="2"/>
        <v>0</v>
      </c>
      <c r="T93" s="22">
        <f t="shared" si="3"/>
        <v>0</v>
      </c>
      <c r="U93" s="22">
        <f t="shared" si="4"/>
        <v>0</v>
      </c>
      <c r="W93" s="30">
        <f t="shared" si="5"/>
        <v>0</v>
      </c>
      <c r="X93" s="22">
        <f t="shared" si="6"/>
        <v>0</v>
      </c>
      <c r="Y93" s="22">
        <f t="shared" si="7"/>
        <v>0</v>
      </c>
      <c r="AA93" s="30">
        <f t="shared" si="8"/>
        <v>0</v>
      </c>
      <c r="AB93" s="22">
        <f t="shared" si="9"/>
        <v>0</v>
      </c>
      <c r="AC93" s="22">
        <f t="shared" si="10"/>
        <v>0</v>
      </c>
      <c r="AE93" s="30">
        <f t="shared" si="11"/>
        <v>3406.1655152699132</v>
      </c>
      <c r="AF93" s="22">
        <f t="shared" si="12"/>
        <v>1.150135007757163</v>
      </c>
      <c r="AG93">
        <f t="shared" si="13"/>
        <v>3917.550201327143</v>
      </c>
    </row>
    <row r="94" spans="1:33" x14ac:dyDescent="0.45">
      <c r="N94" s="17">
        <v>13</v>
      </c>
      <c r="O94" s="30">
        <f>SUM($O$27*$C$21)</f>
        <v>787.50452231301108</v>
      </c>
      <c r="P94" s="22">
        <f t="shared" si="0"/>
        <v>1.6385334160584069</v>
      </c>
      <c r="Q94" s="22">
        <f t="shared" si="1"/>
        <v>1290.352475106982</v>
      </c>
      <c r="S94" s="30">
        <f t="shared" si="2"/>
        <v>0</v>
      </c>
      <c r="T94" s="22">
        <f t="shared" si="3"/>
        <v>0</v>
      </c>
      <c r="U94" s="22">
        <f t="shared" si="4"/>
        <v>0</v>
      </c>
      <c r="W94" s="30">
        <f t="shared" si="5"/>
        <v>0</v>
      </c>
      <c r="X94" s="22">
        <f t="shared" si="6"/>
        <v>0</v>
      </c>
      <c r="Y94" s="22">
        <f t="shared" si="7"/>
        <v>0</v>
      </c>
      <c r="AA94" s="30">
        <f t="shared" si="8"/>
        <v>0</v>
      </c>
      <c r="AB94" s="22">
        <f t="shared" si="9"/>
        <v>0</v>
      </c>
      <c r="AC94" s="22">
        <f t="shared" si="10"/>
        <v>0</v>
      </c>
      <c r="AE94" s="30">
        <f t="shared" si="11"/>
        <v>787.50452231301108</v>
      </c>
      <c r="AF94" s="22">
        <f t="shared" si="12"/>
        <v>1.6385334160584069</v>
      </c>
      <c r="AG94">
        <f t="shared" si="13"/>
        <v>1290.352475106982</v>
      </c>
    </row>
    <row r="95" spans="1:33" x14ac:dyDescent="0.45">
      <c r="N95" s="17">
        <v>14</v>
      </c>
      <c r="O95" s="30">
        <f>SUM($O$28*$C$21)</f>
        <v>1658.6859493356146</v>
      </c>
      <c r="P95" s="22">
        <f t="shared" si="0"/>
        <v>1.810216378589862</v>
      </c>
      <c r="Q95" s="22">
        <f t="shared" si="1"/>
        <v>3002.5804724242034</v>
      </c>
      <c r="S95" s="30">
        <f t="shared" si="2"/>
        <v>0</v>
      </c>
      <c r="T95" s="22">
        <f t="shared" si="3"/>
        <v>0</v>
      </c>
      <c r="U95" s="22">
        <f t="shared" si="4"/>
        <v>0</v>
      </c>
      <c r="W95" s="30">
        <f t="shared" si="5"/>
        <v>0</v>
      </c>
      <c r="X95" s="22">
        <f t="shared" si="6"/>
        <v>0</v>
      </c>
      <c r="Y95" s="22">
        <f t="shared" si="7"/>
        <v>0</v>
      </c>
      <c r="AA95" s="30">
        <f t="shared" si="8"/>
        <v>0</v>
      </c>
      <c r="AB95" s="22">
        <f t="shared" si="9"/>
        <v>0</v>
      </c>
      <c r="AC95" s="22">
        <f t="shared" si="10"/>
        <v>0</v>
      </c>
      <c r="AE95" s="30">
        <f t="shared" si="11"/>
        <v>1658.6859493356146</v>
      </c>
      <c r="AF95" s="22">
        <f t="shared" si="12"/>
        <v>1.810216378589862</v>
      </c>
      <c r="AG95">
        <f t="shared" si="13"/>
        <v>3002.5804724242034</v>
      </c>
    </row>
    <row r="96" spans="1:33" x14ac:dyDescent="0.45">
      <c r="N96" s="17" t="s">
        <v>53</v>
      </c>
      <c r="O96" s="30">
        <f>SUM($O$29*$C$21)</f>
        <v>6971.4506872730126</v>
      </c>
      <c r="P96" s="22">
        <f t="shared" si="0"/>
        <v>1.3784339492867492</v>
      </c>
      <c r="Q96" s="22">
        <f t="shared" si="1"/>
        <v>9609.6843031155604</v>
      </c>
      <c r="S96" s="30">
        <f t="shared" si="2"/>
        <v>0</v>
      </c>
      <c r="T96" s="22">
        <f t="shared" si="3"/>
        <v>0</v>
      </c>
      <c r="U96" s="22">
        <f t="shared" si="4"/>
        <v>0</v>
      </c>
      <c r="W96" s="30">
        <f t="shared" si="5"/>
        <v>0</v>
      </c>
      <c r="X96" s="22">
        <f t="shared" si="6"/>
        <v>0</v>
      </c>
      <c r="Y96" s="22">
        <f t="shared" si="7"/>
        <v>0</v>
      </c>
      <c r="AA96" s="30">
        <f t="shared" si="8"/>
        <v>0</v>
      </c>
      <c r="AB96" s="22">
        <f t="shared" si="9"/>
        <v>0</v>
      </c>
      <c r="AC96" s="22">
        <f t="shared" si="10"/>
        <v>0</v>
      </c>
      <c r="AE96" s="30">
        <f t="shared" si="11"/>
        <v>6971.4506872730126</v>
      </c>
      <c r="AF96" s="22">
        <f t="shared" si="12"/>
        <v>1.3784339492867492</v>
      </c>
      <c r="AG96">
        <f t="shared" si="13"/>
        <v>9609.6843031155604</v>
      </c>
    </row>
    <row r="98" spans="14:33" x14ac:dyDescent="0.45">
      <c r="N98" t="s">
        <v>54</v>
      </c>
      <c r="O98" s="30">
        <f>SUM(O81:O96)</f>
        <v>3371871.1949415533</v>
      </c>
      <c r="Q98" s="22">
        <f>SUM(Q81:Q96)</f>
        <v>1257004.8425319013</v>
      </c>
      <c r="S98" s="30">
        <f>SUM(S81:S96)</f>
        <v>534162</v>
      </c>
      <c r="U98" s="22">
        <f>SUM(U81:U96)</f>
        <v>214772.03400522776</v>
      </c>
      <c r="W98" s="30">
        <f>SUM(W81:W96)</f>
        <v>0</v>
      </c>
      <c r="Y98" s="22">
        <f>SUM(Y81:Y96)</f>
        <v>0</v>
      </c>
      <c r="AA98" s="30">
        <f>SUM(AA81:AA96)</f>
        <v>0</v>
      </c>
      <c r="AC98" s="22">
        <f>SUM(AC81:AC96)</f>
        <v>0</v>
      </c>
      <c r="AE98" s="30">
        <f>SUM(AE81:AE96)</f>
        <v>3906033.1949415533</v>
      </c>
      <c r="AG98">
        <f>SUM(AG81:AG96)</f>
        <v>1471776.8765371291</v>
      </c>
    </row>
    <row r="101" spans="14:33" x14ac:dyDescent="0.45">
      <c r="N101" s="3" t="s">
        <v>26</v>
      </c>
      <c r="P101" s="5" t="str">
        <f>($C$3)</f>
        <v>p7eINT_metier</v>
      </c>
      <c r="T101" s="6" t="s">
        <v>27</v>
      </c>
      <c r="W101" s="7" t="str">
        <f>($C$5)</f>
        <v>Plaice VIIe - International (Used metier based datasets)</v>
      </c>
    </row>
    <row r="102" spans="14:33" x14ac:dyDescent="0.45">
      <c r="N102" s="3"/>
    </row>
    <row r="103" spans="14:33" x14ac:dyDescent="0.45">
      <c r="N103" s="6" t="s">
        <v>29</v>
      </c>
      <c r="P103" s="5">
        <f>($B$7)</f>
        <v>2002</v>
      </c>
      <c r="Q103" s="9"/>
      <c r="R103" s="9"/>
      <c r="S103" s="9"/>
      <c r="T103" s="6" t="s">
        <v>30</v>
      </c>
      <c r="U103" s="10"/>
      <c r="W103" s="5" t="str">
        <f>($D$7)</f>
        <v>Combined</v>
      </c>
    </row>
    <row r="104" spans="14:33" x14ac:dyDescent="0.45">
      <c r="N104" s="6"/>
      <c r="P104" s="6"/>
      <c r="Q104" s="9"/>
      <c r="R104" s="9"/>
      <c r="S104" s="9"/>
      <c r="U104" s="10"/>
    </row>
    <row r="105" spans="14:33" x14ac:dyDescent="0.45">
      <c r="N105" s="6" t="s">
        <v>32</v>
      </c>
      <c r="P105" s="36">
        <f>($F$7)</f>
        <v>42191</v>
      </c>
      <c r="Q105" s="2"/>
      <c r="R105" s="2"/>
      <c r="T105" s="6" t="s">
        <v>33</v>
      </c>
      <c r="U105" s="2"/>
      <c r="W105" s="5" t="str">
        <f>($J$7)</f>
        <v>idh</v>
      </c>
    </row>
    <row r="108" spans="14:33" x14ac:dyDescent="0.45">
      <c r="N108" s="15" t="s">
        <v>68</v>
      </c>
    </row>
    <row r="110" spans="14:33" x14ac:dyDescent="0.45">
      <c r="N110" s="3" t="s">
        <v>61</v>
      </c>
    </row>
    <row r="111" spans="14:33" x14ac:dyDescent="0.45">
      <c r="AE111" s="37" t="str">
        <f>J13</f>
        <v>TOTAL</v>
      </c>
      <c r="AF111" s="2"/>
    </row>
    <row r="112" spans="14:33" x14ac:dyDescent="0.45">
      <c r="O112" s="37" t="str">
        <f>C14</f>
        <v>International</v>
      </c>
      <c r="P112" s="2"/>
      <c r="S112" s="37" t="str">
        <f>D14</f>
        <v>Migration</v>
      </c>
      <c r="T112" s="2"/>
      <c r="W112" s="37" t="str">
        <f>E14</f>
        <v>-</v>
      </c>
      <c r="X112" s="2"/>
      <c r="AA112" s="37" t="str">
        <f>F14</f>
        <v>-</v>
      </c>
      <c r="AB112" s="37"/>
      <c r="AE112" s="37" t="str">
        <f>J14</f>
        <v>ANNUAL</v>
      </c>
      <c r="AF112" s="2"/>
    </row>
    <row r="113" spans="14:34" x14ac:dyDescent="0.45">
      <c r="N113" s="17" t="s">
        <v>40</v>
      </c>
      <c r="O113" s="10" t="s">
        <v>41</v>
      </c>
      <c r="P113" s="10" t="s">
        <v>42</v>
      </c>
      <c r="S113" s="10" t="s">
        <v>41</v>
      </c>
      <c r="T113" s="10" t="s">
        <v>42</v>
      </c>
      <c r="U113" s="10"/>
      <c r="W113" s="10" t="s">
        <v>41</v>
      </c>
      <c r="X113" s="10" t="s">
        <v>42</v>
      </c>
      <c r="Y113" s="10"/>
      <c r="AA113" s="10" t="s">
        <v>41</v>
      </c>
      <c r="AB113" s="10" t="s">
        <v>42</v>
      </c>
      <c r="AC113" s="10"/>
      <c r="AE113" s="10" t="s">
        <v>41</v>
      </c>
      <c r="AF113" s="10" t="s">
        <v>42</v>
      </c>
      <c r="AH113" s="10"/>
    </row>
    <row r="114" spans="14:34" x14ac:dyDescent="0.45">
      <c r="N114" s="17">
        <v>0</v>
      </c>
      <c r="O114" s="30">
        <f t="shared" ref="O114:O129" si="14">SUM(O47*$C$21)</f>
        <v>0</v>
      </c>
      <c r="P114" s="22">
        <f t="shared" ref="P114:P129" si="15">P47</f>
        <v>0</v>
      </c>
      <c r="Q114" s="22">
        <f t="shared" ref="Q114:Q129" si="16">SUM(O114*P114)</f>
        <v>0</v>
      </c>
      <c r="S114" s="30">
        <f t="shared" ref="S114:S129" si="17">SUM(S47*$D$21)</f>
        <v>0</v>
      </c>
      <c r="T114" s="22">
        <f t="shared" ref="T114:T129" si="18">T47</f>
        <v>0</v>
      </c>
      <c r="U114" s="22">
        <f t="shared" ref="U114:U129" si="19">SUM(S114*T114)</f>
        <v>0</v>
      </c>
      <c r="W114" s="30">
        <f t="shared" ref="W114:W129" si="20">SUM(W47*$E$21)</f>
        <v>0</v>
      </c>
      <c r="X114" s="22">
        <f t="shared" ref="X114:X129" si="21">X47</f>
        <v>0</v>
      </c>
      <c r="Y114" s="22">
        <f t="shared" ref="Y114:Y129" si="22">SUM(W114*X114)</f>
        <v>0</v>
      </c>
      <c r="AA114" s="30">
        <f t="shared" ref="AA114:AA129" si="23">SUM(AA47*$F$21)</f>
        <v>0</v>
      </c>
      <c r="AB114" s="22">
        <f t="shared" ref="AB114:AB129" si="24">AB47</f>
        <v>0</v>
      </c>
      <c r="AC114" s="22">
        <f>SUM(AA114*AB114)</f>
        <v>0</v>
      </c>
      <c r="AE114" s="30">
        <f t="shared" ref="AE114:AE129" si="25">SUM(AA114+W114+S114+O114)*$J$21</f>
        <v>0</v>
      </c>
      <c r="AF114" s="22">
        <f>IF(O114+S114+W114+AA114 =0,0,(P114*O114 +T114*S114+ X114*W114 +AB114*AA114)/(O114+S114+W114+AA114))</f>
        <v>0</v>
      </c>
      <c r="AG114">
        <f t="shared" ref="AG114:AG129" si="26">SUM(AE114*AF114)</f>
        <v>0</v>
      </c>
      <c r="AH114" s="22"/>
    </row>
    <row r="115" spans="14:34" x14ac:dyDescent="0.45">
      <c r="N115" s="17">
        <v>1</v>
      </c>
      <c r="O115" s="30">
        <f t="shared" si="14"/>
        <v>0</v>
      </c>
      <c r="P115" s="22">
        <f t="shared" si="15"/>
        <v>0</v>
      </c>
      <c r="Q115" s="22">
        <f t="shared" si="16"/>
        <v>0</v>
      </c>
      <c r="S115" s="30">
        <f t="shared" si="17"/>
        <v>0</v>
      </c>
      <c r="T115" s="22">
        <f t="shared" si="18"/>
        <v>0</v>
      </c>
      <c r="U115" s="22">
        <f t="shared" si="19"/>
        <v>0</v>
      </c>
      <c r="W115" s="30">
        <f t="shared" si="20"/>
        <v>0</v>
      </c>
      <c r="X115" s="22">
        <f t="shared" si="21"/>
        <v>0</v>
      </c>
      <c r="Y115" s="22">
        <f t="shared" si="22"/>
        <v>0</v>
      </c>
      <c r="AA115" s="30">
        <f t="shared" si="23"/>
        <v>0</v>
      </c>
      <c r="AB115" s="22">
        <f t="shared" si="24"/>
        <v>0</v>
      </c>
      <c r="AC115" s="22">
        <f t="shared" ref="AC115:AC129" si="27">SUM(AA115*AB115)</f>
        <v>0</v>
      </c>
      <c r="AE115" s="30">
        <f t="shared" si="25"/>
        <v>0</v>
      </c>
      <c r="AF115" s="22">
        <f t="shared" ref="AF115:AF129" si="28">IF(O115+S115+W115+AA115 =0,0,(P115*O115 +T115*S115+ X115*W115 +AB115*AA115)/(O115+S115+W115+AA115))</f>
        <v>0</v>
      </c>
      <c r="AG115">
        <f t="shared" si="26"/>
        <v>0</v>
      </c>
      <c r="AH115" s="22"/>
    </row>
    <row r="116" spans="14:34" x14ac:dyDescent="0.45">
      <c r="N116" s="17">
        <v>2</v>
      </c>
      <c r="O116" s="30">
        <f t="shared" si="14"/>
        <v>0</v>
      </c>
      <c r="P116" s="22">
        <f t="shared" si="15"/>
        <v>0</v>
      </c>
      <c r="Q116" s="22">
        <f t="shared" si="16"/>
        <v>0</v>
      </c>
      <c r="S116" s="30">
        <f t="shared" si="17"/>
        <v>0</v>
      </c>
      <c r="T116" s="22">
        <f t="shared" si="18"/>
        <v>0</v>
      </c>
      <c r="U116" s="22">
        <f t="shared" si="19"/>
        <v>0</v>
      </c>
      <c r="W116" s="30">
        <f t="shared" si="20"/>
        <v>0</v>
      </c>
      <c r="X116" s="22">
        <f t="shared" si="21"/>
        <v>0</v>
      </c>
      <c r="Y116" s="22">
        <f t="shared" si="22"/>
        <v>0</v>
      </c>
      <c r="AA116" s="30">
        <f t="shared" si="23"/>
        <v>0</v>
      </c>
      <c r="AB116" s="22">
        <f t="shared" si="24"/>
        <v>0</v>
      </c>
      <c r="AC116" s="22">
        <f t="shared" si="27"/>
        <v>0</v>
      </c>
      <c r="AE116" s="30">
        <f t="shared" si="25"/>
        <v>0</v>
      </c>
      <c r="AF116" s="22">
        <f t="shared" si="28"/>
        <v>0</v>
      </c>
      <c r="AG116">
        <f t="shared" si="26"/>
        <v>0</v>
      </c>
      <c r="AH116" s="22"/>
    </row>
    <row r="117" spans="14:34" x14ac:dyDescent="0.45">
      <c r="N117" s="17">
        <v>3</v>
      </c>
      <c r="O117" s="30">
        <f t="shared" si="14"/>
        <v>0</v>
      </c>
      <c r="P117" s="22">
        <f t="shared" si="15"/>
        <v>0</v>
      </c>
      <c r="Q117" s="22">
        <f t="shared" si="16"/>
        <v>0</v>
      </c>
      <c r="S117" s="30">
        <f t="shared" si="17"/>
        <v>0</v>
      </c>
      <c r="T117" s="22">
        <f t="shared" si="18"/>
        <v>0</v>
      </c>
      <c r="U117" s="22">
        <f t="shared" si="19"/>
        <v>0</v>
      </c>
      <c r="W117" s="30">
        <f t="shared" si="20"/>
        <v>0</v>
      </c>
      <c r="X117" s="22">
        <f t="shared" si="21"/>
        <v>0</v>
      </c>
      <c r="Y117" s="22">
        <f t="shared" si="22"/>
        <v>0</v>
      </c>
      <c r="AA117" s="30">
        <f t="shared" si="23"/>
        <v>0</v>
      </c>
      <c r="AB117" s="22">
        <f t="shared" si="24"/>
        <v>0</v>
      </c>
      <c r="AC117" s="22">
        <f t="shared" si="27"/>
        <v>0</v>
      </c>
      <c r="AE117" s="30">
        <f t="shared" si="25"/>
        <v>0</v>
      </c>
      <c r="AF117" s="22">
        <f t="shared" si="28"/>
        <v>0</v>
      </c>
      <c r="AG117">
        <f t="shared" si="26"/>
        <v>0</v>
      </c>
      <c r="AH117" s="22"/>
    </row>
    <row r="118" spans="14:34" x14ac:dyDescent="0.45">
      <c r="N118" s="17">
        <v>4</v>
      </c>
      <c r="O118" s="30">
        <f t="shared" si="14"/>
        <v>0</v>
      </c>
      <c r="P118" s="22">
        <f t="shared" si="15"/>
        <v>0</v>
      </c>
      <c r="Q118" s="22">
        <f t="shared" si="16"/>
        <v>0</v>
      </c>
      <c r="S118" s="30">
        <f t="shared" si="17"/>
        <v>0</v>
      </c>
      <c r="T118" s="22">
        <f t="shared" si="18"/>
        <v>0</v>
      </c>
      <c r="U118" s="22">
        <f t="shared" si="19"/>
        <v>0</v>
      </c>
      <c r="W118" s="30">
        <f t="shared" si="20"/>
        <v>0</v>
      </c>
      <c r="X118" s="22">
        <f t="shared" si="21"/>
        <v>0</v>
      </c>
      <c r="Y118" s="22">
        <f t="shared" si="22"/>
        <v>0</v>
      </c>
      <c r="AA118" s="30">
        <f t="shared" si="23"/>
        <v>0</v>
      </c>
      <c r="AB118" s="22">
        <f t="shared" si="24"/>
        <v>0</v>
      </c>
      <c r="AC118" s="22">
        <f t="shared" si="27"/>
        <v>0</v>
      </c>
      <c r="AE118" s="30">
        <f t="shared" si="25"/>
        <v>0</v>
      </c>
      <c r="AF118" s="22">
        <f t="shared" si="28"/>
        <v>0</v>
      </c>
      <c r="AG118">
        <f t="shared" si="26"/>
        <v>0</v>
      </c>
      <c r="AH118" s="22"/>
    </row>
    <row r="119" spans="14:34" x14ac:dyDescent="0.45">
      <c r="N119" s="17">
        <v>5</v>
      </c>
      <c r="O119" s="30">
        <f t="shared" si="14"/>
        <v>0</v>
      </c>
      <c r="P119" s="22">
        <f t="shared" si="15"/>
        <v>0</v>
      </c>
      <c r="Q119" s="22">
        <f t="shared" si="16"/>
        <v>0</v>
      </c>
      <c r="S119" s="30">
        <f t="shared" si="17"/>
        <v>0</v>
      </c>
      <c r="T119" s="22">
        <f t="shared" si="18"/>
        <v>0</v>
      </c>
      <c r="U119" s="22">
        <f t="shared" si="19"/>
        <v>0</v>
      </c>
      <c r="W119" s="30">
        <f t="shared" si="20"/>
        <v>0</v>
      </c>
      <c r="X119" s="22">
        <f t="shared" si="21"/>
        <v>0</v>
      </c>
      <c r="Y119" s="22">
        <f t="shared" si="22"/>
        <v>0</v>
      </c>
      <c r="AA119" s="30">
        <f t="shared" si="23"/>
        <v>0</v>
      </c>
      <c r="AB119" s="22">
        <f t="shared" si="24"/>
        <v>0</v>
      </c>
      <c r="AC119" s="22">
        <f t="shared" si="27"/>
        <v>0</v>
      </c>
      <c r="AE119" s="30">
        <f t="shared" si="25"/>
        <v>0</v>
      </c>
      <c r="AF119" s="22">
        <f t="shared" si="28"/>
        <v>0</v>
      </c>
      <c r="AG119">
        <f t="shared" si="26"/>
        <v>0</v>
      </c>
      <c r="AH119" s="22"/>
    </row>
    <row r="120" spans="14:34" x14ac:dyDescent="0.45">
      <c r="N120" s="17">
        <v>6</v>
      </c>
      <c r="O120" s="30">
        <f t="shared" si="14"/>
        <v>0</v>
      </c>
      <c r="P120" s="22">
        <f t="shared" si="15"/>
        <v>0</v>
      </c>
      <c r="Q120" s="22">
        <f t="shared" si="16"/>
        <v>0</v>
      </c>
      <c r="S120" s="30">
        <f t="shared" si="17"/>
        <v>0</v>
      </c>
      <c r="T120" s="22">
        <f t="shared" si="18"/>
        <v>0</v>
      </c>
      <c r="U120" s="22">
        <f t="shared" si="19"/>
        <v>0</v>
      </c>
      <c r="W120" s="30">
        <f t="shared" si="20"/>
        <v>0</v>
      </c>
      <c r="X120" s="22">
        <f t="shared" si="21"/>
        <v>0</v>
      </c>
      <c r="Y120" s="22">
        <f t="shared" si="22"/>
        <v>0</v>
      </c>
      <c r="AA120" s="30">
        <f t="shared" si="23"/>
        <v>0</v>
      </c>
      <c r="AB120" s="22">
        <f t="shared" si="24"/>
        <v>0</v>
      </c>
      <c r="AC120" s="22">
        <f t="shared" si="27"/>
        <v>0</v>
      </c>
      <c r="AE120" s="30">
        <f t="shared" si="25"/>
        <v>0</v>
      </c>
      <c r="AF120" s="22">
        <f t="shared" si="28"/>
        <v>0</v>
      </c>
      <c r="AG120">
        <f t="shared" si="26"/>
        <v>0</v>
      </c>
      <c r="AH120" s="22"/>
    </row>
    <row r="121" spans="14:34" x14ac:dyDescent="0.45">
      <c r="N121" s="17">
        <v>7</v>
      </c>
      <c r="O121" s="30">
        <f t="shared" si="14"/>
        <v>0</v>
      </c>
      <c r="P121" s="22">
        <f t="shared" si="15"/>
        <v>0</v>
      </c>
      <c r="Q121" s="22">
        <f t="shared" si="16"/>
        <v>0</v>
      </c>
      <c r="S121" s="30">
        <f t="shared" si="17"/>
        <v>0</v>
      </c>
      <c r="T121" s="22">
        <f t="shared" si="18"/>
        <v>0</v>
      </c>
      <c r="U121" s="22">
        <f t="shared" si="19"/>
        <v>0</v>
      </c>
      <c r="W121" s="30">
        <f t="shared" si="20"/>
        <v>0</v>
      </c>
      <c r="X121" s="22">
        <f t="shared" si="21"/>
        <v>0</v>
      </c>
      <c r="Y121" s="22">
        <f t="shared" si="22"/>
        <v>0</v>
      </c>
      <c r="AA121" s="30">
        <f t="shared" si="23"/>
        <v>0</v>
      </c>
      <c r="AB121" s="22">
        <f t="shared" si="24"/>
        <v>0</v>
      </c>
      <c r="AC121" s="22">
        <f t="shared" si="27"/>
        <v>0</v>
      </c>
      <c r="AE121" s="30">
        <f t="shared" si="25"/>
        <v>0</v>
      </c>
      <c r="AF121" s="22">
        <f t="shared" si="28"/>
        <v>0</v>
      </c>
      <c r="AG121">
        <f t="shared" si="26"/>
        <v>0</v>
      </c>
      <c r="AH121" s="22"/>
    </row>
    <row r="122" spans="14:34" x14ac:dyDescent="0.45">
      <c r="N122" s="17">
        <v>8</v>
      </c>
      <c r="O122" s="30">
        <f t="shared" si="14"/>
        <v>0</v>
      </c>
      <c r="P122" s="22">
        <f t="shared" si="15"/>
        <v>0</v>
      </c>
      <c r="Q122" s="22">
        <f t="shared" si="16"/>
        <v>0</v>
      </c>
      <c r="S122" s="30">
        <f t="shared" si="17"/>
        <v>0</v>
      </c>
      <c r="T122" s="22">
        <f t="shared" si="18"/>
        <v>0</v>
      </c>
      <c r="U122" s="22">
        <f t="shared" si="19"/>
        <v>0</v>
      </c>
      <c r="W122" s="30">
        <f t="shared" si="20"/>
        <v>0</v>
      </c>
      <c r="X122" s="22">
        <f t="shared" si="21"/>
        <v>0</v>
      </c>
      <c r="Y122" s="22">
        <f t="shared" si="22"/>
        <v>0</v>
      </c>
      <c r="AA122" s="30">
        <f t="shared" si="23"/>
        <v>0</v>
      </c>
      <c r="AB122" s="22">
        <f t="shared" si="24"/>
        <v>0</v>
      </c>
      <c r="AC122" s="22">
        <f t="shared" si="27"/>
        <v>0</v>
      </c>
      <c r="AE122" s="30">
        <f t="shared" si="25"/>
        <v>0</v>
      </c>
      <c r="AF122" s="22">
        <f t="shared" si="28"/>
        <v>0</v>
      </c>
      <c r="AG122">
        <f t="shared" si="26"/>
        <v>0</v>
      </c>
      <c r="AH122" s="22"/>
    </row>
    <row r="123" spans="14:34" x14ac:dyDescent="0.45">
      <c r="N123" s="17">
        <v>9</v>
      </c>
      <c r="O123" s="30">
        <f t="shared" si="14"/>
        <v>0</v>
      </c>
      <c r="P123" s="22">
        <f t="shared" si="15"/>
        <v>0</v>
      </c>
      <c r="Q123" s="22">
        <f t="shared" si="16"/>
        <v>0</v>
      </c>
      <c r="S123" s="30">
        <f t="shared" si="17"/>
        <v>0</v>
      </c>
      <c r="T123" s="22">
        <f t="shared" si="18"/>
        <v>0</v>
      </c>
      <c r="U123" s="22">
        <f t="shared" si="19"/>
        <v>0</v>
      </c>
      <c r="W123" s="30">
        <f t="shared" si="20"/>
        <v>0</v>
      </c>
      <c r="X123" s="22">
        <f t="shared" si="21"/>
        <v>0</v>
      </c>
      <c r="Y123" s="22">
        <f t="shared" si="22"/>
        <v>0</v>
      </c>
      <c r="AA123" s="30">
        <f t="shared" si="23"/>
        <v>0</v>
      </c>
      <c r="AB123" s="22">
        <f t="shared" si="24"/>
        <v>0</v>
      </c>
      <c r="AC123" s="22">
        <f t="shared" si="27"/>
        <v>0</v>
      </c>
      <c r="AE123" s="30">
        <f t="shared" si="25"/>
        <v>0</v>
      </c>
      <c r="AF123" s="22">
        <f t="shared" si="28"/>
        <v>0</v>
      </c>
      <c r="AG123">
        <f t="shared" si="26"/>
        <v>0</v>
      </c>
      <c r="AH123" s="22"/>
    </row>
    <row r="124" spans="14:34" x14ac:dyDescent="0.45">
      <c r="N124" s="17">
        <v>10</v>
      </c>
      <c r="O124" s="30">
        <f t="shared" si="14"/>
        <v>0</v>
      </c>
      <c r="P124" s="22">
        <f t="shared" si="15"/>
        <v>0</v>
      </c>
      <c r="Q124" s="22">
        <f t="shared" si="16"/>
        <v>0</v>
      </c>
      <c r="S124" s="30">
        <f t="shared" si="17"/>
        <v>0</v>
      </c>
      <c r="T124" s="22">
        <f t="shared" si="18"/>
        <v>0</v>
      </c>
      <c r="U124" s="22">
        <f t="shared" si="19"/>
        <v>0</v>
      </c>
      <c r="W124" s="30">
        <f t="shared" si="20"/>
        <v>0</v>
      </c>
      <c r="X124" s="22">
        <f t="shared" si="21"/>
        <v>0</v>
      </c>
      <c r="Y124" s="22">
        <f t="shared" si="22"/>
        <v>0</v>
      </c>
      <c r="AA124" s="30">
        <f t="shared" si="23"/>
        <v>0</v>
      </c>
      <c r="AB124" s="22">
        <f t="shared" si="24"/>
        <v>0</v>
      </c>
      <c r="AC124" s="22">
        <f t="shared" si="27"/>
        <v>0</v>
      </c>
      <c r="AE124" s="30">
        <f t="shared" si="25"/>
        <v>0</v>
      </c>
      <c r="AF124" s="22">
        <f t="shared" si="28"/>
        <v>0</v>
      </c>
      <c r="AG124">
        <f t="shared" si="26"/>
        <v>0</v>
      </c>
      <c r="AH124" s="22"/>
    </row>
    <row r="125" spans="14:34" x14ac:dyDescent="0.45">
      <c r="N125" s="17">
        <v>11</v>
      </c>
      <c r="O125" s="30">
        <f t="shared" si="14"/>
        <v>0</v>
      </c>
      <c r="P125" s="22">
        <f t="shared" si="15"/>
        <v>0</v>
      </c>
      <c r="Q125" s="22">
        <f t="shared" si="16"/>
        <v>0</v>
      </c>
      <c r="S125" s="30">
        <f t="shared" si="17"/>
        <v>0</v>
      </c>
      <c r="T125" s="22">
        <f t="shared" si="18"/>
        <v>0</v>
      </c>
      <c r="U125" s="22">
        <f t="shared" si="19"/>
        <v>0</v>
      </c>
      <c r="W125" s="30">
        <f t="shared" si="20"/>
        <v>0</v>
      </c>
      <c r="X125" s="22">
        <f t="shared" si="21"/>
        <v>0</v>
      </c>
      <c r="Y125" s="22">
        <f t="shared" si="22"/>
        <v>0</v>
      </c>
      <c r="AA125" s="30">
        <f t="shared" si="23"/>
        <v>0</v>
      </c>
      <c r="AB125" s="22">
        <f t="shared" si="24"/>
        <v>0</v>
      </c>
      <c r="AC125" s="22">
        <f t="shared" si="27"/>
        <v>0</v>
      </c>
      <c r="AE125" s="30">
        <f t="shared" si="25"/>
        <v>0</v>
      </c>
      <c r="AF125" s="22">
        <f t="shared" si="28"/>
        <v>0</v>
      </c>
      <c r="AG125">
        <f t="shared" si="26"/>
        <v>0</v>
      </c>
      <c r="AH125" s="22"/>
    </row>
    <row r="126" spans="14:34" x14ac:dyDescent="0.45">
      <c r="N126" s="17">
        <v>12</v>
      </c>
      <c r="O126" s="30">
        <f t="shared" si="14"/>
        <v>0</v>
      </c>
      <c r="P126" s="22">
        <f t="shared" si="15"/>
        <v>0</v>
      </c>
      <c r="Q126" s="22">
        <f t="shared" si="16"/>
        <v>0</v>
      </c>
      <c r="S126" s="30">
        <f t="shared" si="17"/>
        <v>0</v>
      </c>
      <c r="T126" s="22">
        <f t="shared" si="18"/>
        <v>0</v>
      </c>
      <c r="U126" s="22">
        <f t="shared" si="19"/>
        <v>0</v>
      </c>
      <c r="W126" s="30">
        <f t="shared" si="20"/>
        <v>0</v>
      </c>
      <c r="X126" s="22">
        <f t="shared" si="21"/>
        <v>0</v>
      </c>
      <c r="Y126" s="22">
        <f t="shared" si="22"/>
        <v>0</v>
      </c>
      <c r="AA126" s="30">
        <f t="shared" si="23"/>
        <v>0</v>
      </c>
      <c r="AB126" s="22">
        <f t="shared" si="24"/>
        <v>0</v>
      </c>
      <c r="AC126" s="22">
        <f t="shared" si="27"/>
        <v>0</v>
      </c>
      <c r="AE126" s="30">
        <f t="shared" si="25"/>
        <v>0</v>
      </c>
      <c r="AF126" s="22">
        <f t="shared" si="28"/>
        <v>0</v>
      </c>
      <c r="AG126">
        <f t="shared" si="26"/>
        <v>0</v>
      </c>
      <c r="AH126" s="22"/>
    </row>
    <row r="127" spans="14:34" x14ac:dyDescent="0.45">
      <c r="N127" s="17">
        <v>13</v>
      </c>
      <c r="O127" s="30">
        <f t="shared" si="14"/>
        <v>0</v>
      </c>
      <c r="P127" s="22">
        <f t="shared" si="15"/>
        <v>0</v>
      </c>
      <c r="Q127" s="22">
        <f t="shared" si="16"/>
        <v>0</v>
      </c>
      <c r="S127" s="30">
        <f t="shared" si="17"/>
        <v>0</v>
      </c>
      <c r="T127" s="22">
        <f t="shared" si="18"/>
        <v>0</v>
      </c>
      <c r="U127" s="22">
        <f t="shared" si="19"/>
        <v>0</v>
      </c>
      <c r="W127" s="30">
        <f t="shared" si="20"/>
        <v>0</v>
      </c>
      <c r="X127" s="22">
        <f t="shared" si="21"/>
        <v>0</v>
      </c>
      <c r="Y127" s="22">
        <f t="shared" si="22"/>
        <v>0</v>
      </c>
      <c r="AA127" s="30">
        <f t="shared" si="23"/>
        <v>0</v>
      </c>
      <c r="AB127" s="22">
        <f t="shared" si="24"/>
        <v>0</v>
      </c>
      <c r="AC127" s="22">
        <f t="shared" si="27"/>
        <v>0</v>
      </c>
      <c r="AE127" s="30">
        <f t="shared" si="25"/>
        <v>0</v>
      </c>
      <c r="AF127" s="22">
        <f t="shared" si="28"/>
        <v>0</v>
      </c>
      <c r="AG127">
        <f t="shared" si="26"/>
        <v>0</v>
      </c>
      <c r="AH127" s="22"/>
    </row>
    <row r="128" spans="14:34" x14ac:dyDescent="0.45">
      <c r="N128" s="17">
        <v>14</v>
      </c>
      <c r="O128" s="30">
        <f t="shared" si="14"/>
        <v>0</v>
      </c>
      <c r="P128" s="22">
        <f t="shared" si="15"/>
        <v>0</v>
      </c>
      <c r="Q128" s="22">
        <f t="shared" si="16"/>
        <v>0</v>
      </c>
      <c r="S128" s="30">
        <f t="shared" si="17"/>
        <v>0</v>
      </c>
      <c r="T128" s="22">
        <f t="shared" si="18"/>
        <v>0</v>
      </c>
      <c r="U128" s="22">
        <f t="shared" si="19"/>
        <v>0</v>
      </c>
      <c r="W128" s="30">
        <f t="shared" si="20"/>
        <v>0</v>
      </c>
      <c r="X128" s="22">
        <f t="shared" si="21"/>
        <v>0</v>
      </c>
      <c r="Y128" s="22">
        <f t="shared" si="22"/>
        <v>0</v>
      </c>
      <c r="AA128" s="30">
        <f t="shared" si="23"/>
        <v>0</v>
      </c>
      <c r="AB128" s="22">
        <f t="shared" si="24"/>
        <v>0</v>
      </c>
      <c r="AC128" s="22">
        <f t="shared" si="27"/>
        <v>0</v>
      </c>
      <c r="AE128" s="30">
        <f t="shared" si="25"/>
        <v>0</v>
      </c>
      <c r="AF128" s="22">
        <f t="shared" si="28"/>
        <v>0</v>
      </c>
      <c r="AG128">
        <f t="shared" si="26"/>
        <v>0</v>
      </c>
      <c r="AH128" s="22"/>
    </row>
    <row r="129" spans="14:34" x14ac:dyDescent="0.45">
      <c r="N129" s="17" t="s">
        <v>53</v>
      </c>
      <c r="O129" s="30">
        <f t="shared" si="14"/>
        <v>0</v>
      </c>
      <c r="P129" s="22">
        <f t="shared" si="15"/>
        <v>0</v>
      </c>
      <c r="Q129" s="22">
        <f t="shared" si="16"/>
        <v>0</v>
      </c>
      <c r="S129" s="30">
        <f t="shared" si="17"/>
        <v>0</v>
      </c>
      <c r="T129" s="22">
        <f t="shared" si="18"/>
        <v>0</v>
      </c>
      <c r="U129" s="22">
        <f t="shared" si="19"/>
        <v>0</v>
      </c>
      <c r="W129" s="30">
        <f t="shared" si="20"/>
        <v>0</v>
      </c>
      <c r="X129" s="22">
        <f t="shared" si="21"/>
        <v>0</v>
      </c>
      <c r="Y129" s="22">
        <f t="shared" si="22"/>
        <v>0</v>
      </c>
      <c r="AA129" s="30">
        <f t="shared" si="23"/>
        <v>0</v>
      </c>
      <c r="AB129" s="22">
        <f t="shared" si="24"/>
        <v>0</v>
      </c>
      <c r="AC129" s="22">
        <f t="shared" si="27"/>
        <v>0</v>
      </c>
      <c r="AE129" s="30">
        <f t="shared" si="25"/>
        <v>0</v>
      </c>
      <c r="AF129" s="22">
        <f t="shared" si="28"/>
        <v>0</v>
      </c>
      <c r="AG129">
        <f t="shared" si="26"/>
        <v>0</v>
      </c>
      <c r="AH129" s="22"/>
    </row>
    <row r="131" spans="14:34" x14ac:dyDescent="0.45">
      <c r="N131" t="s">
        <v>54</v>
      </c>
      <c r="O131" s="38">
        <f>SUM(O114:O129)</f>
        <v>0</v>
      </c>
      <c r="Q131" s="22">
        <f>SUM(Q114:Q129)</f>
        <v>0</v>
      </c>
      <c r="S131" s="30">
        <f>SUM(S114:S129)</f>
        <v>0</v>
      </c>
      <c r="U131" s="22">
        <f>SUM(U114:U129)</f>
        <v>0</v>
      </c>
      <c r="W131" s="38">
        <f>SUM(W114:W129)</f>
        <v>0</v>
      </c>
      <c r="Y131" s="22">
        <f>SUM(Y114:Y129)</f>
        <v>0</v>
      </c>
      <c r="AA131" s="38">
        <f>SUM(AA114:AA129)</f>
        <v>0</v>
      </c>
      <c r="AC131" s="22">
        <f>SUM(AC114:AC129)</f>
        <v>0</v>
      </c>
      <c r="AE131" s="31">
        <f>SUM(AE114:AE129)</f>
        <v>0</v>
      </c>
      <c r="AF131" s="2"/>
      <c r="AG131">
        <f>SUM(AG114:AG129)</f>
        <v>0</v>
      </c>
      <c r="AH131" s="22"/>
    </row>
    <row r="135" spans="14:34" x14ac:dyDescent="0.45">
      <c r="N135" s="3" t="s">
        <v>26</v>
      </c>
      <c r="P135" s="5" t="str">
        <f>($C$3)</f>
        <v>p7eINT_metier</v>
      </c>
      <c r="T135" s="6" t="s">
        <v>27</v>
      </c>
      <c r="W135" s="7" t="str">
        <f>($C$5)</f>
        <v>Plaice VIIe - International (Used metier based datasets)</v>
      </c>
    </row>
    <row r="136" spans="14:34" x14ac:dyDescent="0.45">
      <c r="N136" s="3"/>
    </row>
    <row r="137" spans="14:34" x14ac:dyDescent="0.45">
      <c r="N137" s="6" t="s">
        <v>29</v>
      </c>
      <c r="P137" s="5">
        <f>($B$7)</f>
        <v>2002</v>
      </c>
      <c r="Q137" s="9"/>
      <c r="R137" s="9"/>
      <c r="S137" s="9"/>
      <c r="T137" s="6" t="s">
        <v>30</v>
      </c>
      <c r="U137" s="10"/>
      <c r="W137" s="5" t="str">
        <f>($D$7)</f>
        <v>Combined</v>
      </c>
    </row>
    <row r="138" spans="14:34" x14ac:dyDescent="0.45">
      <c r="N138" s="6"/>
      <c r="P138" s="6"/>
      <c r="Q138" s="9"/>
      <c r="R138" s="9"/>
      <c r="S138" s="9"/>
      <c r="U138" s="10"/>
    </row>
    <row r="139" spans="14:34" x14ac:dyDescent="0.45">
      <c r="N139" s="6" t="s">
        <v>32</v>
      </c>
      <c r="P139" s="36">
        <f>($F$7)</f>
        <v>42191</v>
      </c>
      <c r="Q139" s="2"/>
      <c r="R139" s="2"/>
      <c r="T139" s="6" t="s">
        <v>33</v>
      </c>
      <c r="U139" s="2"/>
      <c r="W139" s="5" t="str">
        <f>($J$7)</f>
        <v>idh</v>
      </c>
    </row>
    <row r="142" spans="14:34" x14ac:dyDescent="0.45">
      <c r="N142" s="15" t="s">
        <v>68</v>
      </c>
      <c r="X142" s="57" t="s">
        <v>121</v>
      </c>
    </row>
    <row r="143" spans="14:34" x14ac:dyDescent="0.45">
      <c r="X143" s="57" t="s">
        <v>122</v>
      </c>
    </row>
    <row r="144" spans="14:34" x14ac:dyDescent="0.45">
      <c r="N144" s="3" t="s">
        <v>78</v>
      </c>
      <c r="S144">
        <v>2.8E-3</v>
      </c>
      <c r="T144">
        <v>5.8799999999999998E-2</v>
      </c>
      <c r="W144">
        <v>9.3399999999999997E-2</v>
      </c>
    </row>
    <row r="145" spans="10:39" x14ac:dyDescent="0.45">
      <c r="AH145" s="66"/>
      <c r="AI145" s="66"/>
      <c r="AJ145" s="67"/>
      <c r="AK145" s="67"/>
      <c r="AL145" s="67"/>
      <c r="AM145" s="67"/>
    </row>
    <row r="146" spans="10:39" x14ac:dyDescent="0.45">
      <c r="O146" s="37" t="str">
        <f>J13</f>
        <v>TOTAL</v>
      </c>
      <c r="P146" s="2"/>
      <c r="AA146" s="42" t="s">
        <v>79</v>
      </c>
      <c r="AF146" s="42" t="s">
        <v>79</v>
      </c>
      <c r="AH146" s="66"/>
      <c r="AI146" s="66"/>
      <c r="AJ146" s="68" t="s">
        <v>79</v>
      </c>
      <c r="AK146" s="67"/>
      <c r="AL146" s="67"/>
      <c r="AM146" s="67"/>
    </row>
    <row r="147" spans="10:39" x14ac:dyDescent="0.45">
      <c r="O147" s="37" t="str">
        <f>J14</f>
        <v>ANNUAL</v>
      </c>
      <c r="P147" s="2"/>
      <c r="S147" t="s">
        <v>80</v>
      </c>
      <c r="T147" t="s">
        <v>81</v>
      </c>
      <c r="AA147" s="42" t="s">
        <v>82</v>
      </c>
      <c r="AE147" t="s">
        <v>80</v>
      </c>
      <c r="AF147" s="42" t="s">
        <v>82</v>
      </c>
      <c r="AH147" s="66"/>
      <c r="AI147" s="66"/>
      <c r="AJ147" s="68" t="s">
        <v>83</v>
      </c>
      <c r="AK147" s="67"/>
      <c r="AL147" s="67"/>
      <c r="AM147" s="67"/>
    </row>
    <row r="148" spans="10:39" x14ac:dyDescent="0.45">
      <c r="N148" s="17" t="s">
        <v>40</v>
      </c>
      <c r="O148" s="10" t="s">
        <v>74</v>
      </c>
      <c r="P148" s="10" t="s">
        <v>75</v>
      </c>
      <c r="S148" t="s">
        <v>84</v>
      </c>
      <c r="T148" t="s">
        <v>85</v>
      </c>
      <c r="W148" t="s">
        <v>86</v>
      </c>
      <c r="X148" t="s">
        <v>87</v>
      </c>
      <c r="AA148" s="42" t="s">
        <v>88</v>
      </c>
      <c r="AE148" t="s">
        <v>89</v>
      </c>
      <c r="AF148" s="42" t="s">
        <v>90</v>
      </c>
      <c r="AH148" s="66"/>
      <c r="AI148" s="66"/>
      <c r="AJ148" s="68" t="s">
        <v>91</v>
      </c>
      <c r="AK148" s="67"/>
      <c r="AL148" s="67"/>
      <c r="AM148" s="67"/>
    </row>
    <row r="149" spans="10:39" x14ac:dyDescent="0.45">
      <c r="N149" s="17">
        <v>0</v>
      </c>
      <c r="O149" s="30">
        <f t="shared" ref="O149:O164" si="29">SUM(AE81+AE114)</f>
        <v>0</v>
      </c>
      <c r="P149" s="22">
        <f t="shared" ref="P149:P164" si="30">IF(AE81+AE114=0,0,(AE81*AF81+AE114* AF114)/(AE81+AE114))</f>
        <v>0</v>
      </c>
      <c r="Q149" s="22">
        <f t="shared" ref="Q149:Q164" si="31">SUM(O149*P149)</f>
        <v>0</v>
      </c>
      <c r="AF149" s="42"/>
      <c r="AH149" s="66"/>
      <c r="AI149" s="66"/>
      <c r="AJ149" s="67">
        <f t="shared" ref="AJ149:AJ164" si="32">SUM(O149*P149)</f>
        <v>0</v>
      </c>
      <c r="AK149" s="67"/>
      <c r="AL149" s="69">
        <f t="shared" ref="AL149:AL164" si="33">SUM(P149*$AJ$168)</f>
        <v>0</v>
      </c>
      <c r="AM149" s="67"/>
    </row>
    <row r="150" spans="10:39" x14ac:dyDescent="0.45">
      <c r="J150" s="56"/>
      <c r="N150" s="17">
        <v>1</v>
      </c>
      <c r="O150" s="30">
        <f t="shared" si="29"/>
        <v>187671.81179800449</v>
      </c>
      <c r="P150" s="22">
        <f t="shared" si="30"/>
        <v>0.24984050714754188</v>
      </c>
      <c r="Q150" s="22">
        <f t="shared" si="31"/>
        <v>46888.020636911475</v>
      </c>
      <c r="S150">
        <v>1.5</v>
      </c>
      <c r="T150" s="22">
        <f t="shared" ref="T150:T164" si="34">P150</f>
        <v>0.24984050714754188</v>
      </c>
      <c r="W150" s="22">
        <f>SUM(($S$144*S150^2)+($T$144*S150)+$W$144)</f>
        <v>0.18790000000000001</v>
      </c>
      <c r="X150">
        <f>SUM(O150*W150)</f>
        <v>35263.533436845049</v>
      </c>
      <c r="AA150" s="43">
        <f>SUM(W150*$X$168)</f>
        <v>0.18181843175701196</v>
      </c>
      <c r="AE150">
        <v>1</v>
      </c>
      <c r="AF150" s="43">
        <f>SUM(($S$144*AE150^2)+($T$144*AE150)+$W$144)*$X$168</f>
        <v>0.14998327260424082</v>
      </c>
      <c r="AH150" s="66"/>
      <c r="AI150" s="66"/>
      <c r="AJ150" s="67">
        <f>SUM(O150*P150)</f>
        <v>46888.020636911475</v>
      </c>
      <c r="AK150" s="67"/>
      <c r="AL150" s="69">
        <f t="shared" si="33"/>
        <v>0.24984257093047255</v>
      </c>
      <c r="AM150" s="67"/>
    </row>
    <row r="151" spans="10:39" x14ac:dyDescent="0.45">
      <c r="J151" s="56"/>
      <c r="N151" s="17">
        <v>2</v>
      </c>
      <c r="O151" s="30">
        <f t="shared" si="29"/>
        <v>1017449.3604344128</v>
      </c>
      <c r="P151" s="22">
        <f t="shared" si="30"/>
        <v>0.27714595337258313</v>
      </c>
      <c r="Q151" s="22">
        <f t="shared" si="31"/>
        <v>281981.9730059203</v>
      </c>
      <c r="S151">
        <v>2.5</v>
      </c>
      <c r="T151" s="22">
        <f t="shared" si="34"/>
        <v>0.27714595337258313</v>
      </c>
      <c r="W151" s="22">
        <f t="shared" ref="W151:W164" si="35">SUM(($S$144*S151^2)+($T$144*S151)+$W$144)</f>
        <v>0.25789999999999996</v>
      </c>
      <c r="X151">
        <f t="shared" ref="X151:X164" si="36">SUM(O151*W151)</f>
        <v>262400.19005603506</v>
      </c>
      <c r="AA151" s="43">
        <f t="shared" ref="AA151:AA164" si="37">SUM(W151*$X$168)</f>
        <v>0.24955281293312065</v>
      </c>
      <c r="AE151">
        <v>2</v>
      </c>
      <c r="AF151" s="43">
        <f t="shared" ref="AF151:AF164" si="38">SUM(($S$144*AE151^2)+($T$144*AE151)+$W$144)*$X$168</f>
        <v>0.21500827853330523</v>
      </c>
      <c r="AH151" s="66"/>
      <c r="AI151" s="66"/>
      <c r="AJ151" s="67">
        <f t="shared" si="32"/>
        <v>281981.9730059203</v>
      </c>
      <c r="AK151" s="67"/>
      <c r="AL151" s="69">
        <f t="shared" si="33"/>
        <v>0.27714824270946609</v>
      </c>
      <c r="AM151" s="67"/>
    </row>
    <row r="152" spans="10:39" x14ac:dyDescent="0.45">
      <c r="J152" s="56"/>
      <c r="N152" s="17">
        <v>3</v>
      </c>
      <c r="O152" s="30">
        <f t="shared" si="29"/>
        <v>1189508.4488007207</v>
      </c>
      <c r="P152" s="22">
        <f t="shared" si="30"/>
        <v>0.32128319155290513</v>
      </c>
      <c r="Q152" s="22">
        <f t="shared" si="31"/>
        <v>382169.07080984104</v>
      </c>
      <c r="S152">
        <v>3.5</v>
      </c>
      <c r="T152" s="22">
        <f t="shared" si="34"/>
        <v>0.32128319155290513</v>
      </c>
      <c r="W152" s="22">
        <f t="shared" si="35"/>
        <v>0.33349999999999996</v>
      </c>
      <c r="X152">
        <f t="shared" si="36"/>
        <v>396701.06767504034</v>
      </c>
      <c r="AA152" s="43">
        <f t="shared" si="37"/>
        <v>0.32270594460331814</v>
      </c>
      <c r="AE152">
        <v>3</v>
      </c>
      <c r="AF152" s="43">
        <f t="shared" si="38"/>
        <v>0.28545203495645832</v>
      </c>
      <c r="AH152" s="66"/>
      <c r="AI152" s="66"/>
      <c r="AJ152" s="67">
        <f t="shared" si="32"/>
        <v>382169.07080984104</v>
      </c>
      <c r="AK152" s="67"/>
      <c r="AL152" s="69">
        <f t="shared" si="33"/>
        <v>0.32128584548110201</v>
      </c>
      <c r="AM152" s="67"/>
    </row>
    <row r="153" spans="10:39" x14ac:dyDescent="0.45">
      <c r="J153" s="56"/>
      <c r="N153" s="17">
        <v>4</v>
      </c>
      <c r="O153" s="30">
        <f t="shared" si="29"/>
        <v>459889.52202547889</v>
      </c>
      <c r="P153" s="22">
        <f t="shared" si="30"/>
        <v>0.37850300235901169</v>
      </c>
      <c r="Q153" s="22">
        <f t="shared" si="31"/>
        <v>174069.56484009459</v>
      </c>
      <c r="S153">
        <v>4.5</v>
      </c>
      <c r="T153" s="22">
        <f t="shared" si="34"/>
        <v>0.37850300235901169</v>
      </c>
      <c r="W153" s="22">
        <f t="shared" si="35"/>
        <v>0.41470000000000001</v>
      </c>
      <c r="X153">
        <f t="shared" si="36"/>
        <v>190716.18478396611</v>
      </c>
      <c r="AA153" s="43">
        <f t="shared" si="37"/>
        <v>0.40127782676760432</v>
      </c>
      <c r="AE153">
        <v>4</v>
      </c>
      <c r="AF153" s="43">
        <f t="shared" si="38"/>
        <v>0.3613145418737001</v>
      </c>
      <c r="AH153" s="66"/>
      <c r="AI153" s="66"/>
      <c r="AJ153" s="67">
        <f t="shared" si="32"/>
        <v>174069.56484009459</v>
      </c>
      <c r="AK153" s="67"/>
      <c r="AL153" s="69">
        <f t="shared" si="33"/>
        <v>0.37850612894582658</v>
      </c>
      <c r="AM153" s="67"/>
    </row>
    <row r="154" spans="10:39" x14ac:dyDescent="0.45">
      <c r="J154" s="56"/>
      <c r="N154" s="17">
        <v>5</v>
      </c>
      <c r="O154" s="30">
        <f t="shared" si="29"/>
        <v>394408.91536406556</v>
      </c>
      <c r="P154" s="22">
        <f t="shared" si="30"/>
        <v>0.47129796531095819</v>
      </c>
      <c r="Q154" s="22">
        <f t="shared" si="31"/>
        <v>185884.11931158602</v>
      </c>
      <c r="S154">
        <v>5.5</v>
      </c>
      <c r="T154" s="22">
        <f t="shared" si="34"/>
        <v>0.47129796531095819</v>
      </c>
      <c r="W154" s="22">
        <f t="shared" si="35"/>
        <v>0.50149999999999995</v>
      </c>
      <c r="X154">
        <f t="shared" si="36"/>
        <v>197796.07105507885</v>
      </c>
      <c r="AA154" s="43">
        <f t="shared" si="37"/>
        <v>0.48526845942597913</v>
      </c>
      <c r="AE154">
        <v>5</v>
      </c>
      <c r="AF154" s="43">
        <f t="shared" si="38"/>
        <v>0.44259579928503062</v>
      </c>
      <c r="AH154" s="66"/>
      <c r="AI154" s="66"/>
      <c r="AJ154" s="67">
        <f t="shared" si="32"/>
        <v>185884.11931158602</v>
      </c>
      <c r="AK154" s="67"/>
      <c r="AL154" s="69">
        <f t="shared" si="33"/>
        <v>0.47130185842143563</v>
      </c>
      <c r="AM154" s="67"/>
    </row>
    <row r="155" spans="10:39" x14ac:dyDescent="0.45">
      <c r="J155" s="56"/>
      <c r="N155" s="17">
        <v>6</v>
      </c>
      <c r="O155" s="30">
        <f t="shared" si="29"/>
        <v>456420.46903900307</v>
      </c>
      <c r="P155" s="22">
        <f t="shared" si="30"/>
        <v>0.52457849964045133</v>
      </c>
      <c r="Q155" s="22">
        <f t="shared" si="31"/>
        <v>239428.36485367132</v>
      </c>
      <c r="S155">
        <v>6.5</v>
      </c>
      <c r="T155" s="22">
        <f t="shared" si="34"/>
        <v>0.52457849964045133</v>
      </c>
      <c r="W155" s="22">
        <f t="shared" si="35"/>
        <v>0.59389999999999998</v>
      </c>
      <c r="X155">
        <f t="shared" si="36"/>
        <v>271068.11656226392</v>
      </c>
      <c r="AA155" s="43">
        <f t="shared" si="37"/>
        <v>0.57467784257844268</v>
      </c>
      <c r="AE155">
        <v>6</v>
      </c>
      <c r="AF155" s="43">
        <f t="shared" si="38"/>
        <v>0.52929580719044989</v>
      </c>
      <c r="AH155" s="66"/>
      <c r="AI155" s="66"/>
      <c r="AJ155" s="67">
        <f t="shared" si="32"/>
        <v>239428.36485367132</v>
      </c>
      <c r="AK155" s="67"/>
      <c r="AL155" s="69">
        <f t="shared" si="33"/>
        <v>0.52458283286954099</v>
      </c>
      <c r="AM155" s="67"/>
    </row>
    <row r="156" spans="10:39" x14ac:dyDescent="0.45">
      <c r="J156" s="56"/>
      <c r="N156" s="17">
        <v>7</v>
      </c>
      <c r="O156" s="30">
        <f t="shared" si="29"/>
        <v>106053.95139556521</v>
      </c>
      <c r="P156" s="22">
        <f t="shared" si="30"/>
        <v>0.66316013327260914</v>
      </c>
      <c r="Q156" s="22">
        <f t="shared" si="31"/>
        <v>70330.752541569833</v>
      </c>
      <c r="S156">
        <v>7.5</v>
      </c>
      <c r="T156" s="22">
        <f t="shared" si="34"/>
        <v>0.66316013327260914</v>
      </c>
      <c r="W156" s="22">
        <f t="shared" si="35"/>
        <v>0.69190000000000007</v>
      </c>
      <c r="X156">
        <f t="shared" si="36"/>
        <v>73378.728970591575</v>
      </c>
      <c r="AA156" s="43">
        <f t="shared" si="37"/>
        <v>0.66950597622499508</v>
      </c>
      <c r="AE156">
        <v>7</v>
      </c>
      <c r="AF156" s="43">
        <f t="shared" si="38"/>
        <v>0.62141456558995778</v>
      </c>
      <c r="AH156" s="66"/>
      <c r="AI156" s="66"/>
      <c r="AJ156" s="67">
        <f t="shared" si="32"/>
        <v>70330.752541569833</v>
      </c>
      <c r="AK156" s="67"/>
      <c r="AL156" s="69">
        <f t="shared" si="33"/>
        <v>0.66316561124165019</v>
      </c>
      <c r="AM156" s="67"/>
    </row>
    <row r="157" spans="10:39" x14ac:dyDescent="0.45">
      <c r="J157" s="56"/>
      <c r="N157" s="17">
        <v>8</v>
      </c>
      <c r="O157" s="30">
        <f t="shared" si="29"/>
        <v>42255.310015144758</v>
      </c>
      <c r="P157" s="22">
        <f t="shared" si="30"/>
        <v>0.7415612576160483</v>
      </c>
      <c r="Q157" s="22">
        <f t="shared" si="31"/>
        <v>31334.900835786746</v>
      </c>
      <c r="S157">
        <v>8.5</v>
      </c>
      <c r="T157" s="22">
        <f t="shared" si="34"/>
        <v>0.7415612576160483</v>
      </c>
      <c r="W157" s="22">
        <f t="shared" si="35"/>
        <v>0.79549999999999998</v>
      </c>
      <c r="X157">
        <f t="shared" si="36"/>
        <v>33614.099117047655</v>
      </c>
      <c r="AA157" s="43">
        <f t="shared" si="37"/>
        <v>0.76975286036563595</v>
      </c>
      <c r="AE157">
        <v>8</v>
      </c>
      <c r="AF157" s="43">
        <f t="shared" si="38"/>
        <v>0.71895207448355436</v>
      </c>
      <c r="AH157" s="66"/>
      <c r="AI157" s="66"/>
      <c r="AJ157" s="67">
        <f t="shared" si="32"/>
        <v>31334.900835786746</v>
      </c>
      <c r="AK157" s="67"/>
      <c r="AL157" s="69">
        <f t="shared" si="33"/>
        <v>0.74156738320986404</v>
      </c>
      <c r="AM157" s="70"/>
    </row>
    <row r="158" spans="10:39" x14ac:dyDescent="0.45">
      <c r="J158" s="56"/>
      <c r="N158" s="17">
        <v>9</v>
      </c>
      <c r="O158" s="30">
        <f t="shared" si="29"/>
        <v>12008.653445543448</v>
      </c>
      <c r="P158" s="22">
        <f t="shared" si="30"/>
        <v>1.040944218580522</v>
      </c>
      <c r="Q158" s="22">
        <f t="shared" si="31"/>
        <v>12500.338377075517</v>
      </c>
      <c r="S158">
        <v>9.5</v>
      </c>
      <c r="T158" s="22">
        <f t="shared" si="34"/>
        <v>1.040944218580522</v>
      </c>
      <c r="W158" s="22">
        <f t="shared" si="35"/>
        <v>0.90469999999999995</v>
      </c>
      <c r="X158">
        <f t="shared" si="36"/>
        <v>10864.228772183158</v>
      </c>
      <c r="Z158" s="5"/>
      <c r="AA158" s="43">
        <f t="shared" si="37"/>
        <v>0.87541849500036562</v>
      </c>
      <c r="AE158">
        <v>9</v>
      </c>
      <c r="AF158" s="43">
        <f t="shared" si="38"/>
        <v>0.82190833387123974</v>
      </c>
      <c r="AH158" s="66"/>
      <c r="AI158" s="66"/>
      <c r="AJ158" s="67">
        <f t="shared" si="32"/>
        <v>12500.338377075517</v>
      </c>
      <c r="AK158" s="67"/>
      <c r="AL158" s="69">
        <f t="shared" si="33"/>
        <v>1.0409528171978344</v>
      </c>
      <c r="AM158" s="67"/>
    </row>
    <row r="159" spans="10:39" x14ac:dyDescent="0.45">
      <c r="J159" s="56"/>
      <c r="L159" s="34" t="s">
        <v>92</v>
      </c>
      <c r="M159" s="30">
        <f>SUM(O159:O164)</f>
        <v>40366.752623614411</v>
      </c>
      <c r="N159" s="17">
        <v>10</v>
      </c>
      <c r="O159" s="30">
        <f t="shared" si="29"/>
        <v>15222.047861918098</v>
      </c>
      <c r="P159" s="22">
        <f t="shared" si="30"/>
        <v>1.0722408838704904</v>
      </c>
      <c r="Q159" s="22">
        <f t="shared" si="31"/>
        <v>16321.70205378197</v>
      </c>
      <c r="S159">
        <v>10.5</v>
      </c>
      <c r="T159" s="22">
        <f t="shared" si="34"/>
        <v>1.0722408838704904</v>
      </c>
      <c r="W159" s="22">
        <f t="shared" si="35"/>
        <v>1.0194999999999999</v>
      </c>
      <c r="X159">
        <f t="shared" si="36"/>
        <v>15518.877795225499</v>
      </c>
      <c r="AA159" s="43">
        <f t="shared" si="37"/>
        <v>0.98650288012918386</v>
      </c>
      <c r="AE159">
        <v>10</v>
      </c>
      <c r="AF159" s="43">
        <f t="shared" si="38"/>
        <v>0.93028334375301369</v>
      </c>
      <c r="AH159" s="66"/>
      <c r="AI159" s="66"/>
      <c r="AJ159" s="67">
        <f t="shared" si="32"/>
        <v>16321.70205378197</v>
      </c>
      <c r="AK159" s="67"/>
      <c r="AL159" s="69">
        <f t="shared" si="33"/>
        <v>1.0722497410108276</v>
      </c>
      <c r="AM159" s="71"/>
    </row>
    <row r="160" spans="10:39" x14ac:dyDescent="0.45">
      <c r="N160" s="17">
        <v>11</v>
      </c>
      <c r="O160" s="30">
        <f t="shared" si="29"/>
        <v>12320.898087504764</v>
      </c>
      <c r="P160" s="22">
        <f t="shared" si="30"/>
        <v>1.059005741809429</v>
      </c>
      <c r="Q160" s="22">
        <f t="shared" si="31"/>
        <v>13047.901818916356</v>
      </c>
      <c r="S160">
        <v>11.5</v>
      </c>
      <c r="T160" s="22">
        <f t="shared" si="34"/>
        <v>1.059005741809429</v>
      </c>
      <c r="W160" s="22">
        <f t="shared" si="35"/>
        <v>1.1398999999999999</v>
      </c>
      <c r="X160">
        <f t="shared" si="36"/>
        <v>14044.591729946678</v>
      </c>
      <c r="AA160" s="43">
        <f t="shared" si="37"/>
        <v>1.1030060157520909</v>
      </c>
      <c r="AE160">
        <v>11</v>
      </c>
      <c r="AF160" s="43">
        <f t="shared" si="38"/>
        <v>1.0440771041288763</v>
      </c>
      <c r="AH160" s="66"/>
      <c r="AI160" s="66"/>
      <c r="AJ160" s="67">
        <f t="shared" si="32"/>
        <v>13047.901818916356</v>
      </c>
      <c r="AK160" s="67"/>
      <c r="AL160" s="69">
        <f t="shared" si="33"/>
        <v>1.0590144896221771</v>
      </c>
      <c r="AM160" s="67"/>
    </row>
    <row r="161" spans="14:39" x14ac:dyDescent="0.45">
      <c r="N161" s="17">
        <v>12</v>
      </c>
      <c r="O161" s="30">
        <f t="shared" si="29"/>
        <v>3406.1655152699132</v>
      </c>
      <c r="P161" s="22">
        <f t="shared" si="30"/>
        <v>1.150135007757163</v>
      </c>
      <c r="Q161" s="22">
        <f t="shared" si="31"/>
        <v>3917.550201327143</v>
      </c>
      <c r="S161">
        <v>12.5</v>
      </c>
      <c r="T161" s="22">
        <f t="shared" si="34"/>
        <v>1.150135007757163</v>
      </c>
      <c r="W161" s="22">
        <f t="shared" si="35"/>
        <v>1.2658999999999998</v>
      </c>
      <c r="X161">
        <f t="shared" si="36"/>
        <v>4311.8649257801826</v>
      </c>
      <c r="AA161" s="43">
        <f t="shared" si="37"/>
        <v>1.2249279018690866</v>
      </c>
      <c r="AE161">
        <v>12</v>
      </c>
      <c r="AF161" s="43">
        <f t="shared" si="38"/>
        <v>1.1632896149988279</v>
      </c>
      <c r="AH161" s="66"/>
      <c r="AI161" s="66"/>
      <c r="AJ161" s="67">
        <f t="shared" si="32"/>
        <v>3917.550201327143</v>
      </c>
      <c r="AK161" s="67"/>
      <c r="AL161" s="69">
        <f t="shared" si="33"/>
        <v>1.1501445083342474</v>
      </c>
      <c r="AM161" s="67"/>
    </row>
    <row r="162" spans="14:39" x14ac:dyDescent="0.45">
      <c r="N162" s="17">
        <v>13</v>
      </c>
      <c r="O162" s="30">
        <f t="shared" si="29"/>
        <v>787.50452231301108</v>
      </c>
      <c r="P162" s="22">
        <f t="shared" si="30"/>
        <v>1.6385334160584069</v>
      </c>
      <c r="Q162" s="22">
        <f t="shared" si="31"/>
        <v>1290.352475106982</v>
      </c>
      <c r="S162">
        <v>13.5</v>
      </c>
      <c r="T162" s="22">
        <f t="shared" si="34"/>
        <v>1.6385334160584069</v>
      </c>
      <c r="W162" s="22">
        <f t="shared" si="35"/>
        <v>1.3975</v>
      </c>
      <c r="X162">
        <f t="shared" si="36"/>
        <v>1100.5375699324329</v>
      </c>
      <c r="AA162" s="43">
        <f t="shared" si="37"/>
        <v>1.3522685384801714</v>
      </c>
      <c r="AE162">
        <v>13</v>
      </c>
      <c r="AF162" s="43">
        <f t="shared" si="38"/>
        <v>1.287920876362868</v>
      </c>
      <c r="AH162" s="66"/>
      <c r="AI162" s="66"/>
      <c r="AJ162" s="67">
        <f t="shared" si="32"/>
        <v>1290.352475106982</v>
      </c>
      <c r="AK162" s="67"/>
      <c r="AL162" s="69">
        <f t="shared" si="33"/>
        <v>1.6385469510024957</v>
      </c>
      <c r="AM162" s="67"/>
    </row>
    <row r="163" spans="14:39" x14ac:dyDescent="0.45">
      <c r="N163" s="17">
        <v>14</v>
      </c>
      <c r="O163" s="30">
        <f t="shared" si="29"/>
        <v>1658.6859493356146</v>
      </c>
      <c r="P163" s="22">
        <f t="shared" si="30"/>
        <v>1.810216378589862</v>
      </c>
      <c r="Q163" s="22">
        <f t="shared" si="31"/>
        <v>3002.5804724242034</v>
      </c>
      <c r="S163">
        <v>14.5</v>
      </c>
      <c r="T163" s="22">
        <f t="shared" si="34"/>
        <v>1.810216378589862</v>
      </c>
      <c r="W163" s="22">
        <f t="shared" si="35"/>
        <v>1.5347</v>
      </c>
      <c r="X163">
        <f t="shared" si="36"/>
        <v>2545.5853264453676</v>
      </c>
      <c r="AA163" s="43">
        <f t="shared" si="37"/>
        <v>1.4850279255853445</v>
      </c>
      <c r="AE163">
        <v>14</v>
      </c>
      <c r="AF163" s="43">
        <f t="shared" si="38"/>
        <v>1.4179708882209967</v>
      </c>
      <c r="AH163" s="66"/>
      <c r="AI163" s="66"/>
      <c r="AJ163" s="67">
        <f t="shared" si="32"/>
        <v>3002.5804724242034</v>
      </c>
      <c r="AK163" s="67"/>
      <c r="AL163" s="69">
        <f t="shared" si="33"/>
        <v>1.8102313317041732</v>
      </c>
      <c r="AM163" s="67"/>
    </row>
    <row r="164" spans="14:39" x14ac:dyDescent="0.45">
      <c r="N164" s="17" t="s">
        <v>53</v>
      </c>
      <c r="O164" s="30">
        <f t="shared" si="29"/>
        <v>6971.4506872730126</v>
      </c>
      <c r="P164" s="22">
        <f t="shared" si="30"/>
        <v>1.3784339492867492</v>
      </c>
      <c r="Q164" s="22">
        <f t="shared" si="31"/>
        <v>9609.6843031155604</v>
      </c>
      <c r="S164">
        <v>15.5</v>
      </c>
      <c r="T164" s="22">
        <f t="shared" si="34"/>
        <v>1.3784339492867492</v>
      </c>
      <c r="W164" s="22">
        <f t="shared" si="35"/>
        <v>1.6774999999999998</v>
      </c>
      <c r="X164">
        <f t="shared" si="36"/>
        <v>11694.608527900476</v>
      </c>
      <c r="AA164" s="43">
        <f t="shared" si="37"/>
        <v>1.6232060631846061</v>
      </c>
      <c r="AE164">
        <v>15</v>
      </c>
      <c r="AF164" s="43">
        <f t="shared" si="38"/>
        <v>1.5534396505732142</v>
      </c>
      <c r="AH164" s="66"/>
      <c r="AI164" s="66"/>
      <c r="AJ164" s="67">
        <f t="shared" si="32"/>
        <v>9609.6843031155604</v>
      </c>
      <c r="AK164" s="67"/>
      <c r="AL164" s="69">
        <f t="shared" si="33"/>
        <v>1.3784453357047808</v>
      </c>
      <c r="AM164" s="67"/>
    </row>
    <row r="165" spans="14:39" x14ac:dyDescent="0.45">
      <c r="Z165" s="42" t="s">
        <v>92</v>
      </c>
      <c r="AA165" s="43">
        <f>SUM(AA159*O159/M159)+(AA160*O160/M159)+(AA161*O161/M159)+(AA162*O162/M159)+(AA163*O163/M159)+(AA164*O164/M159)</f>
        <v>1.1797614724688039</v>
      </c>
      <c r="AB165" s="42"/>
      <c r="AC165" s="42"/>
      <c r="AD165" s="42" t="s">
        <v>93</v>
      </c>
      <c r="AE165" s="44">
        <v>10</v>
      </c>
      <c r="AF165" s="43">
        <f>SUM(AF159*O159/M159)+(AF160*O160/M159)+(AF161*O161/M159)+(AF162*O162/M159)+(AF163*O163/M159)+(AF164*O164/M159)</f>
        <v>1.1193142632601369</v>
      </c>
      <c r="AH165" s="66"/>
      <c r="AI165" s="66"/>
      <c r="AJ165" s="66"/>
      <c r="AK165" s="66"/>
      <c r="AL165" s="43">
        <f>SUM(AL159*O159/M159)+(AL160*O160/M159)+(AL161*O161/M159)+(AL162*O162/M159)+(AL163*O163/M159)+(AL164*O164/M159)</f>
        <v>1.1690353586562661</v>
      </c>
      <c r="AM165" s="66"/>
    </row>
    <row r="166" spans="14:39" x14ac:dyDescent="0.45">
      <c r="N166" t="s">
        <v>54</v>
      </c>
      <c r="O166" s="31">
        <f>SUM(O149:O164)</f>
        <v>3906033.1949415533</v>
      </c>
      <c r="P166" s="2"/>
      <c r="Q166" s="32">
        <f>SUM(Q149:Q164)</f>
        <v>1471776.8765371291</v>
      </c>
      <c r="W166" t="s">
        <v>94</v>
      </c>
      <c r="X166">
        <f>SUM(X150:X164)</f>
        <v>1521018.286304282</v>
      </c>
      <c r="AH166" s="66" t="s">
        <v>94</v>
      </c>
      <c r="AI166" s="66"/>
      <c r="AJ166" s="66">
        <f>SUM(AJ149:AJ164)</f>
        <v>1471776.8765371291</v>
      </c>
      <c r="AK166" s="66"/>
      <c r="AL166" s="66"/>
      <c r="AM166" s="66"/>
    </row>
    <row r="167" spans="14:39" x14ac:dyDescent="0.45">
      <c r="AH167" s="66"/>
      <c r="AI167" s="66"/>
      <c r="AJ167" s="66"/>
      <c r="AK167" s="66"/>
      <c r="AL167" s="66"/>
      <c r="AM167" s="66"/>
    </row>
    <row r="168" spans="14:39" x14ac:dyDescent="0.45">
      <c r="N168" t="s">
        <v>95</v>
      </c>
      <c r="O168" s="33">
        <f>IF($Q$166 &gt;0, $Q$166/$J$15/1000,0)</f>
        <v>0.99999173966661103</v>
      </c>
      <c r="P168" s="2"/>
      <c r="W168" t="s">
        <v>96</v>
      </c>
      <c r="X168">
        <f>J15/(X166/1000)</f>
        <v>0.9676340168015537</v>
      </c>
      <c r="AH168" s="66" t="s">
        <v>96</v>
      </c>
      <c r="AI168" s="66"/>
      <c r="AJ168" s="66">
        <f>J15/(AJ166/1000)</f>
        <v>1.0000082604016227</v>
      </c>
      <c r="AK168" s="66"/>
      <c r="AL168" s="66"/>
      <c r="AM168" s="66"/>
    </row>
    <row r="169" spans="14:39" x14ac:dyDescent="0.45">
      <c r="N169" t="s">
        <v>97</v>
      </c>
    </row>
    <row r="170" spans="14:39" x14ac:dyDescent="0.45">
      <c r="N170" t="s">
        <v>98</v>
      </c>
    </row>
  </sheetData>
  <pageMargins left="0.75" right="0.75" top="1" bottom="1" header="0.5" footer="0.5"/>
  <pageSetup paperSize="9" orientation="landscape" blackAndWhite="1" useFirstPageNumber="1" horizontalDpi="4294967292" verticalDpi="4294967292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4" name="Button 1">
              <controlPr defaultSize="0" print="0" autoFill="0" autoLine="0" autoPict="0" macro="'TOTINT+migration(2002)'!PRINT">
                <anchor moveWithCells="1" sizeWithCells="1">
                  <from>
                    <xdr:col>5</xdr:col>
                    <xdr:colOff>354330</xdr:colOff>
                    <xdr:row>2</xdr:row>
                    <xdr:rowOff>0</xdr:rowOff>
                  </from>
                  <to>
                    <xdr:col>7</xdr:col>
                    <xdr:colOff>533400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4" r:id="rId5" name="Button 2">
              <controlPr defaultSize="0" print="0" autoFill="0" autoLine="0" autoPict="0" macro="'TOTINT+migration(2002)'!FIRST">
                <anchor moveWithCells="1" sizeWithCells="1">
                  <from>
                    <xdr:col>4</xdr:col>
                    <xdr:colOff>0</xdr:colOff>
                    <xdr:row>2</xdr:row>
                    <xdr:rowOff>0</xdr:rowOff>
                  </from>
                  <to>
                    <xdr:col>5</xdr:col>
                    <xdr:colOff>354330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5" r:id="rId6" name="Button 3">
              <controlPr defaultSize="0" print="0" autoFill="0" autoLine="0" autoPict="0" macro="'TOTINT+migration(2002)'!SAVE">
                <anchor moveWithCells="1" sizeWithCells="1">
                  <from>
                    <xdr:col>7</xdr:col>
                    <xdr:colOff>533400</xdr:colOff>
                    <xdr:row>2</xdr:row>
                    <xdr:rowOff>0</xdr:rowOff>
                  </from>
                  <to>
                    <xdr:col>10</xdr:col>
                    <xdr:colOff>57150</xdr:colOff>
                    <xdr:row>5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autoPageBreaks="0"/>
  </sheetPr>
  <dimension ref="A1:BC170"/>
  <sheetViews>
    <sheetView zoomScaleNormal="100" workbookViewId="0"/>
  </sheetViews>
  <sheetFormatPr defaultRowHeight="12.3" x14ac:dyDescent="0.45"/>
  <cols>
    <col min="7" max="7" width="2.71875" customWidth="1"/>
    <col min="9" max="9" width="2.71875" customWidth="1"/>
    <col min="10" max="10" width="9.83203125" customWidth="1"/>
    <col min="14" max="14" width="5.71875" customWidth="1"/>
    <col min="15" max="15" width="10.71875" customWidth="1"/>
    <col min="16" max="16" width="7.71875" customWidth="1"/>
    <col min="17" max="17" width="6.71875" hidden="1" customWidth="1"/>
    <col min="18" max="18" width="3.71875" customWidth="1"/>
    <col min="19" max="19" width="10.71875" customWidth="1"/>
    <col min="20" max="20" width="7.71875" customWidth="1"/>
    <col min="21" max="21" width="6.71875" hidden="1" customWidth="1"/>
    <col min="22" max="22" width="3.71875" customWidth="1"/>
    <col min="23" max="23" width="10.71875" customWidth="1"/>
    <col min="24" max="24" width="7.71875" customWidth="1"/>
    <col min="25" max="25" width="6.71875" hidden="1" customWidth="1"/>
    <col min="26" max="26" width="3.71875" customWidth="1"/>
    <col min="27" max="27" width="10.71875" customWidth="1"/>
    <col min="28" max="28" width="7.71875" customWidth="1"/>
    <col min="29" max="29" width="6.71875" hidden="1" customWidth="1"/>
    <col min="30" max="30" width="3.71875" customWidth="1"/>
    <col min="31" max="31" width="10.71875" customWidth="1"/>
    <col min="32" max="32" width="7.71875" customWidth="1"/>
    <col min="33" max="33" width="0" hidden="1" customWidth="1"/>
    <col min="35" max="35" width="5.27734375" customWidth="1"/>
    <col min="36" max="36" width="8.71875" customWidth="1"/>
    <col min="37" max="37" width="6.27734375" customWidth="1"/>
    <col min="38" max="38" width="6.44140625" customWidth="1"/>
  </cols>
  <sheetData>
    <row r="1" spans="1:55" ht="22.5" x14ac:dyDescent="0.75">
      <c r="A1" s="3" t="s">
        <v>22</v>
      </c>
      <c r="C1" s="1" t="s">
        <v>23</v>
      </c>
      <c r="E1" s="2"/>
      <c r="F1" s="3" t="s">
        <v>24</v>
      </c>
      <c r="J1" s="3" t="s">
        <v>25</v>
      </c>
      <c r="N1" s="3" t="s">
        <v>26</v>
      </c>
      <c r="P1" s="5" t="str">
        <f>($C$3)</f>
        <v>p7eINT_metier</v>
      </c>
      <c r="T1" s="6" t="s">
        <v>27</v>
      </c>
      <c r="W1" s="7" t="str">
        <f>($C$5)</f>
        <v>Plaice VIIe - International (Used metier based datasets)</v>
      </c>
    </row>
    <row r="2" spans="1:55" x14ac:dyDescent="0.45">
      <c r="N2" s="3"/>
    </row>
    <row r="3" spans="1:55" x14ac:dyDescent="0.45">
      <c r="A3" s="3" t="s">
        <v>26</v>
      </c>
      <c r="C3" s="11" t="s">
        <v>28</v>
      </c>
      <c r="D3" s="39"/>
      <c r="N3" s="6" t="s">
        <v>29</v>
      </c>
      <c r="P3" s="5">
        <f>($B$7)</f>
        <v>2001</v>
      </c>
      <c r="Q3" s="9"/>
      <c r="R3" s="9"/>
      <c r="S3" s="9"/>
      <c r="T3" s="6" t="s">
        <v>30</v>
      </c>
      <c r="U3" s="10"/>
      <c r="W3" s="5" t="str">
        <f>($D$7)</f>
        <v>Combined</v>
      </c>
    </row>
    <row r="4" spans="1:55" x14ac:dyDescent="0.45">
      <c r="A4" s="3"/>
      <c r="N4" s="6"/>
      <c r="P4" s="6"/>
      <c r="Q4" s="9"/>
      <c r="R4" s="9"/>
      <c r="S4" s="9"/>
      <c r="U4" s="10"/>
    </row>
    <row r="5" spans="1:55" x14ac:dyDescent="0.45">
      <c r="A5" s="6" t="s">
        <v>27</v>
      </c>
      <c r="C5" s="11" t="s">
        <v>31</v>
      </c>
      <c r="D5" s="9"/>
      <c r="E5" s="9"/>
      <c r="G5" s="10"/>
      <c r="N5" s="6" t="s">
        <v>32</v>
      </c>
      <c r="P5" s="36">
        <f>($F$7)</f>
        <v>42191</v>
      </c>
      <c r="Q5" s="2"/>
      <c r="R5" s="2"/>
      <c r="T5" s="6" t="s">
        <v>33</v>
      </c>
      <c r="U5" s="2"/>
      <c r="W5" s="5" t="str">
        <f>($J$7)</f>
        <v>idh</v>
      </c>
    </row>
    <row r="6" spans="1:55" x14ac:dyDescent="0.45">
      <c r="A6" s="6"/>
      <c r="C6" s="6"/>
      <c r="D6" s="9"/>
      <c r="E6" s="9"/>
      <c r="G6" s="10"/>
    </row>
    <row r="7" spans="1:55" x14ac:dyDescent="0.45">
      <c r="A7" s="6" t="s">
        <v>29</v>
      </c>
      <c r="B7" s="12">
        <v>2001</v>
      </c>
      <c r="C7" s="9" t="s">
        <v>30</v>
      </c>
      <c r="D7" s="13" t="str">
        <f>IF(F45=1, "Combined",IF(F45=2, "Separate",""))</f>
        <v>Combined</v>
      </c>
      <c r="E7" s="4" t="s">
        <v>32</v>
      </c>
      <c r="F7" s="35">
        <v>42191</v>
      </c>
      <c r="G7" s="2"/>
      <c r="I7" s="4" t="s">
        <v>33</v>
      </c>
      <c r="J7" s="40" t="s">
        <v>34</v>
      </c>
    </row>
    <row r="8" spans="1:55" x14ac:dyDescent="0.45">
      <c r="N8" s="15" t="s">
        <v>35</v>
      </c>
      <c r="AU8" s="45"/>
    </row>
    <row r="9" spans="1:55" x14ac:dyDescent="0.45">
      <c r="AF9" s="46"/>
      <c r="AG9" s="46"/>
      <c r="AH9" s="46"/>
      <c r="AI9" s="46"/>
      <c r="AJ9" s="46"/>
      <c r="AK9" s="46"/>
      <c r="AL9" s="46"/>
      <c r="AM9" s="46"/>
      <c r="AN9" s="46"/>
      <c r="AO9" s="47"/>
      <c r="AU9" s="45"/>
    </row>
    <row r="10" spans="1:55" x14ac:dyDescent="0.45">
      <c r="A10" t="s">
        <v>36</v>
      </c>
      <c r="N10" s="3" t="s">
        <v>37</v>
      </c>
    </row>
    <row r="11" spans="1:55" x14ac:dyDescent="0.45">
      <c r="A11" t="s">
        <v>38</v>
      </c>
      <c r="AK11" s="9"/>
    </row>
    <row r="12" spans="1:55" x14ac:dyDescent="0.45">
      <c r="O12" s="37" t="str">
        <f>C14</f>
        <v>International</v>
      </c>
      <c r="P12" s="2"/>
      <c r="S12" s="37" t="str">
        <f>D14</f>
        <v>Migration</v>
      </c>
      <c r="T12" s="2"/>
      <c r="U12" s="5"/>
      <c r="W12" s="37" t="str">
        <f>E14</f>
        <v>-</v>
      </c>
      <c r="X12" s="2"/>
      <c r="Z12" s="5"/>
      <c r="AA12" s="37" t="str">
        <f>F14</f>
        <v>-</v>
      </c>
      <c r="AB12" s="2"/>
      <c r="AC12" s="5"/>
      <c r="AJ12" s="9"/>
      <c r="AX12" s="42"/>
      <c r="BC12" s="42"/>
    </row>
    <row r="13" spans="1:55" x14ac:dyDescent="0.45">
      <c r="I13" s="4"/>
      <c r="J13" s="16" t="s">
        <v>39</v>
      </c>
      <c r="N13" s="17" t="s">
        <v>40</v>
      </c>
      <c r="O13" s="10" t="s">
        <v>41</v>
      </c>
      <c r="P13" s="10" t="s">
        <v>42</v>
      </c>
      <c r="S13" s="10" t="s">
        <v>41</v>
      </c>
      <c r="T13" s="10" t="s">
        <v>42</v>
      </c>
      <c r="U13" s="10"/>
      <c r="W13" s="10" t="s">
        <v>41</v>
      </c>
      <c r="X13" s="10" t="s">
        <v>42</v>
      </c>
      <c r="AA13" s="10" t="s">
        <v>41</v>
      </c>
      <c r="AB13" s="10" t="s">
        <v>42</v>
      </c>
      <c r="AC13" s="10"/>
      <c r="AE13" s="10"/>
      <c r="AX13" s="42"/>
      <c r="BC13" s="42"/>
    </row>
    <row r="14" spans="1:55" x14ac:dyDescent="0.45">
      <c r="C14" s="41" t="s">
        <v>43</v>
      </c>
      <c r="D14" s="41" t="s">
        <v>44</v>
      </c>
      <c r="E14" s="41" t="s">
        <v>45</v>
      </c>
      <c r="F14" s="41" t="s">
        <v>45</v>
      </c>
      <c r="H14" s="16" t="s">
        <v>46</v>
      </c>
      <c r="I14" s="4"/>
      <c r="J14" s="16" t="s">
        <v>47</v>
      </c>
      <c r="N14" s="17">
        <v>0</v>
      </c>
      <c r="O14" s="30">
        <v>0</v>
      </c>
      <c r="P14" s="22">
        <v>0</v>
      </c>
      <c r="Q14" s="18"/>
      <c r="S14" s="30">
        <v>0</v>
      </c>
      <c r="T14" s="22">
        <v>0</v>
      </c>
      <c r="U14" s="20"/>
      <c r="W14" s="30">
        <v>0</v>
      </c>
      <c r="X14" s="22">
        <v>0</v>
      </c>
      <c r="AA14" s="30">
        <v>0</v>
      </c>
      <c r="AB14" s="22">
        <v>0</v>
      </c>
      <c r="AC14" s="23"/>
      <c r="AE14" s="22"/>
      <c r="AX14" s="42"/>
      <c r="BC14" s="42"/>
    </row>
    <row r="15" spans="1:55" x14ac:dyDescent="0.45">
      <c r="A15" t="s">
        <v>48</v>
      </c>
      <c r="C15" s="20">
        <v>1105.576</v>
      </c>
      <c r="D15" s="22">
        <v>204.46376368061399</v>
      </c>
      <c r="E15" s="20">
        <f>0</f>
        <v>0</v>
      </c>
      <c r="F15" s="20">
        <f>0</f>
        <v>0</v>
      </c>
      <c r="H15" s="22"/>
      <c r="J15" s="22">
        <f>SUM(C15:F15)</f>
        <v>1310.039763680614</v>
      </c>
      <c r="N15" s="17">
        <v>1</v>
      </c>
      <c r="O15" s="30">
        <v>0</v>
      </c>
      <c r="P15" s="22">
        <v>0</v>
      </c>
      <c r="Q15" s="18"/>
      <c r="S15" s="30">
        <v>0</v>
      </c>
      <c r="T15" s="22">
        <v>0</v>
      </c>
      <c r="U15" s="20"/>
      <c r="W15" s="30">
        <v>0</v>
      </c>
      <c r="X15" s="22">
        <v>0</v>
      </c>
      <c r="AA15" s="30">
        <v>0</v>
      </c>
      <c r="AB15" s="22">
        <v>0</v>
      </c>
      <c r="AC15" s="23"/>
      <c r="AE15" s="22"/>
      <c r="BC15" s="42"/>
    </row>
    <row r="16" spans="1:55" x14ac:dyDescent="0.45">
      <c r="N16" s="17">
        <v>2</v>
      </c>
      <c r="O16" s="30">
        <v>448189.87319172325</v>
      </c>
      <c r="P16" s="22">
        <v>0.27191346525475035</v>
      </c>
      <c r="Q16" s="18"/>
      <c r="S16" s="30">
        <v>20452.5</v>
      </c>
      <c r="T16" s="22">
        <v>0.19687145625909699</v>
      </c>
      <c r="U16" s="20"/>
      <c r="W16" s="30">
        <v>0</v>
      </c>
      <c r="X16" s="22">
        <v>0</v>
      </c>
      <c r="AA16" s="30">
        <v>0</v>
      </c>
      <c r="AB16" s="22">
        <v>0</v>
      </c>
      <c r="AC16" s="23"/>
      <c r="AE16" s="22"/>
      <c r="AQ16" s="22"/>
      <c r="AT16" s="22"/>
      <c r="AX16" s="43"/>
      <c r="BC16" s="43"/>
    </row>
    <row r="17" spans="1:55" x14ac:dyDescent="0.45">
      <c r="A17" t="s">
        <v>49</v>
      </c>
      <c r="C17" s="20">
        <v>1105.576</v>
      </c>
      <c r="D17" s="22">
        <v>204.46376368061399</v>
      </c>
      <c r="E17" s="20">
        <f>0</f>
        <v>0</v>
      </c>
      <c r="F17" s="20">
        <f>0</f>
        <v>0</v>
      </c>
      <c r="H17" s="22">
        <f>SUM(C17:F17)</f>
        <v>1310.039763680614</v>
      </c>
      <c r="I17" s="22"/>
      <c r="J17" s="22"/>
      <c r="N17" s="17">
        <v>3</v>
      </c>
      <c r="O17" s="30">
        <v>602155.66549710277</v>
      </c>
      <c r="P17" s="22">
        <v>0.33583848749265627</v>
      </c>
      <c r="Q17" s="18"/>
      <c r="S17" s="30">
        <v>182452.5</v>
      </c>
      <c r="T17" s="22">
        <v>0.2675924860226</v>
      </c>
      <c r="U17" s="20"/>
      <c r="W17" s="30">
        <v>0</v>
      </c>
      <c r="X17" s="22">
        <v>0</v>
      </c>
      <c r="AA17" s="30">
        <v>0</v>
      </c>
      <c r="AB17" s="22">
        <v>0</v>
      </c>
      <c r="AC17" s="23"/>
      <c r="AE17" s="22"/>
      <c r="AQ17" s="22"/>
      <c r="AT17" s="22"/>
      <c r="AX17" s="43"/>
      <c r="BC17" s="43"/>
    </row>
    <row r="18" spans="1:55" x14ac:dyDescent="0.45">
      <c r="N18" s="17">
        <v>4</v>
      </c>
      <c r="O18" s="30">
        <v>613463.4598165222</v>
      </c>
      <c r="P18" s="22">
        <v>0.39001583084540575</v>
      </c>
      <c r="Q18" s="18"/>
      <c r="S18" s="30">
        <v>174528</v>
      </c>
      <c r="T18" s="22">
        <v>0.33326890268915099</v>
      </c>
      <c r="U18" s="20"/>
      <c r="W18" s="30">
        <v>0</v>
      </c>
      <c r="X18" s="22">
        <v>0</v>
      </c>
      <c r="AA18" s="30">
        <v>0</v>
      </c>
      <c r="AB18" s="22">
        <v>0</v>
      </c>
      <c r="AC18" s="23"/>
      <c r="AE18" s="22"/>
      <c r="AQ18" s="22"/>
      <c r="AT18" s="22"/>
      <c r="AX18" s="43"/>
      <c r="BC18" s="43"/>
    </row>
    <row r="19" spans="1:55" x14ac:dyDescent="0.45">
      <c r="A19" t="s">
        <v>50</v>
      </c>
      <c r="C19" s="20">
        <v>1105.576</v>
      </c>
      <c r="D19" s="22">
        <v>204.46376368061399</v>
      </c>
      <c r="E19" s="20">
        <v>0</v>
      </c>
      <c r="F19" s="20">
        <v>0</v>
      </c>
      <c r="H19" s="22"/>
      <c r="I19" s="22"/>
      <c r="J19" s="22"/>
      <c r="N19" s="17">
        <v>5</v>
      </c>
      <c r="O19" s="30">
        <v>781529.67226234707</v>
      </c>
      <c r="P19" s="22">
        <v>0.45287815632469403</v>
      </c>
      <c r="Q19" s="18"/>
      <c r="S19" s="30">
        <v>168900</v>
      </c>
      <c r="T19" s="22">
        <v>0.38874416834509101</v>
      </c>
      <c r="U19" s="20"/>
      <c r="W19" s="30">
        <v>0</v>
      </c>
      <c r="X19" s="22">
        <v>0</v>
      </c>
      <c r="AA19" s="30">
        <v>0</v>
      </c>
      <c r="AB19" s="22">
        <v>0</v>
      </c>
      <c r="AC19" s="23"/>
      <c r="AE19" s="22"/>
      <c r="AQ19" s="22"/>
      <c r="AT19" s="22"/>
      <c r="AX19" s="43"/>
      <c r="BC19" s="43"/>
    </row>
    <row r="20" spans="1:55" x14ac:dyDescent="0.45">
      <c r="N20" s="17">
        <v>6</v>
      </c>
      <c r="O20" s="30">
        <v>120496.36765608957</v>
      </c>
      <c r="P20" s="22">
        <v>0.56743169076389433</v>
      </c>
      <c r="Q20" s="18"/>
      <c r="S20" s="30">
        <v>24750</v>
      </c>
      <c r="T20" s="22">
        <v>0.58862471365620594</v>
      </c>
      <c r="U20" s="20"/>
      <c r="W20" s="30">
        <v>0</v>
      </c>
      <c r="X20" s="22">
        <v>0</v>
      </c>
      <c r="AA20" s="30">
        <v>0</v>
      </c>
      <c r="AB20" s="22">
        <v>0</v>
      </c>
      <c r="AC20" s="23"/>
      <c r="AE20" s="22"/>
      <c r="AQ20" s="22"/>
      <c r="AT20" s="22"/>
      <c r="AX20" s="43"/>
      <c r="BC20" s="43"/>
    </row>
    <row r="21" spans="1:55" x14ac:dyDescent="0.45">
      <c r="A21" t="s">
        <v>51</v>
      </c>
      <c r="C21" s="13">
        <f>IF(C19=0, 0,IF(C19&lt;&gt; 0, C17/C19))</f>
        <v>1</v>
      </c>
      <c r="D21" s="13">
        <f>IF(D19=0, 0,IF(D19&lt;&gt; 0, D17/D19))</f>
        <v>1</v>
      </c>
      <c r="E21" s="13">
        <f>IF(E19=0, 0,IF(E19&lt;&gt; 0, E17/E19))</f>
        <v>0</v>
      </c>
      <c r="F21" s="13">
        <f>IF(F19=0, 0,IF(F19&lt;&gt; 0, F17/F19))</f>
        <v>0</v>
      </c>
      <c r="J21" s="13">
        <f>IF(H17=0, 0,IF(H17&lt;&gt; 0, J15/H17))</f>
        <v>1</v>
      </c>
      <c r="N21" s="17">
        <v>7</v>
      </c>
      <c r="O21" s="30">
        <v>73332.193783946248</v>
      </c>
      <c r="P21" s="22">
        <v>0.71858056751289967</v>
      </c>
      <c r="Q21" s="18"/>
      <c r="S21" s="30">
        <v>5550</v>
      </c>
      <c r="T21" s="22">
        <v>0.83882977685579796</v>
      </c>
      <c r="U21" s="20"/>
      <c r="W21" s="30">
        <v>0</v>
      </c>
      <c r="X21" s="22">
        <v>0</v>
      </c>
      <c r="AA21" s="30">
        <v>0</v>
      </c>
      <c r="AB21" s="22">
        <v>0</v>
      </c>
      <c r="AC21" s="23"/>
      <c r="AE21" s="22"/>
      <c r="AQ21" s="22"/>
      <c r="AT21" s="22"/>
      <c r="AX21" s="43"/>
      <c r="BC21" s="43"/>
    </row>
    <row r="22" spans="1:55" x14ac:dyDescent="0.45">
      <c r="N22" s="17">
        <v>8</v>
      </c>
      <c r="O22" s="30">
        <v>17077.094397707966</v>
      </c>
      <c r="P22" s="22">
        <v>0.73584827390839946</v>
      </c>
      <c r="Q22" s="18"/>
      <c r="S22" s="30">
        <v>1650</v>
      </c>
      <c r="T22" s="22">
        <v>1.01255923842386</v>
      </c>
      <c r="U22" s="20"/>
      <c r="W22" s="30">
        <v>0</v>
      </c>
      <c r="X22" s="22">
        <v>0</v>
      </c>
      <c r="AA22" s="30">
        <v>0</v>
      </c>
      <c r="AB22" s="22">
        <v>0</v>
      </c>
      <c r="AC22" s="23"/>
      <c r="AE22" s="22"/>
      <c r="AQ22" s="22"/>
      <c r="AT22" s="22"/>
      <c r="AX22" s="43"/>
      <c r="BC22" s="43"/>
    </row>
    <row r="23" spans="1:55" x14ac:dyDescent="0.45">
      <c r="N23" s="17">
        <v>9</v>
      </c>
      <c r="O23" s="30">
        <v>10570.206210028819</v>
      </c>
      <c r="P23" s="22">
        <v>1.082370942563609</v>
      </c>
      <c r="Q23" s="18"/>
      <c r="S23" s="30">
        <v>900</v>
      </c>
      <c r="T23" s="22">
        <v>1.1462416115615599</v>
      </c>
      <c r="U23" s="20"/>
      <c r="W23" s="30">
        <v>0</v>
      </c>
      <c r="X23" s="22">
        <v>0</v>
      </c>
      <c r="AA23" s="30">
        <v>0</v>
      </c>
      <c r="AB23" s="22">
        <v>0</v>
      </c>
      <c r="AC23" s="23"/>
      <c r="AE23" s="22"/>
      <c r="AQ23" s="22"/>
      <c r="AT23" s="22"/>
      <c r="AX23" s="43"/>
      <c r="BC23" s="43"/>
    </row>
    <row r="24" spans="1:55" x14ac:dyDescent="0.45">
      <c r="A24" t="s">
        <v>52</v>
      </c>
      <c r="C24" s="24">
        <f>IF($Q$98+$Q$131 &gt;0,($Q$98+$Q$131)/$C$17/1000,0)</f>
        <v>0.99999343138728358</v>
      </c>
      <c r="D24" s="24">
        <f>IF($U$98+$U$131 &gt;0,($U$98+$U$131)/$D$17/1000,0)</f>
        <v>1.0000000000000013</v>
      </c>
      <c r="E24" s="24">
        <f>IF($Y$98+$Y$131 &gt;0,($Y$98+$Y$131)/$E$17/1000,0)</f>
        <v>0</v>
      </c>
      <c r="F24" s="24">
        <f>IF($AC$98+$AC$131 &gt;0,($AC$98+$AC$131)/$F$17/1000,0)</f>
        <v>0</v>
      </c>
      <c r="G24" s="10"/>
      <c r="H24" s="10"/>
      <c r="I24" s="10"/>
      <c r="J24" s="24">
        <f>IF($AG$98+$AG$131 &gt;0,($AG$98+$AG$131)/$J$15/1000,0)</f>
        <v>0.99999445658004149</v>
      </c>
      <c r="N24" s="17">
        <v>10</v>
      </c>
      <c r="O24" s="30">
        <v>9517.8222409752943</v>
      </c>
      <c r="P24" s="22">
        <v>1.0723609074096321</v>
      </c>
      <c r="Q24" s="18"/>
      <c r="S24" s="30">
        <v>4500</v>
      </c>
      <c r="T24" s="22">
        <v>1.30319554779402</v>
      </c>
      <c r="U24" s="20"/>
      <c r="W24" s="30">
        <v>0</v>
      </c>
      <c r="X24" s="22">
        <v>0</v>
      </c>
      <c r="AA24" s="30">
        <v>0</v>
      </c>
      <c r="AB24" s="22">
        <v>0</v>
      </c>
      <c r="AC24" s="23"/>
      <c r="AE24" s="22"/>
      <c r="AQ24" s="22"/>
      <c r="AT24" s="22"/>
      <c r="AW24" s="5"/>
      <c r="AX24" s="43"/>
      <c r="BC24" s="43"/>
    </row>
    <row r="25" spans="1:55" x14ac:dyDescent="0.45">
      <c r="N25" s="17">
        <v>11</v>
      </c>
      <c r="O25" s="30">
        <v>6504.7117746401018</v>
      </c>
      <c r="P25" s="22">
        <v>0.94081335772802566</v>
      </c>
      <c r="Q25" s="18"/>
      <c r="S25" s="30"/>
      <c r="T25" s="22"/>
      <c r="U25" s="20"/>
      <c r="W25" s="30">
        <v>0</v>
      </c>
      <c r="X25" s="22">
        <v>0</v>
      </c>
      <c r="AA25" s="30">
        <v>0</v>
      </c>
      <c r="AB25" s="22">
        <v>0</v>
      </c>
      <c r="AC25" s="23"/>
      <c r="AE25" s="22"/>
      <c r="AQ25" s="22"/>
      <c r="AT25" s="22"/>
      <c r="AX25" s="43"/>
      <c r="BC25" s="43"/>
    </row>
    <row r="26" spans="1:55" x14ac:dyDescent="0.45">
      <c r="N26" s="17">
        <v>12</v>
      </c>
      <c r="O26" s="30">
        <v>503.7085721516126</v>
      </c>
      <c r="P26" s="22">
        <v>1.2491193393114692</v>
      </c>
      <c r="Q26" s="18"/>
      <c r="S26" s="30"/>
      <c r="T26" s="22"/>
      <c r="U26" s="20"/>
      <c r="W26" s="30">
        <v>0</v>
      </c>
      <c r="X26" s="22">
        <v>0</v>
      </c>
      <c r="AA26" s="30">
        <v>0</v>
      </c>
      <c r="AB26" s="22">
        <v>0</v>
      </c>
      <c r="AC26" s="23"/>
      <c r="AE26" s="22"/>
      <c r="AQ26" s="22"/>
      <c r="AT26" s="22"/>
      <c r="AX26" s="43"/>
      <c r="BC26" s="43"/>
    </row>
    <row r="27" spans="1:55" x14ac:dyDescent="0.45">
      <c r="N27" s="17">
        <v>13</v>
      </c>
      <c r="O27" s="30">
        <v>3332.8219752387977</v>
      </c>
      <c r="P27" s="22">
        <v>1.5820968770545796</v>
      </c>
      <c r="Q27" s="18"/>
      <c r="S27" s="30"/>
      <c r="T27" s="22"/>
      <c r="U27" s="20"/>
      <c r="W27" s="30">
        <v>0</v>
      </c>
      <c r="X27" s="22">
        <v>0</v>
      </c>
      <c r="AA27" s="30">
        <v>0</v>
      </c>
      <c r="AB27" s="22">
        <v>0</v>
      </c>
      <c r="AC27" s="23"/>
      <c r="AE27" s="22"/>
      <c r="AQ27" s="22"/>
      <c r="AT27" s="22"/>
      <c r="AX27" s="43"/>
      <c r="BC27" s="43"/>
    </row>
    <row r="28" spans="1:55" x14ac:dyDescent="0.45">
      <c r="N28" s="17">
        <v>14</v>
      </c>
      <c r="O28" s="30">
        <v>3995.001082020005</v>
      </c>
      <c r="P28" s="22">
        <v>1.5590326434105017</v>
      </c>
      <c r="Q28" s="18"/>
      <c r="S28" s="30"/>
      <c r="T28" s="22"/>
      <c r="U28" s="20"/>
      <c r="W28" s="30">
        <v>0</v>
      </c>
      <c r="X28" s="22">
        <v>0</v>
      </c>
      <c r="AA28" s="30">
        <v>0</v>
      </c>
      <c r="AB28" s="22">
        <v>0</v>
      </c>
      <c r="AC28" s="23"/>
      <c r="AE28" s="22"/>
      <c r="AQ28" s="22"/>
      <c r="AT28" s="22"/>
      <c r="AX28" s="43"/>
      <c r="BC28" s="43"/>
    </row>
    <row r="29" spans="1:55" x14ac:dyDescent="0.45">
      <c r="N29" s="17" t="s">
        <v>53</v>
      </c>
      <c r="O29" s="30">
        <v>8891.8735043049255</v>
      </c>
      <c r="P29" s="22">
        <v>1.6579669242565731</v>
      </c>
      <c r="Q29" s="18"/>
      <c r="S29" s="30"/>
      <c r="T29" s="22"/>
      <c r="U29" s="20"/>
      <c r="W29" s="30">
        <v>0</v>
      </c>
      <c r="X29" s="22">
        <v>0</v>
      </c>
      <c r="AA29" s="30">
        <v>0</v>
      </c>
      <c r="AB29" s="22">
        <v>0</v>
      </c>
      <c r="AC29" s="23"/>
      <c r="AE29" s="22"/>
      <c r="AQ29" s="22"/>
      <c r="AT29" s="22"/>
      <c r="AX29" s="43"/>
      <c r="BC29" s="43"/>
    </row>
    <row r="30" spans="1:55" x14ac:dyDescent="0.45">
      <c r="AQ30" s="22"/>
      <c r="AT30" s="22"/>
      <c r="AX30" s="43"/>
      <c r="BC30" s="43"/>
    </row>
    <row r="31" spans="1:55" x14ac:dyDescent="0.45">
      <c r="N31" t="s">
        <v>54</v>
      </c>
      <c r="O31" s="31">
        <f>SUM(O14:O29)</f>
        <v>2699560.4719647979</v>
      </c>
      <c r="P31" s="2"/>
      <c r="S31" s="31">
        <f>SUM(S14:S29)</f>
        <v>583683</v>
      </c>
      <c r="T31" s="2"/>
      <c r="U31" s="5"/>
      <c r="V31" s="5"/>
      <c r="W31" s="31">
        <f>SUM(W14:W29)</f>
        <v>0</v>
      </c>
      <c r="X31" s="2"/>
      <c r="Y31" s="5"/>
      <c r="Z31" s="5"/>
      <c r="AA31" s="31">
        <f>SUM(AA14:AA29)</f>
        <v>0</v>
      </c>
      <c r="AB31" s="2"/>
      <c r="AC31" s="5"/>
      <c r="AW31" s="42"/>
      <c r="AX31" s="43"/>
      <c r="AY31" s="42"/>
      <c r="AZ31" s="42"/>
      <c r="BA31" s="42"/>
      <c r="BB31" s="44"/>
      <c r="BC31" s="43"/>
    </row>
    <row r="32" spans="1:55" x14ac:dyDescent="0.45">
      <c r="A32" s="46"/>
      <c r="B32" s="46"/>
      <c r="C32" s="46"/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7"/>
    </row>
    <row r="33" spans="1:38" x14ac:dyDescent="0.45">
      <c r="P33" s="3"/>
      <c r="U33" s="3"/>
      <c r="Z33" s="3"/>
      <c r="AE33" s="3"/>
      <c r="AK33" s="9"/>
    </row>
    <row r="34" spans="1:38" x14ac:dyDescent="0.45">
      <c r="N34" s="3" t="s">
        <v>26</v>
      </c>
      <c r="P34" s="5" t="str">
        <f>($C$3)</f>
        <v>p7eINT_metier</v>
      </c>
      <c r="T34" s="6" t="s">
        <v>27</v>
      </c>
      <c r="W34" s="7" t="str">
        <f>($C$5)</f>
        <v>Plaice VIIe - International (Used metier based datasets)</v>
      </c>
    </row>
    <row r="35" spans="1:38" x14ac:dyDescent="0.45">
      <c r="N35" s="3"/>
    </row>
    <row r="36" spans="1:38" x14ac:dyDescent="0.45">
      <c r="N36" s="6" t="s">
        <v>29</v>
      </c>
      <c r="P36" s="5">
        <f>($B$7)</f>
        <v>2001</v>
      </c>
      <c r="Q36" s="9"/>
      <c r="R36" s="9"/>
      <c r="S36" s="9"/>
      <c r="T36" s="6" t="s">
        <v>30</v>
      </c>
      <c r="U36" s="10"/>
      <c r="W36" s="5" t="str">
        <f>($D$7)</f>
        <v>Combined</v>
      </c>
    </row>
    <row r="37" spans="1:38" x14ac:dyDescent="0.45">
      <c r="C37" s="25" t="s">
        <v>55</v>
      </c>
      <c r="D37" s="26"/>
      <c r="E37" s="26"/>
      <c r="F37" s="27"/>
      <c r="N37" s="6"/>
      <c r="P37" s="6"/>
      <c r="Q37" s="9"/>
      <c r="R37" s="9"/>
      <c r="S37" s="9"/>
      <c r="U37" s="10"/>
    </row>
    <row r="38" spans="1:38" x14ac:dyDescent="0.45">
      <c r="C38" s="26"/>
      <c r="D38" s="26"/>
      <c r="E38" s="26"/>
      <c r="F38" s="28"/>
      <c r="N38" s="6" t="s">
        <v>32</v>
      </c>
      <c r="P38" s="36">
        <f>($F$7)</f>
        <v>42191</v>
      </c>
      <c r="Q38" s="2"/>
      <c r="R38" s="2"/>
      <c r="T38" s="6" t="s">
        <v>33</v>
      </c>
      <c r="U38" s="2"/>
      <c r="W38" s="5" t="str">
        <f>($J$7)</f>
        <v>idh</v>
      </c>
    </row>
    <row r="39" spans="1:38" x14ac:dyDescent="0.45">
      <c r="C39" s="26" t="s">
        <v>56</v>
      </c>
      <c r="D39" s="26"/>
      <c r="E39" s="26"/>
      <c r="F39" s="27">
        <f>1</f>
        <v>1</v>
      </c>
    </row>
    <row r="40" spans="1:38" x14ac:dyDescent="0.45">
      <c r="C40" s="26" t="s">
        <v>57</v>
      </c>
      <c r="D40" s="26"/>
      <c r="E40" s="26"/>
      <c r="F40" s="28" t="str">
        <f>"n"</f>
        <v>n</v>
      </c>
    </row>
    <row r="41" spans="1:38" x14ac:dyDescent="0.45">
      <c r="C41" s="26" t="s">
        <v>58</v>
      </c>
      <c r="D41" s="26"/>
      <c r="E41" s="26"/>
      <c r="F41" s="28">
        <f>1</f>
        <v>1</v>
      </c>
      <c r="N41" s="15" t="s">
        <v>35</v>
      </c>
    </row>
    <row r="42" spans="1:38" x14ac:dyDescent="0.45">
      <c r="C42" s="26" t="s">
        <v>59</v>
      </c>
      <c r="D42" s="26"/>
      <c r="E42" s="26"/>
      <c r="F42" s="27">
        <f>2</f>
        <v>2</v>
      </c>
    </row>
    <row r="43" spans="1:38" x14ac:dyDescent="0.45">
      <c r="C43" s="26" t="s">
        <v>60</v>
      </c>
      <c r="D43" s="26"/>
      <c r="E43" s="26"/>
      <c r="F43" s="29" t="str">
        <f>"n"</f>
        <v>n</v>
      </c>
      <c r="N43" s="3" t="s">
        <v>61</v>
      </c>
    </row>
    <row r="44" spans="1:38" x14ac:dyDescent="0.45">
      <c r="C44" s="26" t="s">
        <v>62</v>
      </c>
      <c r="D44" s="26"/>
      <c r="E44" s="26"/>
      <c r="F44" s="29">
        <f>3</f>
        <v>3</v>
      </c>
      <c r="AK44" s="9"/>
    </row>
    <row r="45" spans="1:38" x14ac:dyDescent="0.45">
      <c r="C45" s="26" t="s">
        <v>63</v>
      </c>
      <c r="D45" s="26"/>
      <c r="E45" s="26"/>
      <c r="F45" s="26">
        <f>1</f>
        <v>1</v>
      </c>
      <c r="O45" s="37" t="str">
        <f>C14</f>
        <v>International</v>
      </c>
      <c r="P45" s="2"/>
      <c r="S45" s="37" t="str">
        <f>D14</f>
        <v>Migration</v>
      </c>
      <c r="T45" s="2"/>
      <c r="W45" s="37" t="str">
        <f>E14</f>
        <v>-</v>
      </c>
      <c r="X45" s="2"/>
      <c r="AA45" s="37" t="str">
        <f>F14</f>
        <v>-</v>
      </c>
      <c r="AB45" s="2"/>
      <c r="AK45" s="9"/>
    </row>
    <row r="46" spans="1:38" x14ac:dyDescent="0.45">
      <c r="C46" s="26" t="s">
        <v>64</v>
      </c>
      <c r="D46" s="26"/>
      <c r="E46" s="26"/>
      <c r="F46" s="29" t="str">
        <f>"n"</f>
        <v>n</v>
      </c>
      <c r="N46" s="17" t="s">
        <v>40</v>
      </c>
      <c r="O46" s="10" t="s">
        <v>41</v>
      </c>
      <c r="P46" s="10" t="s">
        <v>42</v>
      </c>
      <c r="S46" s="10" t="s">
        <v>41</v>
      </c>
      <c r="T46" s="10" t="s">
        <v>42</v>
      </c>
      <c r="W46" s="10" t="s">
        <v>41</v>
      </c>
      <c r="X46" s="10" t="s">
        <v>42</v>
      </c>
      <c r="AA46" s="10" t="s">
        <v>41</v>
      </c>
      <c r="AB46" s="10" t="s">
        <v>42</v>
      </c>
      <c r="AC46" s="17"/>
      <c r="AE46" s="10"/>
      <c r="AH46" s="10"/>
      <c r="AJ46" s="10"/>
      <c r="AK46" s="10"/>
      <c r="AL46" s="10"/>
    </row>
    <row r="47" spans="1:38" x14ac:dyDescent="0.45">
      <c r="C47" s="26" t="s">
        <v>65</v>
      </c>
      <c r="D47" s="26"/>
      <c r="E47" s="26"/>
      <c r="F47" s="26">
        <f>2</f>
        <v>2</v>
      </c>
      <c r="N47" s="17">
        <v>0</v>
      </c>
      <c r="O47" s="30">
        <v>0</v>
      </c>
      <c r="P47" s="22">
        <v>0</v>
      </c>
      <c r="R47" s="18"/>
      <c r="S47" s="30">
        <v>0</v>
      </c>
      <c r="T47" s="22">
        <v>0</v>
      </c>
      <c r="W47" s="30">
        <v>0</v>
      </c>
      <c r="X47" s="22">
        <v>0</v>
      </c>
      <c r="AA47" s="30">
        <v>0</v>
      </c>
      <c r="AB47" s="22">
        <v>0</v>
      </c>
      <c r="AC47" s="21"/>
      <c r="AE47" s="19"/>
      <c r="AH47" s="22"/>
      <c r="AK47" s="23"/>
      <c r="AL47" s="22"/>
    </row>
    <row r="48" spans="1:38" x14ac:dyDescent="0.45">
      <c r="A48" s="3"/>
      <c r="C48" s="26" t="s">
        <v>66</v>
      </c>
      <c r="D48" s="26"/>
      <c r="E48" s="26"/>
      <c r="F48" s="29" t="str">
        <f>"y"</f>
        <v>y</v>
      </c>
      <c r="N48" s="17">
        <v>1</v>
      </c>
      <c r="O48" s="30">
        <v>0</v>
      </c>
      <c r="P48" s="22">
        <v>0</v>
      </c>
      <c r="R48" s="18"/>
      <c r="S48" s="30">
        <v>0</v>
      </c>
      <c r="T48" s="22">
        <v>0</v>
      </c>
      <c r="W48" s="30">
        <v>0</v>
      </c>
      <c r="X48" s="22">
        <v>0</v>
      </c>
      <c r="AA48" s="30">
        <v>0</v>
      </c>
      <c r="AB48" s="22">
        <v>0</v>
      </c>
      <c r="AC48" s="21"/>
      <c r="AE48" s="19"/>
      <c r="AH48" s="22"/>
      <c r="AK48" s="23"/>
      <c r="AL48" s="22"/>
    </row>
    <row r="49" spans="3:38" x14ac:dyDescent="0.45">
      <c r="C49" s="26" t="s">
        <v>67</v>
      </c>
      <c r="D49" s="26"/>
      <c r="E49" s="26"/>
      <c r="F49" s="29" t="str">
        <f>"n"</f>
        <v>n</v>
      </c>
      <c r="N49" s="17">
        <v>2</v>
      </c>
      <c r="O49" s="30">
        <v>0</v>
      </c>
      <c r="P49" s="22">
        <v>0</v>
      </c>
      <c r="R49" s="18"/>
      <c r="S49" s="30">
        <v>0</v>
      </c>
      <c r="T49" s="22">
        <v>0</v>
      </c>
      <c r="W49" s="30">
        <v>0</v>
      </c>
      <c r="X49" s="22">
        <v>0</v>
      </c>
      <c r="AA49" s="30">
        <v>0</v>
      </c>
      <c r="AB49" s="22">
        <v>0</v>
      </c>
      <c r="AC49" s="21"/>
      <c r="AE49" s="19"/>
      <c r="AH49" s="22"/>
      <c r="AK49" s="23"/>
      <c r="AL49" s="22"/>
    </row>
    <row r="50" spans="3:38" x14ac:dyDescent="0.45">
      <c r="N50" s="17">
        <v>3</v>
      </c>
      <c r="O50" s="30">
        <v>0</v>
      </c>
      <c r="P50" s="22">
        <v>0</v>
      </c>
      <c r="R50" s="18"/>
      <c r="S50" s="30">
        <v>0</v>
      </c>
      <c r="T50" s="22">
        <v>0</v>
      </c>
      <c r="W50" s="30">
        <v>0</v>
      </c>
      <c r="X50" s="22">
        <v>0</v>
      </c>
      <c r="AA50" s="30">
        <v>0</v>
      </c>
      <c r="AB50" s="22">
        <v>0</v>
      </c>
      <c r="AC50" s="21"/>
      <c r="AE50" s="19"/>
      <c r="AH50" s="22"/>
      <c r="AK50" s="23"/>
      <c r="AL50" s="22"/>
    </row>
    <row r="51" spans="3:38" x14ac:dyDescent="0.45">
      <c r="N51" s="17">
        <v>4</v>
      </c>
      <c r="O51" s="30">
        <v>0</v>
      </c>
      <c r="P51" s="22">
        <v>0</v>
      </c>
      <c r="R51" s="18"/>
      <c r="S51" s="30">
        <v>0</v>
      </c>
      <c r="T51" s="22">
        <v>0</v>
      </c>
      <c r="W51" s="30">
        <v>0</v>
      </c>
      <c r="X51" s="22">
        <v>0</v>
      </c>
      <c r="AA51" s="30">
        <v>0</v>
      </c>
      <c r="AB51" s="22">
        <v>0</v>
      </c>
      <c r="AC51" s="21"/>
      <c r="AE51" s="19"/>
      <c r="AH51" s="22"/>
      <c r="AK51" s="23"/>
      <c r="AL51" s="22"/>
    </row>
    <row r="52" spans="3:38" x14ac:dyDescent="0.45">
      <c r="N52" s="17">
        <v>5</v>
      </c>
      <c r="O52" s="30">
        <v>0</v>
      </c>
      <c r="P52" s="22">
        <v>0</v>
      </c>
      <c r="R52" s="18"/>
      <c r="S52" s="30">
        <v>0</v>
      </c>
      <c r="T52" s="22">
        <v>0</v>
      </c>
      <c r="W52" s="30">
        <v>0</v>
      </c>
      <c r="X52" s="22">
        <v>0</v>
      </c>
      <c r="AA52" s="30">
        <v>0</v>
      </c>
      <c r="AB52" s="22">
        <v>0</v>
      </c>
      <c r="AC52" s="21"/>
      <c r="AE52" s="19"/>
      <c r="AH52" s="22"/>
      <c r="AK52" s="23"/>
      <c r="AL52" s="22"/>
    </row>
    <row r="53" spans="3:38" x14ac:dyDescent="0.45">
      <c r="N53" s="17">
        <v>6</v>
      </c>
      <c r="O53" s="30">
        <v>0</v>
      </c>
      <c r="P53" s="22">
        <v>0</v>
      </c>
      <c r="R53" s="18"/>
      <c r="S53" s="30">
        <v>0</v>
      </c>
      <c r="T53" s="22">
        <v>0</v>
      </c>
      <c r="W53" s="30">
        <v>0</v>
      </c>
      <c r="X53" s="22">
        <v>0</v>
      </c>
      <c r="AA53" s="30">
        <v>0</v>
      </c>
      <c r="AB53" s="22">
        <v>0</v>
      </c>
      <c r="AC53" s="21"/>
      <c r="AE53" s="19"/>
      <c r="AH53" s="22"/>
      <c r="AK53" s="23"/>
      <c r="AL53" s="22"/>
    </row>
    <row r="54" spans="3:38" x14ac:dyDescent="0.45">
      <c r="N54" s="17">
        <v>7</v>
      </c>
      <c r="O54" s="30">
        <v>0</v>
      </c>
      <c r="P54" s="22">
        <v>0</v>
      </c>
      <c r="R54" s="18"/>
      <c r="S54" s="30">
        <v>0</v>
      </c>
      <c r="T54" s="22">
        <v>0</v>
      </c>
      <c r="W54" s="30">
        <v>0</v>
      </c>
      <c r="X54" s="22">
        <v>0</v>
      </c>
      <c r="AA54" s="30">
        <v>0</v>
      </c>
      <c r="AB54" s="22">
        <v>0</v>
      </c>
      <c r="AC54" s="21"/>
      <c r="AE54" s="19"/>
      <c r="AH54" s="22"/>
      <c r="AK54" s="23"/>
      <c r="AL54" s="22"/>
    </row>
    <row r="55" spans="3:38" x14ac:dyDescent="0.45">
      <c r="N55" s="17">
        <v>8</v>
      </c>
      <c r="O55" s="30">
        <v>0</v>
      </c>
      <c r="P55" s="22">
        <v>0</v>
      </c>
      <c r="R55" s="18"/>
      <c r="S55" s="30">
        <v>0</v>
      </c>
      <c r="T55" s="22">
        <v>0</v>
      </c>
      <c r="W55" s="30">
        <v>0</v>
      </c>
      <c r="X55" s="22">
        <v>0</v>
      </c>
      <c r="AA55" s="30">
        <v>0</v>
      </c>
      <c r="AB55" s="22">
        <v>0</v>
      </c>
      <c r="AC55" s="21"/>
      <c r="AE55" s="19"/>
      <c r="AH55" s="22"/>
      <c r="AK55" s="23"/>
      <c r="AL55" s="22"/>
    </row>
    <row r="56" spans="3:38" x14ac:dyDescent="0.45">
      <c r="N56" s="17">
        <v>9</v>
      </c>
      <c r="O56" s="30">
        <v>0</v>
      </c>
      <c r="P56" s="22">
        <v>0</v>
      </c>
      <c r="R56" s="18"/>
      <c r="S56" s="30">
        <v>0</v>
      </c>
      <c r="T56" s="22">
        <v>0</v>
      </c>
      <c r="W56" s="30">
        <v>0</v>
      </c>
      <c r="X56" s="22">
        <v>0</v>
      </c>
      <c r="AA56" s="30">
        <v>0</v>
      </c>
      <c r="AB56" s="22">
        <v>0</v>
      </c>
      <c r="AC56" s="21"/>
      <c r="AE56" s="19"/>
      <c r="AH56" s="22"/>
      <c r="AK56" s="23"/>
      <c r="AL56" s="22"/>
    </row>
    <row r="57" spans="3:38" x14ac:dyDescent="0.45">
      <c r="N57" s="17">
        <v>10</v>
      </c>
      <c r="O57" s="30">
        <v>0</v>
      </c>
      <c r="P57" s="22">
        <v>0</v>
      </c>
      <c r="R57" s="18"/>
      <c r="S57" s="30">
        <v>0</v>
      </c>
      <c r="T57" s="22">
        <v>0</v>
      </c>
      <c r="W57" s="30">
        <v>0</v>
      </c>
      <c r="X57" s="22">
        <v>0</v>
      </c>
      <c r="AA57" s="30">
        <v>0</v>
      </c>
      <c r="AB57" s="22">
        <v>0</v>
      </c>
      <c r="AC57" s="21"/>
      <c r="AE57" s="19"/>
      <c r="AH57" s="22"/>
      <c r="AK57" s="23"/>
      <c r="AL57" s="22"/>
    </row>
    <row r="58" spans="3:38" x14ac:dyDescent="0.45">
      <c r="N58" s="17">
        <v>11</v>
      </c>
      <c r="O58" s="30">
        <v>0</v>
      </c>
      <c r="P58" s="22">
        <v>0</v>
      </c>
      <c r="R58" s="18"/>
      <c r="S58" s="30">
        <v>0</v>
      </c>
      <c r="T58" s="22">
        <v>0</v>
      </c>
      <c r="W58" s="30">
        <v>0</v>
      </c>
      <c r="X58" s="22">
        <v>0</v>
      </c>
      <c r="AA58" s="30">
        <v>0</v>
      </c>
      <c r="AB58" s="22">
        <v>0</v>
      </c>
      <c r="AC58" s="21"/>
      <c r="AE58" s="19"/>
      <c r="AH58" s="22"/>
      <c r="AK58" s="23"/>
      <c r="AL58" s="22"/>
    </row>
    <row r="59" spans="3:38" x14ac:dyDescent="0.45">
      <c r="N59" s="17">
        <v>12</v>
      </c>
      <c r="O59" s="30">
        <v>0</v>
      </c>
      <c r="P59" s="22">
        <v>0</v>
      </c>
      <c r="R59" s="18"/>
      <c r="S59" s="30">
        <v>0</v>
      </c>
      <c r="T59" s="22">
        <v>0</v>
      </c>
      <c r="W59" s="30">
        <v>0</v>
      </c>
      <c r="X59" s="22">
        <v>0</v>
      </c>
      <c r="AA59" s="30">
        <v>0</v>
      </c>
      <c r="AB59" s="22">
        <v>0</v>
      </c>
      <c r="AC59" s="21"/>
      <c r="AE59" s="19"/>
      <c r="AH59" s="22"/>
      <c r="AK59" s="23"/>
      <c r="AL59" s="22"/>
    </row>
    <row r="60" spans="3:38" x14ac:dyDescent="0.45">
      <c r="N60" s="17">
        <v>13</v>
      </c>
      <c r="O60" s="30">
        <v>0</v>
      </c>
      <c r="P60" s="22">
        <v>0</v>
      </c>
      <c r="R60" s="18"/>
      <c r="S60" s="30">
        <v>0</v>
      </c>
      <c r="T60" s="22">
        <v>0</v>
      </c>
      <c r="W60" s="30">
        <v>0</v>
      </c>
      <c r="X60" s="22">
        <v>0</v>
      </c>
      <c r="AA60" s="30">
        <v>0</v>
      </c>
      <c r="AB60" s="22">
        <v>0</v>
      </c>
      <c r="AC60" s="21"/>
      <c r="AE60" s="19"/>
      <c r="AH60" s="22"/>
      <c r="AK60" s="23"/>
      <c r="AL60" s="22"/>
    </row>
    <row r="61" spans="3:38" x14ac:dyDescent="0.45">
      <c r="N61" s="17">
        <v>14</v>
      </c>
      <c r="O61" s="30">
        <v>0</v>
      </c>
      <c r="P61" s="22">
        <v>0</v>
      </c>
      <c r="R61" s="18"/>
      <c r="S61" s="30">
        <v>0</v>
      </c>
      <c r="T61" s="22">
        <v>0</v>
      </c>
      <c r="W61" s="30">
        <v>0</v>
      </c>
      <c r="X61" s="22">
        <v>0</v>
      </c>
      <c r="AA61" s="30">
        <v>0</v>
      </c>
      <c r="AB61" s="22">
        <v>0</v>
      </c>
      <c r="AC61" s="21"/>
      <c r="AE61" s="19"/>
      <c r="AH61" s="22"/>
      <c r="AK61" s="23"/>
      <c r="AL61" s="22"/>
    </row>
    <row r="62" spans="3:38" x14ac:dyDescent="0.45">
      <c r="N62" s="17" t="s">
        <v>53</v>
      </c>
      <c r="O62" s="30">
        <v>0</v>
      </c>
      <c r="P62" s="22">
        <v>0</v>
      </c>
      <c r="R62" s="18"/>
      <c r="S62" s="30">
        <v>0</v>
      </c>
      <c r="T62" s="22">
        <v>0</v>
      </c>
      <c r="W62" s="30">
        <v>0</v>
      </c>
      <c r="X62" s="22">
        <v>0</v>
      </c>
      <c r="AA62" s="30">
        <v>0</v>
      </c>
      <c r="AB62" s="22">
        <v>0</v>
      </c>
      <c r="AC62" s="21"/>
      <c r="AE62" s="19"/>
      <c r="AH62" s="22"/>
      <c r="AK62" s="23"/>
      <c r="AL62" s="22"/>
    </row>
    <row r="64" spans="3:38" x14ac:dyDescent="0.45">
      <c r="N64" t="s">
        <v>54</v>
      </c>
      <c r="O64" s="31">
        <f>SUM(O47:O62)</f>
        <v>0</v>
      </c>
      <c r="P64" s="2"/>
      <c r="S64" s="31">
        <f>SUM(S47:S62)</f>
        <v>0</v>
      </c>
      <c r="T64" s="2"/>
      <c r="W64" s="31">
        <f>SUM(W47:W62)</f>
        <v>0</v>
      </c>
      <c r="X64" s="2"/>
      <c r="AA64" s="31">
        <f>SUM(AA47:AA62)</f>
        <v>0</v>
      </c>
      <c r="AB64" s="2"/>
      <c r="AE64" s="2"/>
    </row>
    <row r="65" spans="1:38" x14ac:dyDescent="0.45">
      <c r="N65" s="17"/>
      <c r="P65" s="23"/>
      <c r="Q65" s="22"/>
      <c r="U65" s="23"/>
      <c r="V65" s="22"/>
      <c r="W65" s="22"/>
      <c r="X65" s="22"/>
      <c r="Z65" s="23"/>
      <c r="AA65" s="22"/>
      <c r="AB65" s="22"/>
      <c r="AC65" s="17"/>
      <c r="AE65" s="23"/>
      <c r="AF65" s="22"/>
      <c r="AH65" s="22"/>
      <c r="AK65" s="23"/>
      <c r="AL65" s="22"/>
    </row>
    <row r="66" spans="1:38" x14ac:dyDescent="0.45">
      <c r="N66" s="17"/>
      <c r="P66" s="23"/>
      <c r="Q66" s="22"/>
      <c r="U66" s="23"/>
      <c r="V66" s="22"/>
      <c r="W66" s="22"/>
      <c r="X66" s="22"/>
      <c r="Z66" s="23"/>
      <c r="AA66" s="22"/>
      <c r="AB66" s="22"/>
      <c r="AC66" s="17"/>
      <c r="AE66" s="23"/>
      <c r="AF66" s="22"/>
      <c r="AH66" s="22"/>
      <c r="AK66" s="23"/>
      <c r="AL66" s="22"/>
    </row>
    <row r="67" spans="1:38" x14ac:dyDescent="0.45">
      <c r="N67" s="17"/>
      <c r="P67" s="23"/>
      <c r="Q67" s="22"/>
      <c r="U67" s="23"/>
      <c r="V67" s="22"/>
      <c r="W67" s="22"/>
      <c r="X67" s="22"/>
      <c r="Z67" s="23"/>
      <c r="AA67" s="22"/>
      <c r="AB67" s="22"/>
      <c r="AC67" s="17"/>
      <c r="AE67" s="23"/>
      <c r="AF67" s="22"/>
      <c r="AH67" s="22"/>
      <c r="AK67" s="23"/>
      <c r="AL67" s="22"/>
    </row>
    <row r="68" spans="1:38" ht="22.5" x14ac:dyDescent="0.75">
      <c r="A68" s="3" t="s">
        <v>22</v>
      </c>
      <c r="C68" s="1" t="s">
        <v>23</v>
      </c>
      <c r="E68" s="2"/>
      <c r="F68" s="3" t="s">
        <v>24</v>
      </c>
      <c r="J68" s="3" t="str">
        <f>J1</f>
        <v>VERSION 2.2 (17/8/98)</v>
      </c>
      <c r="N68" s="3" t="s">
        <v>26</v>
      </c>
      <c r="P68" s="5" t="str">
        <f>($C$3)</f>
        <v>p7eINT_metier</v>
      </c>
      <c r="T68" s="6" t="s">
        <v>27</v>
      </c>
      <c r="W68" s="7" t="str">
        <f>($C$5)</f>
        <v>Plaice VIIe - International (Used metier based datasets)</v>
      </c>
    </row>
    <row r="69" spans="1:38" x14ac:dyDescent="0.45">
      <c r="F69" s="3"/>
      <c r="N69" s="3"/>
    </row>
    <row r="70" spans="1:38" x14ac:dyDescent="0.45">
      <c r="A70" s="3" t="s">
        <v>26</v>
      </c>
      <c r="C70" s="8" t="str">
        <f>C3</f>
        <v>p7eINT_metier</v>
      </c>
      <c r="N70" s="6" t="s">
        <v>29</v>
      </c>
      <c r="P70" s="5">
        <f>($B$7)</f>
        <v>2001</v>
      </c>
      <c r="Q70" s="9"/>
      <c r="R70" s="9"/>
      <c r="S70" s="9"/>
      <c r="T70" s="6" t="s">
        <v>30</v>
      </c>
      <c r="U70" s="10"/>
      <c r="W70" s="5" t="str">
        <f>($D$7)</f>
        <v>Combined</v>
      </c>
    </row>
    <row r="71" spans="1:38" x14ac:dyDescent="0.45">
      <c r="A71" s="3"/>
      <c r="N71" s="6"/>
      <c r="P71" s="6"/>
      <c r="Q71" s="9"/>
      <c r="R71" s="9"/>
      <c r="S71" s="9"/>
      <c r="U71" s="10"/>
    </row>
    <row r="72" spans="1:38" x14ac:dyDescent="0.45">
      <c r="A72" s="6" t="s">
        <v>27</v>
      </c>
      <c r="C72" s="11" t="str">
        <f>C5</f>
        <v>Plaice VIIe - International (Used metier based datasets)</v>
      </c>
      <c r="D72" s="9"/>
      <c r="E72" s="9"/>
      <c r="G72" s="10"/>
      <c r="N72" s="6" t="s">
        <v>32</v>
      </c>
      <c r="P72" s="36">
        <f>($F$7)</f>
        <v>42191</v>
      </c>
      <c r="Q72" s="2"/>
      <c r="R72" s="2"/>
      <c r="T72" s="6" t="s">
        <v>33</v>
      </c>
      <c r="U72" s="2"/>
      <c r="W72" s="5" t="str">
        <f>($J$7)</f>
        <v>idh</v>
      </c>
    </row>
    <row r="73" spans="1:38" x14ac:dyDescent="0.45">
      <c r="A73" s="6"/>
      <c r="C73" s="6"/>
      <c r="D73" s="9"/>
      <c r="E73" s="9"/>
      <c r="G73" s="10"/>
    </row>
    <row r="74" spans="1:38" x14ac:dyDescent="0.45">
      <c r="A74" s="6" t="s">
        <v>29</v>
      </c>
      <c r="B74" s="12">
        <f>B7</f>
        <v>2001</v>
      </c>
      <c r="C74" s="9" t="s">
        <v>30</v>
      </c>
      <c r="D74" s="13" t="str">
        <f>D7</f>
        <v>Combined</v>
      </c>
      <c r="E74" s="4" t="s">
        <v>32</v>
      </c>
      <c r="F74" s="35">
        <f>F7</f>
        <v>42191</v>
      </c>
      <c r="G74" s="2"/>
      <c r="I74" s="4" t="s">
        <v>33</v>
      </c>
      <c r="J74" s="12" t="str">
        <f>J7</f>
        <v>idh</v>
      </c>
    </row>
    <row r="75" spans="1:38" x14ac:dyDescent="0.45">
      <c r="A75" s="6"/>
      <c r="B75" s="12"/>
      <c r="C75" s="9"/>
      <c r="D75" s="13"/>
      <c r="E75" s="4"/>
      <c r="F75" s="14"/>
      <c r="G75" s="2"/>
      <c r="I75" s="4"/>
      <c r="J75" s="12"/>
      <c r="N75" s="15" t="s">
        <v>68</v>
      </c>
    </row>
    <row r="77" spans="1:38" x14ac:dyDescent="0.45">
      <c r="H77" s="16" t="s">
        <v>39</v>
      </c>
      <c r="I77" s="4"/>
      <c r="N77" s="3" t="s">
        <v>37</v>
      </c>
    </row>
    <row r="78" spans="1:38" x14ac:dyDescent="0.45">
      <c r="C78" s="16" t="s">
        <v>69</v>
      </c>
      <c r="D78" s="16" t="s">
        <v>70</v>
      </c>
      <c r="E78" s="16" t="s">
        <v>71</v>
      </c>
      <c r="F78" s="16" t="s">
        <v>72</v>
      </c>
      <c r="H78" s="16" t="s">
        <v>47</v>
      </c>
      <c r="I78" s="4"/>
      <c r="AE78" s="37" t="str">
        <f>J13</f>
        <v>TOTAL</v>
      </c>
      <c r="AF78" s="2"/>
    </row>
    <row r="79" spans="1:38" x14ac:dyDescent="0.45">
      <c r="A79" t="s">
        <v>48</v>
      </c>
      <c r="C79" s="20">
        <f>C15</f>
        <v>1105.576</v>
      </c>
      <c r="D79" s="20">
        <f>D15</f>
        <v>204.46376368061399</v>
      </c>
      <c r="E79" s="20">
        <f>E15</f>
        <v>0</v>
      </c>
      <c r="F79" s="20">
        <f>F15</f>
        <v>0</v>
      </c>
      <c r="H79" s="22">
        <f>SUM(C79:F79)</f>
        <v>1310.039763680614</v>
      </c>
      <c r="O79" s="37" t="str">
        <f>C14</f>
        <v>International</v>
      </c>
      <c r="P79" s="2"/>
      <c r="S79" s="37" t="str">
        <f>D14</f>
        <v>Migration</v>
      </c>
      <c r="T79" s="2"/>
      <c r="W79" s="37" t="str">
        <f>E14</f>
        <v>-</v>
      </c>
      <c r="X79" s="2"/>
      <c r="AA79" s="37" t="str">
        <f>F14</f>
        <v>-</v>
      </c>
      <c r="AB79" s="2"/>
      <c r="AE79" s="37" t="str">
        <f>J14</f>
        <v>ANNUAL</v>
      </c>
      <c r="AF79" s="2"/>
    </row>
    <row r="80" spans="1:38" x14ac:dyDescent="0.45">
      <c r="A80" t="s">
        <v>73</v>
      </c>
      <c r="N80" s="17" t="s">
        <v>40</v>
      </c>
      <c r="O80" s="10" t="s">
        <v>41</v>
      </c>
      <c r="P80" s="10" t="s">
        <v>42</v>
      </c>
      <c r="S80" s="10" t="s">
        <v>41</v>
      </c>
      <c r="T80" s="10" t="s">
        <v>42</v>
      </c>
      <c r="U80" s="10"/>
      <c r="W80" s="10" t="s">
        <v>41</v>
      </c>
      <c r="X80" s="10" t="s">
        <v>42</v>
      </c>
      <c r="Y80" s="10"/>
      <c r="AA80" s="10" t="s">
        <v>41</v>
      </c>
      <c r="AB80" s="10" t="s">
        <v>42</v>
      </c>
      <c r="AC80" s="10"/>
      <c r="AE80" s="10" t="s">
        <v>74</v>
      </c>
      <c r="AF80" s="10" t="s">
        <v>75</v>
      </c>
    </row>
    <row r="81" spans="1:33" x14ac:dyDescent="0.45">
      <c r="N81" s="17">
        <v>0</v>
      </c>
      <c r="O81" s="30">
        <f>SUM($O$14*$C$21)</f>
        <v>0</v>
      </c>
      <c r="P81" s="22">
        <f t="shared" ref="P81:P96" si="0">P14</f>
        <v>0</v>
      </c>
      <c r="Q81" s="22">
        <f t="shared" ref="Q81:Q96" si="1">SUM(O81*P81)</f>
        <v>0</v>
      </c>
      <c r="S81" s="30">
        <f t="shared" ref="S81:S96" si="2">SUM(S14*$D$21)</f>
        <v>0</v>
      </c>
      <c r="T81" s="22">
        <f t="shared" ref="T81:T96" si="3">T14</f>
        <v>0</v>
      </c>
      <c r="U81" s="22">
        <f t="shared" ref="U81:U96" si="4">SUM(S81*T81)</f>
        <v>0</v>
      </c>
      <c r="W81" s="30">
        <f t="shared" ref="W81:W96" si="5">SUM(W14*$E$21)</f>
        <v>0</v>
      </c>
      <c r="X81" s="22">
        <f t="shared" ref="X81:X96" si="6">X14</f>
        <v>0</v>
      </c>
      <c r="Y81" s="22">
        <f t="shared" ref="Y81:Y96" si="7">SUM(W81*X81)</f>
        <v>0</v>
      </c>
      <c r="AA81" s="30">
        <f t="shared" ref="AA81:AA96" si="8">SUM(AA14*$F$21)</f>
        <v>0</v>
      </c>
      <c r="AB81" s="22">
        <f t="shared" ref="AB81:AB96" si="9">AB14</f>
        <v>0</v>
      </c>
      <c r="AC81" s="22">
        <f t="shared" ref="AC81:AC96" si="10">SUM(AA81*AB81)</f>
        <v>0</v>
      </c>
      <c r="AE81" s="30">
        <f t="shared" ref="AE81:AE96" si="11">SUM(AA81+W81+S81+O81)*$J$21</f>
        <v>0</v>
      </c>
      <c r="AF81" s="22">
        <f t="shared" ref="AF81:AF96" si="12">IF(O81+S81+W81+AA81 =0,0,(P81*O81 +T81*S81+ X81*W81 +AB81*AA81)/(O81+S81+W81+AA81))</f>
        <v>0</v>
      </c>
      <c r="AG81">
        <f t="shared" ref="AG81:AG96" si="13">SUM(AE81*AF81)</f>
        <v>0</v>
      </c>
    </row>
    <row r="82" spans="1:33" x14ac:dyDescent="0.45">
      <c r="A82" t="s">
        <v>52</v>
      </c>
      <c r="C82" s="24">
        <f>C24</f>
        <v>0.99999343138728358</v>
      </c>
      <c r="D82" s="24">
        <f>D24</f>
        <v>1.0000000000000013</v>
      </c>
      <c r="E82" s="24">
        <f>E24</f>
        <v>0</v>
      </c>
      <c r="F82" s="24">
        <f>F24</f>
        <v>0</v>
      </c>
      <c r="G82" s="10"/>
      <c r="H82" s="24">
        <f>J24</f>
        <v>0.99999445658004149</v>
      </c>
      <c r="I82" s="10"/>
      <c r="N82" s="17">
        <v>1</v>
      </c>
      <c r="O82" s="30">
        <f>SUM($O$15*$C$21)</f>
        <v>0</v>
      </c>
      <c r="P82" s="22">
        <f t="shared" si="0"/>
        <v>0</v>
      </c>
      <c r="Q82" s="22">
        <f t="shared" si="1"/>
        <v>0</v>
      </c>
      <c r="S82" s="30">
        <f t="shared" si="2"/>
        <v>0</v>
      </c>
      <c r="T82" s="22">
        <f t="shared" si="3"/>
        <v>0</v>
      </c>
      <c r="U82" s="22">
        <f t="shared" si="4"/>
        <v>0</v>
      </c>
      <c r="W82" s="30">
        <f t="shared" si="5"/>
        <v>0</v>
      </c>
      <c r="X82" s="22">
        <f t="shared" si="6"/>
        <v>0</v>
      </c>
      <c r="Y82" s="22">
        <f t="shared" si="7"/>
        <v>0</v>
      </c>
      <c r="AA82" s="30">
        <f t="shared" si="8"/>
        <v>0</v>
      </c>
      <c r="AB82" s="22">
        <f t="shared" si="9"/>
        <v>0</v>
      </c>
      <c r="AC82" s="22">
        <f t="shared" si="10"/>
        <v>0</v>
      </c>
      <c r="AE82" s="30">
        <f t="shared" si="11"/>
        <v>0</v>
      </c>
      <c r="AF82" s="22">
        <f t="shared" si="12"/>
        <v>0</v>
      </c>
      <c r="AG82">
        <f t="shared" si="13"/>
        <v>0</v>
      </c>
    </row>
    <row r="83" spans="1:33" x14ac:dyDescent="0.45">
      <c r="N83" s="17">
        <v>2</v>
      </c>
      <c r="O83" s="30">
        <f>SUM($O$16*$C$21)</f>
        <v>448189.87319172325</v>
      </c>
      <c r="P83" s="22">
        <f t="shared" si="0"/>
        <v>0.27191346525475035</v>
      </c>
      <c r="Q83" s="22">
        <f t="shared" si="1"/>
        <v>121868.8615116486</v>
      </c>
      <c r="S83" s="30">
        <f t="shared" si="2"/>
        <v>20452.5</v>
      </c>
      <c r="T83" s="22">
        <f t="shared" si="3"/>
        <v>0.19687145625909699</v>
      </c>
      <c r="U83" s="22">
        <f t="shared" si="4"/>
        <v>4026.5134591391811</v>
      </c>
      <c r="W83" s="30">
        <f t="shared" si="5"/>
        <v>0</v>
      </c>
      <c r="X83" s="22">
        <f t="shared" si="6"/>
        <v>0</v>
      </c>
      <c r="Y83" s="22">
        <f t="shared" si="7"/>
        <v>0</v>
      </c>
      <c r="AA83" s="30">
        <f t="shared" si="8"/>
        <v>0</v>
      </c>
      <c r="AB83" s="22">
        <f t="shared" si="9"/>
        <v>0</v>
      </c>
      <c r="AC83" s="22">
        <f t="shared" si="10"/>
        <v>0</v>
      </c>
      <c r="AE83" s="30">
        <f t="shared" si="11"/>
        <v>468642.37319172325</v>
      </c>
      <c r="AF83" s="22">
        <f t="shared" si="12"/>
        <v>0.26863848036908849</v>
      </c>
      <c r="AG83">
        <f t="shared" si="13"/>
        <v>125895.37497078779</v>
      </c>
    </row>
    <row r="84" spans="1:33" x14ac:dyDescent="0.45">
      <c r="N84" s="17">
        <v>3</v>
      </c>
      <c r="O84" s="30">
        <f>SUM($O$17*$C$21)</f>
        <v>602155.66549710277</v>
      </c>
      <c r="P84" s="22">
        <f t="shared" si="0"/>
        <v>0.33583848749265627</v>
      </c>
      <c r="Q84" s="22">
        <f t="shared" si="1"/>
        <v>202227.04793568086</v>
      </c>
      <c r="S84" s="30">
        <f t="shared" si="2"/>
        <v>182452.5</v>
      </c>
      <c r="T84" s="22">
        <f t="shared" si="3"/>
        <v>0.2675924860226</v>
      </c>
      <c r="U84" s="22">
        <f t="shared" si="4"/>
        <v>48822.918056038427</v>
      </c>
      <c r="W84" s="30">
        <f t="shared" si="5"/>
        <v>0</v>
      </c>
      <c r="X84" s="22">
        <f t="shared" si="6"/>
        <v>0</v>
      </c>
      <c r="Y84" s="22">
        <f t="shared" si="7"/>
        <v>0</v>
      </c>
      <c r="AA84" s="30">
        <f t="shared" si="8"/>
        <v>0</v>
      </c>
      <c r="AB84" s="22">
        <f t="shared" si="9"/>
        <v>0</v>
      </c>
      <c r="AC84" s="22">
        <f t="shared" si="10"/>
        <v>0</v>
      </c>
      <c r="AE84" s="30">
        <f t="shared" si="11"/>
        <v>784608.16549710277</v>
      </c>
      <c r="AF84" s="22">
        <f t="shared" si="12"/>
        <v>0.31996858690944419</v>
      </c>
      <c r="AG84">
        <f t="shared" si="13"/>
        <v>251049.96599171931</v>
      </c>
    </row>
    <row r="85" spans="1:33" x14ac:dyDescent="0.45">
      <c r="N85" s="17">
        <v>4</v>
      </c>
      <c r="O85" s="30">
        <f>SUM($O$18*$C$21)</f>
        <v>613463.4598165222</v>
      </c>
      <c r="P85" s="22">
        <f t="shared" si="0"/>
        <v>0.39001583084540575</v>
      </c>
      <c r="Q85" s="22">
        <f t="shared" si="1"/>
        <v>239260.46097363808</v>
      </c>
      <c r="S85" s="30">
        <f t="shared" si="2"/>
        <v>174528</v>
      </c>
      <c r="T85" s="22">
        <f t="shared" si="3"/>
        <v>0.33326890268915099</v>
      </c>
      <c r="U85" s="22">
        <f t="shared" si="4"/>
        <v>58164.755048532141</v>
      </c>
      <c r="W85" s="30">
        <f t="shared" si="5"/>
        <v>0</v>
      </c>
      <c r="X85" s="22">
        <f t="shared" si="6"/>
        <v>0</v>
      </c>
      <c r="Y85" s="22">
        <f t="shared" si="7"/>
        <v>0</v>
      </c>
      <c r="AA85" s="30">
        <f t="shared" si="8"/>
        <v>0</v>
      </c>
      <c r="AB85" s="22">
        <f t="shared" si="9"/>
        <v>0</v>
      </c>
      <c r="AC85" s="22">
        <f t="shared" si="10"/>
        <v>0</v>
      </c>
      <c r="AE85" s="30">
        <f t="shared" si="11"/>
        <v>787991.4598165222</v>
      </c>
      <c r="AF85" s="22">
        <f t="shared" si="12"/>
        <v>0.37744725823732073</v>
      </c>
      <c r="AG85">
        <f t="shared" si="13"/>
        <v>297425.21602217021</v>
      </c>
    </row>
    <row r="86" spans="1:33" x14ac:dyDescent="0.45">
      <c r="N86" s="17">
        <v>5</v>
      </c>
      <c r="O86" s="30">
        <f>SUM($O$19*$C$21)</f>
        <v>781529.67226234707</v>
      </c>
      <c r="P86" s="22">
        <f t="shared" si="0"/>
        <v>0.45287815632469403</v>
      </c>
      <c r="Q86" s="22">
        <f t="shared" si="1"/>
        <v>353937.71708721411</v>
      </c>
      <c r="S86" s="30">
        <f t="shared" si="2"/>
        <v>168900</v>
      </c>
      <c r="T86" s="22">
        <f t="shared" si="3"/>
        <v>0.38874416834509101</v>
      </c>
      <c r="U86" s="22">
        <f t="shared" si="4"/>
        <v>65658.890033485877</v>
      </c>
      <c r="W86" s="30">
        <f t="shared" si="5"/>
        <v>0</v>
      </c>
      <c r="X86" s="22">
        <f t="shared" si="6"/>
        <v>0</v>
      </c>
      <c r="Y86" s="22">
        <f t="shared" si="7"/>
        <v>0</v>
      </c>
      <c r="AA86" s="30">
        <f t="shared" si="8"/>
        <v>0</v>
      </c>
      <c r="AB86" s="22">
        <f t="shared" si="9"/>
        <v>0</v>
      </c>
      <c r="AC86" s="22">
        <f t="shared" si="10"/>
        <v>0</v>
      </c>
      <c r="AE86" s="30">
        <f t="shared" si="11"/>
        <v>950429.67226234707</v>
      </c>
      <c r="AF86" s="22">
        <f t="shared" si="12"/>
        <v>0.44148096315418778</v>
      </c>
      <c r="AG86">
        <f t="shared" si="13"/>
        <v>419596.60712070001</v>
      </c>
    </row>
    <row r="87" spans="1:33" x14ac:dyDescent="0.45">
      <c r="N87" s="17">
        <v>6</v>
      </c>
      <c r="O87" s="30">
        <f>SUM($O$20*$C$21)</f>
        <v>120496.36765608957</v>
      </c>
      <c r="P87" s="22">
        <f t="shared" si="0"/>
        <v>0.56743169076389433</v>
      </c>
      <c r="Q87" s="22">
        <f t="shared" si="1"/>
        <v>68373.45763000274</v>
      </c>
      <c r="S87" s="30">
        <f t="shared" si="2"/>
        <v>24750</v>
      </c>
      <c r="T87" s="22">
        <f t="shared" si="3"/>
        <v>0.58862471365620594</v>
      </c>
      <c r="U87" s="22">
        <f t="shared" si="4"/>
        <v>14568.461662991098</v>
      </c>
      <c r="W87" s="30">
        <f t="shared" si="5"/>
        <v>0</v>
      </c>
      <c r="X87" s="22">
        <f t="shared" si="6"/>
        <v>0</v>
      </c>
      <c r="Y87" s="22">
        <f t="shared" si="7"/>
        <v>0</v>
      </c>
      <c r="AA87" s="30">
        <f t="shared" si="8"/>
        <v>0</v>
      </c>
      <c r="AB87" s="22">
        <f t="shared" si="9"/>
        <v>0</v>
      </c>
      <c r="AC87" s="22">
        <f t="shared" si="10"/>
        <v>0</v>
      </c>
      <c r="AE87" s="30">
        <f t="shared" si="11"/>
        <v>145246.36765608957</v>
      </c>
      <c r="AF87" s="22">
        <f t="shared" si="12"/>
        <v>0.57104298462995984</v>
      </c>
      <c r="AG87">
        <f t="shared" si="13"/>
        <v>82941.919292993858</v>
      </c>
    </row>
    <row r="88" spans="1:33" x14ac:dyDescent="0.45">
      <c r="N88" s="17">
        <v>7</v>
      </c>
      <c r="O88" s="30">
        <f>SUM($O$21*$C$21)</f>
        <v>73332.193783946248</v>
      </c>
      <c r="P88" s="22">
        <f t="shared" si="0"/>
        <v>0.71858056751289967</v>
      </c>
      <c r="Q88" s="22">
        <f t="shared" si="1"/>
        <v>52695.08942623403</v>
      </c>
      <c r="S88" s="30">
        <f t="shared" si="2"/>
        <v>5550</v>
      </c>
      <c r="T88" s="22">
        <f t="shared" si="3"/>
        <v>0.83882977685579796</v>
      </c>
      <c r="U88" s="22">
        <f t="shared" si="4"/>
        <v>4655.5052615496788</v>
      </c>
      <c r="W88" s="30">
        <f t="shared" si="5"/>
        <v>0</v>
      </c>
      <c r="X88" s="22">
        <f t="shared" si="6"/>
        <v>0</v>
      </c>
      <c r="Y88" s="22">
        <f t="shared" si="7"/>
        <v>0</v>
      </c>
      <c r="AA88" s="30">
        <f t="shared" si="8"/>
        <v>0</v>
      </c>
      <c r="AB88" s="22">
        <f t="shared" si="9"/>
        <v>0</v>
      </c>
      <c r="AC88" s="22">
        <f t="shared" si="10"/>
        <v>0</v>
      </c>
      <c r="AE88" s="30">
        <f t="shared" si="11"/>
        <v>78882.193783946248</v>
      </c>
      <c r="AF88" s="22">
        <f t="shared" si="12"/>
        <v>0.72704107145984886</v>
      </c>
      <c r="AG88">
        <f t="shared" si="13"/>
        <v>57350.594687783712</v>
      </c>
    </row>
    <row r="89" spans="1:33" x14ac:dyDescent="0.45">
      <c r="N89" s="17">
        <v>8</v>
      </c>
      <c r="O89" s="30">
        <f>SUM($O$22*$C$21)</f>
        <v>17077.094397707966</v>
      </c>
      <c r="P89" s="22">
        <f t="shared" si="0"/>
        <v>0.73584827390839946</v>
      </c>
      <c r="Q89" s="22">
        <f t="shared" si="1"/>
        <v>12566.150435924204</v>
      </c>
      <c r="S89" s="30">
        <f t="shared" si="2"/>
        <v>1650</v>
      </c>
      <c r="T89" s="22">
        <f t="shared" si="3"/>
        <v>1.01255923842386</v>
      </c>
      <c r="U89" s="22">
        <f t="shared" si="4"/>
        <v>1670.7227433993689</v>
      </c>
      <c r="W89" s="30">
        <f t="shared" si="5"/>
        <v>0</v>
      </c>
      <c r="X89" s="22">
        <f t="shared" si="6"/>
        <v>0</v>
      </c>
      <c r="Y89" s="22">
        <f t="shared" si="7"/>
        <v>0</v>
      </c>
      <c r="AA89" s="30">
        <f t="shared" si="8"/>
        <v>0</v>
      </c>
      <c r="AB89" s="22">
        <f t="shared" si="9"/>
        <v>0</v>
      </c>
      <c r="AC89" s="22">
        <f t="shared" si="10"/>
        <v>0</v>
      </c>
      <c r="AE89" s="30">
        <f t="shared" si="11"/>
        <v>18727.094397707966</v>
      </c>
      <c r="AF89" s="22">
        <f t="shared" si="12"/>
        <v>0.76022862260287649</v>
      </c>
      <c r="AG89">
        <f t="shared" si="13"/>
        <v>14236.873179323571</v>
      </c>
    </row>
    <row r="90" spans="1:33" x14ac:dyDescent="0.45">
      <c r="N90" s="17">
        <v>9</v>
      </c>
      <c r="O90" s="30">
        <f>SUM($O$23*$C$21)</f>
        <v>10570.206210028819</v>
      </c>
      <c r="P90" s="22">
        <f t="shared" si="0"/>
        <v>1.082370942563609</v>
      </c>
      <c r="Q90" s="22">
        <f t="shared" si="1"/>
        <v>11440.884058640606</v>
      </c>
      <c r="S90" s="30">
        <f t="shared" si="2"/>
        <v>900</v>
      </c>
      <c r="T90" s="22">
        <f t="shared" si="3"/>
        <v>1.1462416115615599</v>
      </c>
      <c r="U90" s="22">
        <f t="shared" si="4"/>
        <v>1031.6174504054038</v>
      </c>
      <c r="W90" s="30">
        <f t="shared" si="5"/>
        <v>0</v>
      </c>
      <c r="X90" s="22">
        <f t="shared" si="6"/>
        <v>0</v>
      </c>
      <c r="Y90" s="22">
        <f t="shared" si="7"/>
        <v>0</v>
      </c>
      <c r="AA90" s="30">
        <f t="shared" si="8"/>
        <v>0</v>
      </c>
      <c r="AB90" s="22">
        <f t="shared" si="9"/>
        <v>0</v>
      </c>
      <c r="AC90" s="22">
        <f t="shared" si="10"/>
        <v>0</v>
      </c>
      <c r="AE90" s="30">
        <f t="shared" si="11"/>
        <v>11470.206210028819</v>
      </c>
      <c r="AF90" s="22">
        <f t="shared" si="12"/>
        <v>1.0873825004245214</v>
      </c>
      <c r="AG90">
        <f t="shared" si="13"/>
        <v>12472.501509046011</v>
      </c>
    </row>
    <row r="91" spans="1:33" x14ac:dyDescent="0.45">
      <c r="N91" s="17">
        <v>10</v>
      </c>
      <c r="O91" s="30">
        <f>SUM($O$24*$C$21)</f>
        <v>9517.8222409752943</v>
      </c>
      <c r="P91" s="22">
        <f t="shared" si="0"/>
        <v>1.0723609074096321</v>
      </c>
      <c r="Q91" s="22">
        <f t="shared" si="1"/>
        <v>10206.540494895844</v>
      </c>
      <c r="S91" s="30">
        <f t="shared" si="2"/>
        <v>4500</v>
      </c>
      <c r="T91" s="22">
        <f t="shared" si="3"/>
        <v>1.30319554779402</v>
      </c>
      <c r="U91" s="22">
        <f t="shared" si="4"/>
        <v>5864.3799650730898</v>
      </c>
      <c r="W91" s="30">
        <f t="shared" si="5"/>
        <v>0</v>
      </c>
      <c r="X91" s="22">
        <f t="shared" si="6"/>
        <v>0</v>
      </c>
      <c r="Y91" s="22">
        <f t="shared" si="7"/>
        <v>0</v>
      </c>
      <c r="AA91" s="30">
        <f t="shared" si="8"/>
        <v>0</v>
      </c>
      <c r="AB91" s="22">
        <f t="shared" si="9"/>
        <v>0</v>
      </c>
      <c r="AC91" s="22">
        <f t="shared" si="10"/>
        <v>0</v>
      </c>
      <c r="AE91" s="30">
        <f t="shared" si="11"/>
        <v>14017.822240975294</v>
      </c>
      <c r="AF91" s="22">
        <f t="shared" si="12"/>
        <v>1.146463422327632</v>
      </c>
      <c r="AG91">
        <f t="shared" si="13"/>
        <v>16070.920459968931</v>
      </c>
    </row>
    <row r="92" spans="1:33" x14ac:dyDescent="0.45">
      <c r="N92" s="17">
        <v>11</v>
      </c>
      <c r="O92" s="30">
        <f>SUM($O$25*$C$21)</f>
        <v>6504.7117746401018</v>
      </c>
      <c r="P92" s="22">
        <f t="shared" si="0"/>
        <v>0.94081335772802566</v>
      </c>
      <c r="Q92" s="22">
        <f t="shared" si="1"/>
        <v>6119.7197257521784</v>
      </c>
      <c r="S92" s="30">
        <f t="shared" si="2"/>
        <v>0</v>
      </c>
      <c r="T92" s="22">
        <f t="shared" si="3"/>
        <v>0</v>
      </c>
      <c r="U92" s="22">
        <f t="shared" si="4"/>
        <v>0</v>
      </c>
      <c r="W92" s="30">
        <f t="shared" si="5"/>
        <v>0</v>
      </c>
      <c r="X92" s="22">
        <f t="shared" si="6"/>
        <v>0</v>
      </c>
      <c r="Y92" s="22">
        <f t="shared" si="7"/>
        <v>0</v>
      </c>
      <c r="AA92" s="30">
        <f t="shared" si="8"/>
        <v>0</v>
      </c>
      <c r="AB92" s="22">
        <f t="shared" si="9"/>
        <v>0</v>
      </c>
      <c r="AC92" s="22">
        <f t="shared" si="10"/>
        <v>0</v>
      </c>
      <c r="AE92" s="30">
        <f t="shared" si="11"/>
        <v>6504.7117746401018</v>
      </c>
      <c r="AF92" s="22">
        <f t="shared" si="12"/>
        <v>0.94081335772802566</v>
      </c>
      <c r="AG92">
        <f t="shared" si="13"/>
        <v>6119.7197257521784</v>
      </c>
    </row>
    <row r="93" spans="1:33" x14ac:dyDescent="0.45">
      <c r="N93" s="17">
        <v>12</v>
      </c>
      <c r="O93" s="30">
        <f>SUM($O$26*$C$21)</f>
        <v>503.7085721516126</v>
      </c>
      <c r="P93" s="22">
        <f t="shared" si="0"/>
        <v>1.2491193393114692</v>
      </c>
      <c r="Q93" s="22">
        <f t="shared" si="1"/>
        <v>629.19211885154584</v>
      </c>
      <c r="S93" s="30">
        <f t="shared" si="2"/>
        <v>0</v>
      </c>
      <c r="T93" s="22">
        <f t="shared" si="3"/>
        <v>0</v>
      </c>
      <c r="U93" s="22">
        <f t="shared" si="4"/>
        <v>0</v>
      </c>
      <c r="W93" s="30">
        <f t="shared" si="5"/>
        <v>0</v>
      </c>
      <c r="X93" s="22">
        <f t="shared" si="6"/>
        <v>0</v>
      </c>
      <c r="Y93" s="22">
        <f t="shared" si="7"/>
        <v>0</v>
      </c>
      <c r="AA93" s="30">
        <f t="shared" si="8"/>
        <v>0</v>
      </c>
      <c r="AB93" s="22">
        <f t="shared" si="9"/>
        <v>0</v>
      </c>
      <c r="AC93" s="22">
        <f t="shared" si="10"/>
        <v>0</v>
      </c>
      <c r="AE93" s="30">
        <f t="shared" si="11"/>
        <v>503.7085721516126</v>
      </c>
      <c r="AF93" s="22">
        <f t="shared" si="12"/>
        <v>1.2491193393114692</v>
      </c>
      <c r="AG93">
        <f t="shared" si="13"/>
        <v>629.19211885154584</v>
      </c>
    </row>
    <row r="94" spans="1:33" x14ac:dyDescent="0.45">
      <c r="N94" s="17">
        <v>13</v>
      </c>
      <c r="O94" s="30">
        <f>SUM($O$27*$C$21)</f>
        <v>3332.8219752387977</v>
      </c>
      <c r="P94" s="22">
        <f t="shared" si="0"/>
        <v>1.5820968770545796</v>
      </c>
      <c r="Q94" s="22">
        <f t="shared" si="1"/>
        <v>5272.8472388041773</v>
      </c>
      <c r="S94" s="30">
        <f t="shared" si="2"/>
        <v>0</v>
      </c>
      <c r="T94" s="22">
        <f t="shared" si="3"/>
        <v>0</v>
      </c>
      <c r="U94" s="22">
        <f t="shared" si="4"/>
        <v>0</v>
      </c>
      <c r="W94" s="30">
        <f t="shared" si="5"/>
        <v>0</v>
      </c>
      <c r="X94" s="22">
        <f t="shared" si="6"/>
        <v>0</v>
      </c>
      <c r="Y94" s="22">
        <f t="shared" si="7"/>
        <v>0</v>
      </c>
      <c r="AA94" s="30">
        <f t="shared" si="8"/>
        <v>0</v>
      </c>
      <c r="AB94" s="22">
        <f t="shared" si="9"/>
        <v>0</v>
      </c>
      <c r="AC94" s="22">
        <f t="shared" si="10"/>
        <v>0</v>
      </c>
      <c r="AE94" s="30">
        <f t="shared" si="11"/>
        <v>3332.8219752387977</v>
      </c>
      <c r="AF94" s="22">
        <f t="shared" si="12"/>
        <v>1.5820968770545796</v>
      </c>
      <c r="AG94">
        <f t="shared" si="13"/>
        <v>5272.8472388041773</v>
      </c>
    </row>
    <row r="95" spans="1:33" x14ac:dyDescent="0.45">
      <c r="N95" s="17">
        <v>14</v>
      </c>
      <c r="O95" s="30">
        <f>SUM($O$28*$C$21)</f>
        <v>3995.001082020005</v>
      </c>
      <c r="P95" s="22">
        <f t="shared" si="0"/>
        <v>1.5590326434105017</v>
      </c>
      <c r="Q95" s="22">
        <f t="shared" si="1"/>
        <v>6228.3370973294632</v>
      </c>
      <c r="S95" s="30">
        <f t="shared" si="2"/>
        <v>0</v>
      </c>
      <c r="T95" s="22">
        <f t="shared" si="3"/>
        <v>0</v>
      </c>
      <c r="U95" s="22">
        <f t="shared" si="4"/>
        <v>0</v>
      </c>
      <c r="W95" s="30">
        <f t="shared" si="5"/>
        <v>0</v>
      </c>
      <c r="X95" s="22">
        <f t="shared" si="6"/>
        <v>0</v>
      </c>
      <c r="Y95" s="22">
        <f t="shared" si="7"/>
        <v>0</v>
      </c>
      <c r="AA95" s="30">
        <f t="shared" si="8"/>
        <v>0</v>
      </c>
      <c r="AB95" s="22">
        <f t="shared" si="9"/>
        <v>0</v>
      </c>
      <c r="AC95" s="22">
        <f t="shared" si="10"/>
        <v>0</v>
      </c>
      <c r="AE95" s="30">
        <f t="shared" si="11"/>
        <v>3995.001082020005</v>
      </c>
      <c r="AF95" s="22">
        <f t="shared" si="12"/>
        <v>1.5590326434105017</v>
      </c>
      <c r="AG95">
        <f t="shared" si="13"/>
        <v>6228.3370973294632</v>
      </c>
    </row>
    <row r="96" spans="1:33" x14ac:dyDescent="0.45">
      <c r="N96" s="17" t="s">
        <v>53</v>
      </c>
      <c r="O96" s="30">
        <f>SUM($O$29*$C$21)</f>
        <v>8891.8735043049255</v>
      </c>
      <c r="P96" s="22">
        <f t="shared" si="0"/>
        <v>1.6579669242565731</v>
      </c>
      <c r="Q96" s="22">
        <f t="shared" si="1"/>
        <v>14742.432164810954</v>
      </c>
      <c r="S96" s="30">
        <f t="shared" si="2"/>
        <v>0</v>
      </c>
      <c r="T96" s="22">
        <f t="shared" si="3"/>
        <v>0</v>
      </c>
      <c r="U96" s="22">
        <f t="shared" si="4"/>
        <v>0</v>
      </c>
      <c r="W96" s="30">
        <f t="shared" si="5"/>
        <v>0</v>
      </c>
      <c r="X96" s="22">
        <f t="shared" si="6"/>
        <v>0</v>
      </c>
      <c r="Y96" s="22">
        <f t="shared" si="7"/>
        <v>0</v>
      </c>
      <c r="AA96" s="30">
        <f t="shared" si="8"/>
        <v>0</v>
      </c>
      <c r="AB96" s="22">
        <f t="shared" si="9"/>
        <v>0</v>
      </c>
      <c r="AC96" s="22">
        <f t="shared" si="10"/>
        <v>0</v>
      </c>
      <c r="AE96" s="30">
        <f t="shared" si="11"/>
        <v>8891.8735043049255</v>
      </c>
      <c r="AF96" s="22">
        <f t="shared" si="12"/>
        <v>1.6579669242565731</v>
      </c>
      <c r="AG96">
        <f t="shared" si="13"/>
        <v>14742.432164810954</v>
      </c>
    </row>
    <row r="98" spans="14:33" x14ac:dyDescent="0.45">
      <c r="N98" t="s">
        <v>54</v>
      </c>
      <c r="O98" s="30">
        <f>SUM(O81:O96)</f>
        <v>2699560.4719647979</v>
      </c>
      <c r="Q98" s="22">
        <f>SUM(Q81:Q96)</f>
        <v>1105568.7378994275</v>
      </c>
      <c r="S98" s="30">
        <f>SUM(S81:S96)</f>
        <v>583683</v>
      </c>
      <c r="U98" s="22">
        <f>SUM(U81:U96)</f>
        <v>204463.76368061427</v>
      </c>
      <c r="W98" s="30">
        <f>SUM(W81:W96)</f>
        <v>0</v>
      </c>
      <c r="Y98" s="22">
        <f>SUM(Y81:Y96)</f>
        <v>0</v>
      </c>
      <c r="AA98" s="30">
        <f>SUM(AA81:AA96)</f>
        <v>0</v>
      </c>
      <c r="AC98" s="22">
        <f>SUM(AC81:AC96)</f>
        <v>0</v>
      </c>
      <c r="AE98" s="30">
        <f>SUM(AE81:AE96)</f>
        <v>3283243.4719647979</v>
      </c>
      <c r="AG98">
        <f>SUM(AG81:AG96)</f>
        <v>1310032.5015800416</v>
      </c>
    </row>
    <row r="101" spans="14:33" x14ac:dyDescent="0.45">
      <c r="N101" s="3" t="s">
        <v>26</v>
      </c>
      <c r="P101" s="5" t="str">
        <f>($C$3)</f>
        <v>p7eINT_metier</v>
      </c>
      <c r="T101" s="6" t="s">
        <v>27</v>
      </c>
      <c r="W101" s="7" t="str">
        <f>($C$5)</f>
        <v>Plaice VIIe - International (Used metier based datasets)</v>
      </c>
    </row>
    <row r="102" spans="14:33" x14ac:dyDescent="0.45">
      <c r="N102" s="3"/>
    </row>
    <row r="103" spans="14:33" x14ac:dyDescent="0.45">
      <c r="N103" s="6" t="s">
        <v>29</v>
      </c>
      <c r="P103" s="5">
        <f>($B$7)</f>
        <v>2001</v>
      </c>
      <c r="Q103" s="9"/>
      <c r="R103" s="9"/>
      <c r="S103" s="9"/>
      <c r="T103" s="6" t="s">
        <v>30</v>
      </c>
      <c r="U103" s="10"/>
      <c r="W103" s="5" t="str">
        <f>($D$7)</f>
        <v>Combined</v>
      </c>
    </row>
    <row r="104" spans="14:33" x14ac:dyDescent="0.45">
      <c r="N104" s="6"/>
      <c r="P104" s="6"/>
      <c r="Q104" s="9"/>
      <c r="R104" s="9"/>
      <c r="S104" s="9"/>
      <c r="U104" s="10"/>
    </row>
    <row r="105" spans="14:33" x14ac:dyDescent="0.45">
      <c r="N105" s="6" t="s">
        <v>32</v>
      </c>
      <c r="P105" s="36">
        <f>($F$7)</f>
        <v>42191</v>
      </c>
      <c r="Q105" s="2"/>
      <c r="R105" s="2"/>
      <c r="T105" s="6" t="s">
        <v>33</v>
      </c>
      <c r="U105" s="2"/>
      <c r="W105" s="5" t="str">
        <f>($J$7)</f>
        <v>idh</v>
      </c>
    </row>
    <row r="108" spans="14:33" x14ac:dyDescent="0.45">
      <c r="N108" s="15" t="s">
        <v>68</v>
      </c>
    </row>
    <row r="110" spans="14:33" x14ac:dyDescent="0.45">
      <c r="N110" s="3" t="s">
        <v>61</v>
      </c>
    </row>
    <row r="111" spans="14:33" x14ac:dyDescent="0.45">
      <c r="AE111" s="37" t="str">
        <f>J13</f>
        <v>TOTAL</v>
      </c>
      <c r="AF111" s="2"/>
    </row>
    <row r="112" spans="14:33" x14ac:dyDescent="0.45">
      <c r="O112" s="37" t="str">
        <f>C14</f>
        <v>International</v>
      </c>
      <c r="P112" s="2"/>
      <c r="S112" s="37" t="str">
        <f>D14</f>
        <v>Migration</v>
      </c>
      <c r="T112" s="2"/>
      <c r="W112" s="37" t="str">
        <f>E14</f>
        <v>-</v>
      </c>
      <c r="X112" s="2"/>
      <c r="AA112" s="37" t="str">
        <f>F14</f>
        <v>-</v>
      </c>
      <c r="AB112" s="37"/>
      <c r="AE112" s="37" t="str">
        <f>J14</f>
        <v>ANNUAL</v>
      </c>
      <c r="AF112" s="2"/>
    </row>
    <row r="113" spans="14:34" x14ac:dyDescent="0.45">
      <c r="N113" s="17" t="s">
        <v>40</v>
      </c>
      <c r="O113" s="10" t="s">
        <v>41</v>
      </c>
      <c r="P113" s="10" t="s">
        <v>42</v>
      </c>
      <c r="S113" s="10" t="s">
        <v>41</v>
      </c>
      <c r="T113" s="10" t="s">
        <v>42</v>
      </c>
      <c r="U113" s="10"/>
      <c r="W113" s="10" t="s">
        <v>41</v>
      </c>
      <c r="X113" s="10" t="s">
        <v>42</v>
      </c>
      <c r="Y113" s="10"/>
      <c r="AA113" s="10" t="s">
        <v>41</v>
      </c>
      <c r="AB113" s="10" t="s">
        <v>42</v>
      </c>
      <c r="AC113" s="10"/>
      <c r="AE113" s="10" t="s">
        <v>41</v>
      </c>
      <c r="AF113" s="10" t="s">
        <v>42</v>
      </c>
      <c r="AH113" s="10"/>
    </row>
    <row r="114" spans="14:34" x14ac:dyDescent="0.45">
      <c r="N114" s="17">
        <v>0</v>
      </c>
      <c r="O114" s="30">
        <f t="shared" ref="O114:O129" si="14">SUM(O47*$C$21)</f>
        <v>0</v>
      </c>
      <c r="P114" s="22">
        <f t="shared" ref="P114:P129" si="15">P47</f>
        <v>0</v>
      </c>
      <c r="Q114" s="22">
        <f t="shared" ref="Q114:Q129" si="16">SUM(O114*P114)</f>
        <v>0</v>
      </c>
      <c r="S114" s="30">
        <f t="shared" ref="S114:S129" si="17">SUM(S47*$D$21)</f>
        <v>0</v>
      </c>
      <c r="T114" s="22">
        <f t="shared" ref="T114:T129" si="18">T47</f>
        <v>0</v>
      </c>
      <c r="U114" s="22">
        <f t="shared" ref="U114:U129" si="19">SUM(S114*T114)</f>
        <v>0</v>
      </c>
      <c r="W114" s="30">
        <f t="shared" ref="W114:W129" si="20">SUM(W47*$E$21)</f>
        <v>0</v>
      </c>
      <c r="X114" s="22">
        <f t="shared" ref="X114:X129" si="21">X47</f>
        <v>0</v>
      </c>
      <c r="Y114" s="22">
        <f t="shared" ref="Y114:Y129" si="22">SUM(W114*X114)</f>
        <v>0</v>
      </c>
      <c r="AA114" s="30">
        <f t="shared" ref="AA114:AA129" si="23">SUM(AA47*$F$21)</f>
        <v>0</v>
      </c>
      <c r="AB114" s="22">
        <f t="shared" ref="AB114:AB129" si="24">AB47</f>
        <v>0</v>
      </c>
      <c r="AC114" s="22">
        <f>SUM(AA114*AB114)</f>
        <v>0</v>
      </c>
      <c r="AE114" s="30">
        <f t="shared" ref="AE114:AE129" si="25">SUM(AA114+W114+S114+O114)*$J$21</f>
        <v>0</v>
      </c>
      <c r="AF114" s="22">
        <f>IF(O114+S114+W114+AA114 =0,0,(P114*O114 +T114*S114+ X114*W114 +AB114*AA114)/(O114+S114+W114+AA114))</f>
        <v>0</v>
      </c>
      <c r="AG114">
        <f t="shared" ref="AG114:AG129" si="26">SUM(AE114*AF114)</f>
        <v>0</v>
      </c>
      <c r="AH114" s="22"/>
    </row>
    <row r="115" spans="14:34" x14ac:dyDescent="0.45">
      <c r="N115" s="17">
        <v>1</v>
      </c>
      <c r="O115" s="30">
        <f t="shared" si="14"/>
        <v>0</v>
      </c>
      <c r="P115" s="22">
        <f t="shared" si="15"/>
        <v>0</v>
      </c>
      <c r="Q115" s="22">
        <f t="shared" si="16"/>
        <v>0</v>
      </c>
      <c r="S115" s="30">
        <f t="shared" si="17"/>
        <v>0</v>
      </c>
      <c r="T115" s="22">
        <f t="shared" si="18"/>
        <v>0</v>
      </c>
      <c r="U115" s="22">
        <f t="shared" si="19"/>
        <v>0</v>
      </c>
      <c r="W115" s="30">
        <f t="shared" si="20"/>
        <v>0</v>
      </c>
      <c r="X115" s="22">
        <f t="shared" si="21"/>
        <v>0</v>
      </c>
      <c r="Y115" s="22">
        <f t="shared" si="22"/>
        <v>0</v>
      </c>
      <c r="AA115" s="30">
        <f t="shared" si="23"/>
        <v>0</v>
      </c>
      <c r="AB115" s="22">
        <f t="shared" si="24"/>
        <v>0</v>
      </c>
      <c r="AC115" s="22">
        <f t="shared" ref="AC115:AC129" si="27">SUM(AA115*AB115)</f>
        <v>0</v>
      </c>
      <c r="AE115" s="30">
        <f t="shared" si="25"/>
        <v>0</v>
      </c>
      <c r="AF115" s="22">
        <f t="shared" ref="AF115:AF129" si="28">IF(O115+S115+W115+AA115 =0,0,(P115*O115 +T115*S115+ X115*W115 +AB115*AA115)/(O115+S115+W115+AA115))</f>
        <v>0</v>
      </c>
      <c r="AG115">
        <f t="shared" si="26"/>
        <v>0</v>
      </c>
      <c r="AH115" s="22"/>
    </row>
    <row r="116" spans="14:34" x14ac:dyDescent="0.45">
      <c r="N116" s="17">
        <v>2</v>
      </c>
      <c r="O116" s="30">
        <f t="shared" si="14"/>
        <v>0</v>
      </c>
      <c r="P116" s="22">
        <f t="shared" si="15"/>
        <v>0</v>
      </c>
      <c r="Q116" s="22">
        <f t="shared" si="16"/>
        <v>0</v>
      </c>
      <c r="S116" s="30">
        <f t="shared" si="17"/>
        <v>0</v>
      </c>
      <c r="T116" s="22">
        <f t="shared" si="18"/>
        <v>0</v>
      </c>
      <c r="U116" s="22">
        <f t="shared" si="19"/>
        <v>0</v>
      </c>
      <c r="W116" s="30">
        <f t="shared" si="20"/>
        <v>0</v>
      </c>
      <c r="X116" s="22">
        <f t="shared" si="21"/>
        <v>0</v>
      </c>
      <c r="Y116" s="22">
        <f t="shared" si="22"/>
        <v>0</v>
      </c>
      <c r="AA116" s="30">
        <f t="shared" si="23"/>
        <v>0</v>
      </c>
      <c r="AB116" s="22">
        <f t="shared" si="24"/>
        <v>0</v>
      </c>
      <c r="AC116" s="22">
        <f t="shared" si="27"/>
        <v>0</v>
      </c>
      <c r="AE116" s="30">
        <f t="shared" si="25"/>
        <v>0</v>
      </c>
      <c r="AF116" s="22">
        <f t="shared" si="28"/>
        <v>0</v>
      </c>
      <c r="AG116">
        <f t="shared" si="26"/>
        <v>0</v>
      </c>
      <c r="AH116" s="22"/>
    </row>
    <row r="117" spans="14:34" x14ac:dyDescent="0.45">
      <c r="N117" s="17">
        <v>3</v>
      </c>
      <c r="O117" s="30">
        <f t="shared" si="14"/>
        <v>0</v>
      </c>
      <c r="P117" s="22">
        <f t="shared" si="15"/>
        <v>0</v>
      </c>
      <c r="Q117" s="22">
        <f t="shared" si="16"/>
        <v>0</v>
      </c>
      <c r="S117" s="30">
        <f t="shared" si="17"/>
        <v>0</v>
      </c>
      <c r="T117" s="22">
        <f t="shared" si="18"/>
        <v>0</v>
      </c>
      <c r="U117" s="22">
        <f t="shared" si="19"/>
        <v>0</v>
      </c>
      <c r="W117" s="30">
        <f t="shared" si="20"/>
        <v>0</v>
      </c>
      <c r="X117" s="22">
        <f t="shared" si="21"/>
        <v>0</v>
      </c>
      <c r="Y117" s="22">
        <f t="shared" si="22"/>
        <v>0</v>
      </c>
      <c r="AA117" s="30">
        <f t="shared" si="23"/>
        <v>0</v>
      </c>
      <c r="AB117" s="22">
        <f t="shared" si="24"/>
        <v>0</v>
      </c>
      <c r="AC117" s="22">
        <f t="shared" si="27"/>
        <v>0</v>
      </c>
      <c r="AE117" s="30">
        <f t="shared" si="25"/>
        <v>0</v>
      </c>
      <c r="AF117" s="22">
        <f t="shared" si="28"/>
        <v>0</v>
      </c>
      <c r="AG117">
        <f t="shared" si="26"/>
        <v>0</v>
      </c>
      <c r="AH117" s="22"/>
    </row>
    <row r="118" spans="14:34" x14ac:dyDescent="0.45">
      <c r="N118" s="17">
        <v>4</v>
      </c>
      <c r="O118" s="30">
        <f t="shared" si="14"/>
        <v>0</v>
      </c>
      <c r="P118" s="22">
        <f t="shared" si="15"/>
        <v>0</v>
      </c>
      <c r="Q118" s="22">
        <f t="shared" si="16"/>
        <v>0</v>
      </c>
      <c r="S118" s="30">
        <f t="shared" si="17"/>
        <v>0</v>
      </c>
      <c r="T118" s="22">
        <f t="shared" si="18"/>
        <v>0</v>
      </c>
      <c r="U118" s="22">
        <f t="shared" si="19"/>
        <v>0</v>
      </c>
      <c r="W118" s="30">
        <f t="shared" si="20"/>
        <v>0</v>
      </c>
      <c r="X118" s="22">
        <f t="shared" si="21"/>
        <v>0</v>
      </c>
      <c r="Y118" s="22">
        <f t="shared" si="22"/>
        <v>0</v>
      </c>
      <c r="AA118" s="30">
        <f t="shared" si="23"/>
        <v>0</v>
      </c>
      <c r="AB118" s="22">
        <f t="shared" si="24"/>
        <v>0</v>
      </c>
      <c r="AC118" s="22">
        <f t="shared" si="27"/>
        <v>0</v>
      </c>
      <c r="AE118" s="30">
        <f t="shared" si="25"/>
        <v>0</v>
      </c>
      <c r="AF118" s="22">
        <f t="shared" si="28"/>
        <v>0</v>
      </c>
      <c r="AG118">
        <f t="shared" si="26"/>
        <v>0</v>
      </c>
      <c r="AH118" s="22"/>
    </row>
    <row r="119" spans="14:34" x14ac:dyDescent="0.45">
      <c r="N119" s="17">
        <v>5</v>
      </c>
      <c r="O119" s="30">
        <f t="shared" si="14"/>
        <v>0</v>
      </c>
      <c r="P119" s="22">
        <f t="shared" si="15"/>
        <v>0</v>
      </c>
      <c r="Q119" s="22">
        <f t="shared" si="16"/>
        <v>0</v>
      </c>
      <c r="S119" s="30">
        <f t="shared" si="17"/>
        <v>0</v>
      </c>
      <c r="T119" s="22">
        <f t="shared" si="18"/>
        <v>0</v>
      </c>
      <c r="U119" s="22">
        <f t="shared" si="19"/>
        <v>0</v>
      </c>
      <c r="W119" s="30">
        <f t="shared" si="20"/>
        <v>0</v>
      </c>
      <c r="X119" s="22">
        <f t="shared" si="21"/>
        <v>0</v>
      </c>
      <c r="Y119" s="22">
        <f t="shared" si="22"/>
        <v>0</v>
      </c>
      <c r="AA119" s="30">
        <f t="shared" si="23"/>
        <v>0</v>
      </c>
      <c r="AB119" s="22">
        <f t="shared" si="24"/>
        <v>0</v>
      </c>
      <c r="AC119" s="22">
        <f t="shared" si="27"/>
        <v>0</v>
      </c>
      <c r="AE119" s="30">
        <f t="shared" si="25"/>
        <v>0</v>
      </c>
      <c r="AF119" s="22">
        <f t="shared" si="28"/>
        <v>0</v>
      </c>
      <c r="AG119">
        <f t="shared" si="26"/>
        <v>0</v>
      </c>
      <c r="AH119" s="22"/>
    </row>
    <row r="120" spans="14:34" x14ac:dyDescent="0.45">
      <c r="N120" s="17">
        <v>6</v>
      </c>
      <c r="O120" s="30">
        <f t="shared" si="14"/>
        <v>0</v>
      </c>
      <c r="P120" s="22">
        <f t="shared" si="15"/>
        <v>0</v>
      </c>
      <c r="Q120" s="22">
        <f t="shared" si="16"/>
        <v>0</v>
      </c>
      <c r="S120" s="30">
        <f t="shared" si="17"/>
        <v>0</v>
      </c>
      <c r="T120" s="22">
        <f t="shared" si="18"/>
        <v>0</v>
      </c>
      <c r="U120" s="22">
        <f t="shared" si="19"/>
        <v>0</v>
      </c>
      <c r="W120" s="30">
        <f t="shared" si="20"/>
        <v>0</v>
      </c>
      <c r="X120" s="22">
        <f t="shared" si="21"/>
        <v>0</v>
      </c>
      <c r="Y120" s="22">
        <f t="shared" si="22"/>
        <v>0</v>
      </c>
      <c r="AA120" s="30">
        <f t="shared" si="23"/>
        <v>0</v>
      </c>
      <c r="AB120" s="22">
        <f t="shared" si="24"/>
        <v>0</v>
      </c>
      <c r="AC120" s="22">
        <f t="shared" si="27"/>
        <v>0</v>
      </c>
      <c r="AE120" s="30">
        <f t="shared" si="25"/>
        <v>0</v>
      </c>
      <c r="AF120" s="22">
        <f t="shared" si="28"/>
        <v>0</v>
      </c>
      <c r="AG120">
        <f t="shared" si="26"/>
        <v>0</v>
      </c>
      <c r="AH120" s="22"/>
    </row>
    <row r="121" spans="14:34" x14ac:dyDescent="0.45">
      <c r="N121" s="17">
        <v>7</v>
      </c>
      <c r="O121" s="30">
        <f t="shared" si="14"/>
        <v>0</v>
      </c>
      <c r="P121" s="22">
        <f t="shared" si="15"/>
        <v>0</v>
      </c>
      <c r="Q121" s="22">
        <f t="shared" si="16"/>
        <v>0</v>
      </c>
      <c r="S121" s="30">
        <f t="shared" si="17"/>
        <v>0</v>
      </c>
      <c r="T121" s="22">
        <f t="shared" si="18"/>
        <v>0</v>
      </c>
      <c r="U121" s="22">
        <f t="shared" si="19"/>
        <v>0</v>
      </c>
      <c r="W121" s="30">
        <f t="shared" si="20"/>
        <v>0</v>
      </c>
      <c r="X121" s="22">
        <f t="shared" si="21"/>
        <v>0</v>
      </c>
      <c r="Y121" s="22">
        <f t="shared" si="22"/>
        <v>0</v>
      </c>
      <c r="AA121" s="30">
        <f t="shared" si="23"/>
        <v>0</v>
      </c>
      <c r="AB121" s="22">
        <f t="shared" si="24"/>
        <v>0</v>
      </c>
      <c r="AC121" s="22">
        <f t="shared" si="27"/>
        <v>0</v>
      </c>
      <c r="AE121" s="30">
        <f t="shared" si="25"/>
        <v>0</v>
      </c>
      <c r="AF121" s="22">
        <f t="shared" si="28"/>
        <v>0</v>
      </c>
      <c r="AG121">
        <f t="shared" si="26"/>
        <v>0</v>
      </c>
      <c r="AH121" s="22"/>
    </row>
    <row r="122" spans="14:34" x14ac:dyDescent="0.45">
      <c r="N122" s="17">
        <v>8</v>
      </c>
      <c r="O122" s="30">
        <f t="shared" si="14"/>
        <v>0</v>
      </c>
      <c r="P122" s="22">
        <f t="shared" si="15"/>
        <v>0</v>
      </c>
      <c r="Q122" s="22">
        <f t="shared" si="16"/>
        <v>0</v>
      </c>
      <c r="S122" s="30">
        <f t="shared" si="17"/>
        <v>0</v>
      </c>
      <c r="T122" s="22">
        <f t="shared" si="18"/>
        <v>0</v>
      </c>
      <c r="U122" s="22">
        <f t="shared" si="19"/>
        <v>0</v>
      </c>
      <c r="W122" s="30">
        <f t="shared" si="20"/>
        <v>0</v>
      </c>
      <c r="X122" s="22">
        <f t="shared" si="21"/>
        <v>0</v>
      </c>
      <c r="Y122" s="22">
        <f t="shared" si="22"/>
        <v>0</v>
      </c>
      <c r="AA122" s="30">
        <f t="shared" si="23"/>
        <v>0</v>
      </c>
      <c r="AB122" s="22">
        <f t="shared" si="24"/>
        <v>0</v>
      </c>
      <c r="AC122" s="22">
        <f t="shared" si="27"/>
        <v>0</v>
      </c>
      <c r="AE122" s="30">
        <f t="shared" si="25"/>
        <v>0</v>
      </c>
      <c r="AF122" s="22">
        <f t="shared" si="28"/>
        <v>0</v>
      </c>
      <c r="AG122">
        <f t="shared" si="26"/>
        <v>0</v>
      </c>
      <c r="AH122" s="22"/>
    </row>
    <row r="123" spans="14:34" x14ac:dyDescent="0.45">
      <c r="N123" s="17">
        <v>9</v>
      </c>
      <c r="O123" s="30">
        <f t="shared" si="14"/>
        <v>0</v>
      </c>
      <c r="P123" s="22">
        <f t="shared" si="15"/>
        <v>0</v>
      </c>
      <c r="Q123" s="22">
        <f t="shared" si="16"/>
        <v>0</v>
      </c>
      <c r="S123" s="30">
        <f t="shared" si="17"/>
        <v>0</v>
      </c>
      <c r="T123" s="22">
        <f t="shared" si="18"/>
        <v>0</v>
      </c>
      <c r="U123" s="22">
        <f t="shared" si="19"/>
        <v>0</v>
      </c>
      <c r="W123" s="30">
        <f t="shared" si="20"/>
        <v>0</v>
      </c>
      <c r="X123" s="22">
        <f t="shared" si="21"/>
        <v>0</v>
      </c>
      <c r="Y123" s="22">
        <f t="shared" si="22"/>
        <v>0</v>
      </c>
      <c r="AA123" s="30">
        <f t="shared" si="23"/>
        <v>0</v>
      </c>
      <c r="AB123" s="22">
        <f t="shared" si="24"/>
        <v>0</v>
      </c>
      <c r="AC123" s="22">
        <f t="shared" si="27"/>
        <v>0</v>
      </c>
      <c r="AE123" s="30">
        <f t="shared" si="25"/>
        <v>0</v>
      </c>
      <c r="AF123" s="22">
        <f t="shared" si="28"/>
        <v>0</v>
      </c>
      <c r="AG123">
        <f t="shared" si="26"/>
        <v>0</v>
      </c>
      <c r="AH123" s="22"/>
    </row>
    <row r="124" spans="14:34" x14ac:dyDescent="0.45">
      <c r="N124" s="17">
        <v>10</v>
      </c>
      <c r="O124" s="30">
        <f t="shared" si="14"/>
        <v>0</v>
      </c>
      <c r="P124" s="22">
        <f t="shared" si="15"/>
        <v>0</v>
      </c>
      <c r="Q124" s="22">
        <f t="shared" si="16"/>
        <v>0</v>
      </c>
      <c r="S124" s="30">
        <f t="shared" si="17"/>
        <v>0</v>
      </c>
      <c r="T124" s="22">
        <f t="shared" si="18"/>
        <v>0</v>
      </c>
      <c r="U124" s="22">
        <f t="shared" si="19"/>
        <v>0</v>
      </c>
      <c r="W124" s="30">
        <f t="shared" si="20"/>
        <v>0</v>
      </c>
      <c r="X124" s="22">
        <f t="shared" si="21"/>
        <v>0</v>
      </c>
      <c r="Y124" s="22">
        <f t="shared" si="22"/>
        <v>0</v>
      </c>
      <c r="AA124" s="30">
        <f t="shared" si="23"/>
        <v>0</v>
      </c>
      <c r="AB124" s="22">
        <f t="shared" si="24"/>
        <v>0</v>
      </c>
      <c r="AC124" s="22">
        <f t="shared" si="27"/>
        <v>0</v>
      </c>
      <c r="AE124" s="30">
        <f t="shared" si="25"/>
        <v>0</v>
      </c>
      <c r="AF124" s="22">
        <f t="shared" si="28"/>
        <v>0</v>
      </c>
      <c r="AG124">
        <f t="shared" si="26"/>
        <v>0</v>
      </c>
      <c r="AH124" s="22"/>
    </row>
    <row r="125" spans="14:34" x14ac:dyDescent="0.45">
      <c r="N125" s="17">
        <v>11</v>
      </c>
      <c r="O125" s="30">
        <f t="shared" si="14"/>
        <v>0</v>
      </c>
      <c r="P125" s="22">
        <f t="shared" si="15"/>
        <v>0</v>
      </c>
      <c r="Q125" s="22">
        <f t="shared" si="16"/>
        <v>0</v>
      </c>
      <c r="S125" s="30">
        <f t="shared" si="17"/>
        <v>0</v>
      </c>
      <c r="T125" s="22">
        <f t="shared" si="18"/>
        <v>0</v>
      </c>
      <c r="U125" s="22">
        <f t="shared" si="19"/>
        <v>0</v>
      </c>
      <c r="W125" s="30">
        <f t="shared" si="20"/>
        <v>0</v>
      </c>
      <c r="X125" s="22">
        <f t="shared" si="21"/>
        <v>0</v>
      </c>
      <c r="Y125" s="22">
        <f t="shared" si="22"/>
        <v>0</v>
      </c>
      <c r="AA125" s="30">
        <f t="shared" si="23"/>
        <v>0</v>
      </c>
      <c r="AB125" s="22">
        <f t="shared" si="24"/>
        <v>0</v>
      </c>
      <c r="AC125" s="22">
        <f t="shared" si="27"/>
        <v>0</v>
      </c>
      <c r="AE125" s="30">
        <f t="shared" si="25"/>
        <v>0</v>
      </c>
      <c r="AF125" s="22">
        <f t="shared" si="28"/>
        <v>0</v>
      </c>
      <c r="AG125">
        <f t="shared" si="26"/>
        <v>0</v>
      </c>
      <c r="AH125" s="22"/>
    </row>
    <row r="126" spans="14:34" x14ac:dyDescent="0.45">
      <c r="N126" s="17">
        <v>12</v>
      </c>
      <c r="O126" s="30">
        <f t="shared" si="14"/>
        <v>0</v>
      </c>
      <c r="P126" s="22">
        <f t="shared" si="15"/>
        <v>0</v>
      </c>
      <c r="Q126" s="22">
        <f t="shared" si="16"/>
        <v>0</v>
      </c>
      <c r="S126" s="30">
        <f t="shared" si="17"/>
        <v>0</v>
      </c>
      <c r="T126" s="22">
        <f t="shared" si="18"/>
        <v>0</v>
      </c>
      <c r="U126" s="22">
        <f t="shared" si="19"/>
        <v>0</v>
      </c>
      <c r="W126" s="30">
        <f t="shared" si="20"/>
        <v>0</v>
      </c>
      <c r="X126" s="22">
        <f t="shared" si="21"/>
        <v>0</v>
      </c>
      <c r="Y126" s="22">
        <f t="shared" si="22"/>
        <v>0</v>
      </c>
      <c r="AA126" s="30">
        <f t="shared" si="23"/>
        <v>0</v>
      </c>
      <c r="AB126" s="22">
        <f t="shared" si="24"/>
        <v>0</v>
      </c>
      <c r="AC126" s="22">
        <f t="shared" si="27"/>
        <v>0</v>
      </c>
      <c r="AE126" s="30">
        <f t="shared" si="25"/>
        <v>0</v>
      </c>
      <c r="AF126" s="22">
        <f t="shared" si="28"/>
        <v>0</v>
      </c>
      <c r="AG126">
        <f t="shared" si="26"/>
        <v>0</v>
      </c>
      <c r="AH126" s="22"/>
    </row>
    <row r="127" spans="14:34" x14ac:dyDescent="0.45">
      <c r="N127" s="17">
        <v>13</v>
      </c>
      <c r="O127" s="30">
        <f t="shared" si="14"/>
        <v>0</v>
      </c>
      <c r="P127" s="22">
        <f t="shared" si="15"/>
        <v>0</v>
      </c>
      <c r="Q127" s="22">
        <f t="shared" si="16"/>
        <v>0</v>
      </c>
      <c r="S127" s="30">
        <f t="shared" si="17"/>
        <v>0</v>
      </c>
      <c r="T127" s="22">
        <f t="shared" si="18"/>
        <v>0</v>
      </c>
      <c r="U127" s="22">
        <f t="shared" si="19"/>
        <v>0</v>
      </c>
      <c r="W127" s="30">
        <f t="shared" si="20"/>
        <v>0</v>
      </c>
      <c r="X127" s="22">
        <f t="shared" si="21"/>
        <v>0</v>
      </c>
      <c r="Y127" s="22">
        <f t="shared" si="22"/>
        <v>0</v>
      </c>
      <c r="AA127" s="30">
        <f t="shared" si="23"/>
        <v>0</v>
      </c>
      <c r="AB127" s="22">
        <f t="shared" si="24"/>
        <v>0</v>
      </c>
      <c r="AC127" s="22">
        <f t="shared" si="27"/>
        <v>0</v>
      </c>
      <c r="AE127" s="30">
        <f t="shared" si="25"/>
        <v>0</v>
      </c>
      <c r="AF127" s="22">
        <f t="shared" si="28"/>
        <v>0</v>
      </c>
      <c r="AG127">
        <f t="shared" si="26"/>
        <v>0</v>
      </c>
      <c r="AH127" s="22"/>
    </row>
    <row r="128" spans="14:34" x14ac:dyDescent="0.45">
      <c r="N128" s="17">
        <v>14</v>
      </c>
      <c r="O128" s="30">
        <f t="shared" si="14"/>
        <v>0</v>
      </c>
      <c r="P128" s="22">
        <f t="shared" si="15"/>
        <v>0</v>
      </c>
      <c r="Q128" s="22">
        <f t="shared" si="16"/>
        <v>0</v>
      </c>
      <c r="S128" s="30">
        <f t="shared" si="17"/>
        <v>0</v>
      </c>
      <c r="T128" s="22">
        <f t="shared" si="18"/>
        <v>0</v>
      </c>
      <c r="U128" s="22">
        <f t="shared" si="19"/>
        <v>0</v>
      </c>
      <c r="W128" s="30">
        <f t="shared" si="20"/>
        <v>0</v>
      </c>
      <c r="X128" s="22">
        <f t="shared" si="21"/>
        <v>0</v>
      </c>
      <c r="Y128" s="22">
        <f t="shared" si="22"/>
        <v>0</v>
      </c>
      <c r="AA128" s="30">
        <f t="shared" si="23"/>
        <v>0</v>
      </c>
      <c r="AB128" s="22">
        <f t="shared" si="24"/>
        <v>0</v>
      </c>
      <c r="AC128" s="22">
        <f t="shared" si="27"/>
        <v>0</v>
      </c>
      <c r="AE128" s="30">
        <f t="shared" si="25"/>
        <v>0</v>
      </c>
      <c r="AF128" s="22">
        <f t="shared" si="28"/>
        <v>0</v>
      </c>
      <c r="AG128">
        <f t="shared" si="26"/>
        <v>0</v>
      </c>
      <c r="AH128" s="22"/>
    </row>
    <row r="129" spans="14:34" x14ac:dyDescent="0.45">
      <c r="N129" s="17" t="s">
        <v>53</v>
      </c>
      <c r="O129" s="30">
        <f t="shared" si="14"/>
        <v>0</v>
      </c>
      <c r="P129" s="22">
        <f t="shared" si="15"/>
        <v>0</v>
      </c>
      <c r="Q129" s="22">
        <f t="shared" si="16"/>
        <v>0</v>
      </c>
      <c r="S129" s="30">
        <f t="shared" si="17"/>
        <v>0</v>
      </c>
      <c r="T129" s="22">
        <f t="shared" si="18"/>
        <v>0</v>
      </c>
      <c r="U129" s="22">
        <f t="shared" si="19"/>
        <v>0</v>
      </c>
      <c r="W129" s="30">
        <f t="shared" si="20"/>
        <v>0</v>
      </c>
      <c r="X129" s="22">
        <f t="shared" si="21"/>
        <v>0</v>
      </c>
      <c r="Y129" s="22">
        <f t="shared" si="22"/>
        <v>0</v>
      </c>
      <c r="AA129" s="30">
        <f t="shared" si="23"/>
        <v>0</v>
      </c>
      <c r="AB129" s="22">
        <f t="shared" si="24"/>
        <v>0</v>
      </c>
      <c r="AC129" s="22">
        <f t="shared" si="27"/>
        <v>0</v>
      </c>
      <c r="AE129" s="30">
        <f t="shared" si="25"/>
        <v>0</v>
      </c>
      <c r="AF129" s="22">
        <f t="shared" si="28"/>
        <v>0</v>
      </c>
      <c r="AG129">
        <f t="shared" si="26"/>
        <v>0</v>
      </c>
      <c r="AH129" s="22"/>
    </row>
    <row r="131" spans="14:34" x14ac:dyDescent="0.45">
      <c r="N131" t="s">
        <v>54</v>
      </c>
      <c r="O131" s="38">
        <f>SUM(O114:O129)</f>
        <v>0</v>
      </c>
      <c r="Q131" s="22">
        <f>SUM(Q114:Q129)</f>
        <v>0</v>
      </c>
      <c r="S131" s="30">
        <f>SUM(S114:S129)</f>
        <v>0</v>
      </c>
      <c r="U131" s="22">
        <f>SUM(U114:U129)</f>
        <v>0</v>
      </c>
      <c r="W131" s="38">
        <f>SUM(W114:W129)</f>
        <v>0</v>
      </c>
      <c r="Y131" s="22">
        <f>SUM(Y114:Y129)</f>
        <v>0</v>
      </c>
      <c r="AA131" s="38">
        <f>SUM(AA114:AA129)</f>
        <v>0</v>
      </c>
      <c r="AC131" s="22">
        <f>SUM(AC114:AC129)</f>
        <v>0</v>
      </c>
      <c r="AE131" s="31">
        <f>SUM(AE114:AE129)</f>
        <v>0</v>
      </c>
      <c r="AF131" s="2"/>
      <c r="AG131">
        <f>SUM(AG114:AG129)</f>
        <v>0</v>
      </c>
      <c r="AH131" s="22"/>
    </row>
    <row r="135" spans="14:34" x14ac:dyDescent="0.45">
      <c r="N135" s="3" t="s">
        <v>26</v>
      </c>
      <c r="P135" s="5" t="str">
        <f>($C$3)</f>
        <v>p7eINT_metier</v>
      </c>
      <c r="T135" s="6" t="s">
        <v>27</v>
      </c>
      <c r="W135" s="7" t="str">
        <f>($C$5)</f>
        <v>Plaice VIIe - International (Used metier based datasets)</v>
      </c>
    </row>
    <row r="136" spans="14:34" x14ac:dyDescent="0.45">
      <c r="N136" s="3"/>
    </row>
    <row r="137" spans="14:34" x14ac:dyDescent="0.45">
      <c r="N137" s="6" t="s">
        <v>29</v>
      </c>
      <c r="P137" s="5">
        <f>($B$7)</f>
        <v>2001</v>
      </c>
      <c r="Q137" s="9"/>
      <c r="R137" s="9"/>
      <c r="S137" s="9"/>
      <c r="T137" s="6" t="s">
        <v>30</v>
      </c>
      <c r="U137" s="10"/>
      <c r="W137" s="5" t="str">
        <f>($D$7)</f>
        <v>Combined</v>
      </c>
    </row>
    <row r="138" spans="14:34" x14ac:dyDescent="0.45">
      <c r="N138" s="6"/>
      <c r="P138" s="6"/>
      <c r="Q138" s="9"/>
      <c r="R138" s="9"/>
      <c r="S138" s="9"/>
      <c r="U138" s="10"/>
    </row>
    <row r="139" spans="14:34" x14ac:dyDescent="0.45">
      <c r="N139" s="6" t="s">
        <v>32</v>
      </c>
      <c r="P139" s="36">
        <f>($F$7)</f>
        <v>42191</v>
      </c>
      <c r="Q139" s="2"/>
      <c r="R139" s="2"/>
      <c r="T139" s="6" t="s">
        <v>33</v>
      </c>
      <c r="U139" s="2"/>
      <c r="W139" s="5" t="str">
        <f>($J$7)</f>
        <v>idh</v>
      </c>
    </row>
    <row r="142" spans="14:34" x14ac:dyDescent="0.45">
      <c r="N142" s="15" t="s">
        <v>68</v>
      </c>
      <c r="X142" s="57" t="s">
        <v>123</v>
      </c>
    </row>
    <row r="143" spans="14:34" x14ac:dyDescent="0.45">
      <c r="X143" s="57" t="s">
        <v>124</v>
      </c>
    </row>
    <row r="144" spans="14:34" x14ac:dyDescent="0.45">
      <c r="N144" s="3" t="s">
        <v>78</v>
      </c>
      <c r="S144">
        <v>2.3E-3</v>
      </c>
      <c r="T144">
        <v>7.2900000000000006E-2</v>
      </c>
      <c r="W144">
        <v>3.1199999999999999E-2</v>
      </c>
    </row>
    <row r="145" spans="10:39" x14ac:dyDescent="0.45">
      <c r="AH145" s="66"/>
      <c r="AI145" s="66"/>
      <c r="AJ145" s="67"/>
      <c r="AK145" s="67"/>
      <c r="AL145" s="67"/>
      <c r="AM145" s="67"/>
    </row>
    <row r="146" spans="10:39" x14ac:dyDescent="0.45">
      <c r="O146" s="37" t="str">
        <f>J13</f>
        <v>TOTAL</v>
      </c>
      <c r="P146" s="2"/>
      <c r="AA146" s="42" t="s">
        <v>79</v>
      </c>
      <c r="AF146" s="42" t="s">
        <v>79</v>
      </c>
      <c r="AH146" s="66"/>
      <c r="AI146" s="66"/>
      <c r="AJ146" s="68" t="s">
        <v>79</v>
      </c>
      <c r="AK146" s="67"/>
      <c r="AL146" s="67"/>
      <c r="AM146" s="67"/>
    </row>
    <row r="147" spans="10:39" x14ac:dyDescent="0.45">
      <c r="O147" s="37" t="str">
        <f>J14</f>
        <v>ANNUAL</v>
      </c>
      <c r="P147" s="2"/>
      <c r="S147" t="s">
        <v>80</v>
      </c>
      <c r="T147" t="s">
        <v>81</v>
      </c>
      <c r="AA147" s="42" t="s">
        <v>82</v>
      </c>
      <c r="AE147" t="s">
        <v>80</v>
      </c>
      <c r="AF147" s="42" t="s">
        <v>82</v>
      </c>
      <c r="AH147" s="66"/>
      <c r="AI147" s="66"/>
      <c r="AJ147" s="68" t="s">
        <v>83</v>
      </c>
      <c r="AK147" s="67"/>
      <c r="AL147" s="67"/>
      <c r="AM147" s="67"/>
    </row>
    <row r="148" spans="10:39" x14ac:dyDescent="0.45">
      <c r="N148" s="17" t="s">
        <v>40</v>
      </c>
      <c r="O148" s="10" t="s">
        <v>74</v>
      </c>
      <c r="P148" s="10" t="s">
        <v>75</v>
      </c>
      <c r="S148" t="s">
        <v>84</v>
      </c>
      <c r="T148" t="s">
        <v>85</v>
      </c>
      <c r="W148" t="s">
        <v>86</v>
      </c>
      <c r="X148" t="s">
        <v>87</v>
      </c>
      <c r="AA148" s="42" t="s">
        <v>88</v>
      </c>
      <c r="AE148" t="s">
        <v>89</v>
      </c>
      <c r="AF148" s="42" t="s">
        <v>90</v>
      </c>
      <c r="AH148" s="66"/>
      <c r="AI148" s="66"/>
      <c r="AJ148" s="68" t="s">
        <v>91</v>
      </c>
      <c r="AK148" s="67"/>
      <c r="AL148" s="67"/>
      <c r="AM148" s="67"/>
    </row>
    <row r="149" spans="10:39" x14ac:dyDescent="0.45">
      <c r="N149" s="17">
        <v>0</v>
      </c>
      <c r="O149" s="30">
        <f t="shared" ref="O149:O164" si="29">SUM(AE81+AE114)</f>
        <v>0</v>
      </c>
      <c r="P149" s="22">
        <f t="shared" ref="P149:P164" si="30">IF(AE81+AE114=0,0,(AE81*AF81+AE114* AF114)/(AE81+AE114))</f>
        <v>0</v>
      </c>
      <c r="Q149" s="22">
        <f t="shared" ref="Q149:Q164" si="31">SUM(O149*P149)</f>
        <v>0</v>
      </c>
      <c r="AF149" s="42"/>
      <c r="AH149" s="66"/>
      <c r="AI149" s="66"/>
      <c r="AJ149" s="67">
        <f t="shared" ref="AJ149:AJ164" si="32">SUM(O149*P149)</f>
        <v>0</v>
      </c>
      <c r="AK149" s="67"/>
      <c r="AL149" s="69">
        <f t="shared" ref="AL149:AL164" si="33">SUM(P149*$AJ$168)</f>
        <v>0</v>
      </c>
      <c r="AM149" s="67"/>
    </row>
    <row r="150" spans="10:39" x14ac:dyDescent="0.45">
      <c r="J150" s="56"/>
      <c r="N150" s="17">
        <v>1</v>
      </c>
      <c r="O150" s="30">
        <f t="shared" si="29"/>
        <v>0</v>
      </c>
      <c r="P150" s="22">
        <f t="shared" si="30"/>
        <v>0</v>
      </c>
      <c r="Q150" s="22">
        <f t="shared" si="31"/>
        <v>0</v>
      </c>
      <c r="T150" s="22"/>
      <c r="W150" s="22"/>
      <c r="AA150" s="43"/>
      <c r="AF150" s="43"/>
      <c r="AH150" s="66"/>
      <c r="AI150" s="66"/>
      <c r="AJ150" s="67">
        <f>SUM(O150*P150)</f>
        <v>0</v>
      </c>
      <c r="AK150" s="67"/>
      <c r="AL150" s="69">
        <f t="shared" si="33"/>
        <v>0</v>
      </c>
      <c r="AM150" s="67"/>
    </row>
    <row r="151" spans="10:39" x14ac:dyDescent="0.45">
      <c r="J151" s="56"/>
      <c r="N151" s="17">
        <v>2</v>
      </c>
      <c r="O151" s="30">
        <f t="shared" si="29"/>
        <v>468642.37319172325</v>
      </c>
      <c r="P151" s="22">
        <f t="shared" si="30"/>
        <v>0.26863848036908849</v>
      </c>
      <c r="Q151" s="22">
        <f t="shared" si="31"/>
        <v>125895.37497078779</v>
      </c>
      <c r="S151">
        <v>2.5</v>
      </c>
      <c r="T151" s="22">
        <f t="shared" ref="T151:T164" si="34">P151</f>
        <v>0.26863848036908849</v>
      </c>
      <c r="W151" s="22">
        <f t="shared" ref="W151:W164" si="35">SUM(($S$144*S151^2)+($T$144*S151)+$W$144)</f>
        <v>0.22782500000000003</v>
      </c>
      <c r="X151">
        <f t="shared" ref="X151:X164" si="36">SUM(O151*W151)</f>
        <v>106768.44867240437</v>
      </c>
      <c r="AA151" s="43">
        <f t="shared" ref="AA151:AA164" si="37">SUM(W151*$X$168)</f>
        <v>0.21805304135953535</v>
      </c>
      <c r="AE151">
        <v>2</v>
      </c>
      <c r="AF151" s="43">
        <f t="shared" ref="AF151:AF164" si="38">SUM(($S$144*AE151^2)+($T$144*AE151)+$W$144)*$X$168</f>
        <v>0.17821343707295287</v>
      </c>
      <c r="AH151" s="66"/>
      <c r="AI151" s="66"/>
      <c r="AJ151" s="67">
        <f t="shared" si="32"/>
        <v>125895.37497078779</v>
      </c>
      <c r="AK151" s="67"/>
      <c r="AL151" s="69">
        <f t="shared" si="33"/>
        <v>0.26863996955325736</v>
      </c>
      <c r="AM151" s="67"/>
    </row>
    <row r="152" spans="10:39" x14ac:dyDescent="0.45">
      <c r="J152" s="56"/>
      <c r="N152" s="17">
        <v>3</v>
      </c>
      <c r="O152" s="30">
        <f t="shared" si="29"/>
        <v>784608.16549710277</v>
      </c>
      <c r="P152" s="22">
        <f t="shared" si="30"/>
        <v>0.31996858690944419</v>
      </c>
      <c r="Q152" s="22">
        <f t="shared" si="31"/>
        <v>251049.96599171931</v>
      </c>
      <c r="S152">
        <v>3.5</v>
      </c>
      <c r="T152" s="22">
        <f t="shared" si="34"/>
        <v>0.31996858690944419</v>
      </c>
      <c r="W152" s="22">
        <f t="shared" si="35"/>
        <v>0.31452500000000005</v>
      </c>
      <c r="X152">
        <f t="shared" si="36"/>
        <v>246778.88325297629</v>
      </c>
      <c r="AA152" s="43">
        <f t="shared" si="37"/>
        <v>0.30103427118888559</v>
      </c>
      <c r="AE152">
        <v>3</v>
      </c>
      <c r="AF152" s="43">
        <f t="shared" si="38"/>
        <v>0.2589933193981796</v>
      </c>
      <c r="AH152" s="66"/>
      <c r="AI152" s="66"/>
      <c r="AJ152" s="67">
        <f t="shared" si="32"/>
        <v>251049.96599171931</v>
      </c>
      <c r="AK152" s="67"/>
      <c r="AL152" s="69">
        <f t="shared" si="33"/>
        <v>0.3199703606395275</v>
      </c>
      <c r="AM152" s="67"/>
    </row>
    <row r="153" spans="10:39" x14ac:dyDescent="0.45">
      <c r="J153" s="56"/>
      <c r="N153" s="17">
        <v>4</v>
      </c>
      <c r="O153" s="30">
        <f t="shared" si="29"/>
        <v>787991.4598165222</v>
      </c>
      <c r="P153" s="22">
        <f t="shared" si="30"/>
        <v>0.37744725823732073</v>
      </c>
      <c r="Q153" s="22">
        <f t="shared" si="31"/>
        <v>297425.21602217021</v>
      </c>
      <c r="S153">
        <v>4.5</v>
      </c>
      <c r="T153" s="22">
        <f t="shared" si="34"/>
        <v>0.37744725823732073</v>
      </c>
      <c r="W153" s="22">
        <f t="shared" si="35"/>
        <v>0.40582499999999999</v>
      </c>
      <c r="X153">
        <f t="shared" si="36"/>
        <v>319786.6341800401</v>
      </c>
      <c r="AA153" s="43">
        <f t="shared" si="37"/>
        <v>0.3884181960264827</v>
      </c>
      <c r="AE153">
        <v>4</v>
      </c>
      <c r="AF153" s="43">
        <f t="shared" si="38"/>
        <v>0.34417589673165327</v>
      </c>
      <c r="AH153" s="66"/>
      <c r="AI153" s="66"/>
      <c r="AJ153" s="67">
        <f t="shared" si="32"/>
        <v>297425.21602217021</v>
      </c>
      <c r="AK153" s="67"/>
      <c r="AL153" s="69">
        <f t="shared" si="33"/>
        <v>0.37744935059758417</v>
      </c>
      <c r="AM153" s="67"/>
    </row>
    <row r="154" spans="10:39" x14ac:dyDescent="0.45">
      <c r="J154" s="56"/>
      <c r="N154" s="17">
        <v>5</v>
      </c>
      <c r="O154" s="30">
        <f t="shared" si="29"/>
        <v>950429.67226234707</v>
      </c>
      <c r="P154" s="22">
        <f t="shared" si="30"/>
        <v>0.44148096315418778</v>
      </c>
      <c r="Q154" s="22">
        <f t="shared" si="31"/>
        <v>419596.60712070001</v>
      </c>
      <c r="S154">
        <v>5.5</v>
      </c>
      <c r="T154" s="22">
        <f t="shared" si="34"/>
        <v>0.44148096315418778</v>
      </c>
      <c r="W154" s="22">
        <f t="shared" si="35"/>
        <v>0.50172499999999998</v>
      </c>
      <c r="X154">
        <f t="shared" si="36"/>
        <v>476854.32731582609</v>
      </c>
      <c r="AA154" s="43">
        <f t="shared" si="37"/>
        <v>0.48020481587232683</v>
      </c>
      <c r="AE154">
        <v>5</v>
      </c>
      <c r="AF154" s="43">
        <f t="shared" si="38"/>
        <v>0.43376116907337398</v>
      </c>
      <c r="AH154" s="66"/>
      <c r="AI154" s="66"/>
      <c r="AJ154" s="67">
        <f t="shared" si="32"/>
        <v>419596.60712070001</v>
      </c>
      <c r="AK154" s="67"/>
      <c r="AL154" s="69">
        <f t="shared" si="33"/>
        <v>0.44148341048213685</v>
      </c>
      <c r="AM154" s="67"/>
    </row>
    <row r="155" spans="10:39" x14ac:dyDescent="0.45">
      <c r="J155" s="56"/>
      <c r="N155" s="17">
        <v>6</v>
      </c>
      <c r="O155" s="30">
        <f t="shared" si="29"/>
        <v>145246.36765608957</v>
      </c>
      <c r="P155" s="22">
        <f t="shared" si="30"/>
        <v>0.57104298462995984</v>
      </c>
      <c r="Q155" s="22">
        <f t="shared" si="31"/>
        <v>82941.919292993858</v>
      </c>
      <c r="S155">
        <v>6.5</v>
      </c>
      <c r="T155" s="22">
        <f t="shared" si="34"/>
        <v>0.57104298462995984</v>
      </c>
      <c r="W155" s="22">
        <f t="shared" si="35"/>
        <v>0.60222500000000001</v>
      </c>
      <c r="X155">
        <f t="shared" si="36"/>
        <v>87470.993761688544</v>
      </c>
      <c r="AA155" s="43">
        <f t="shared" si="37"/>
        <v>0.57639413072641799</v>
      </c>
      <c r="AE155">
        <v>6</v>
      </c>
      <c r="AF155" s="43">
        <f t="shared" si="38"/>
        <v>0.52774913642334154</v>
      </c>
      <c r="AH155" s="66"/>
      <c r="AI155" s="66"/>
      <c r="AJ155" s="67">
        <f t="shared" si="32"/>
        <v>82941.919292993858</v>
      </c>
      <c r="AK155" s="67"/>
      <c r="AL155" s="69">
        <f t="shared" si="33"/>
        <v>0.57104615017858606</v>
      </c>
      <c r="AM155" s="67"/>
    </row>
    <row r="156" spans="10:39" x14ac:dyDescent="0.45">
      <c r="J156" s="56"/>
      <c r="N156" s="17">
        <v>7</v>
      </c>
      <c r="O156" s="30">
        <f t="shared" si="29"/>
        <v>78882.193783946248</v>
      </c>
      <c r="P156" s="22">
        <f t="shared" si="30"/>
        <v>0.72704107145984886</v>
      </c>
      <c r="Q156" s="22">
        <f t="shared" si="31"/>
        <v>57350.594687783712</v>
      </c>
      <c r="S156">
        <v>7.5</v>
      </c>
      <c r="T156" s="22">
        <f t="shared" si="34"/>
        <v>0.72704107145984886</v>
      </c>
      <c r="W156" s="22">
        <f t="shared" si="35"/>
        <v>0.70732500000000009</v>
      </c>
      <c r="X156">
        <f t="shared" si="36"/>
        <v>55795.347718229787</v>
      </c>
      <c r="AA156" s="43">
        <f t="shared" si="37"/>
        <v>0.67698614058875606</v>
      </c>
      <c r="AE156">
        <v>7</v>
      </c>
      <c r="AF156" s="43">
        <f t="shared" si="38"/>
        <v>0.62613979878155623</v>
      </c>
      <c r="AH156" s="66"/>
      <c r="AI156" s="66"/>
      <c r="AJ156" s="67">
        <f t="shared" si="32"/>
        <v>57350.594687783712</v>
      </c>
      <c r="AK156" s="67"/>
      <c r="AL156" s="69">
        <f t="shared" si="33"/>
        <v>0.72704510177617687</v>
      </c>
      <c r="AM156" s="67"/>
    </row>
    <row r="157" spans="10:39" x14ac:dyDescent="0.45">
      <c r="J157" s="56"/>
      <c r="N157" s="17">
        <v>8</v>
      </c>
      <c r="O157" s="30">
        <f t="shared" si="29"/>
        <v>18727.094397707966</v>
      </c>
      <c r="P157" s="22">
        <f t="shared" si="30"/>
        <v>0.76022862260287649</v>
      </c>
      <c r="Q157" s="22">
        <f t="shared" si="31"/>
        <v>14236.873179323571</v>
      </c>
      <c r="S157">
        <v>8.5</v>
      </c>
      <c r="T157" s="22">
        <f t="shared" si="34"/>
        <v>0.76022862260287649</v>
      </c>
      <c r="W157" s="22">
        <f t="shared" si="35"/>
        <v>0.817025</v>
      </c>
      <c r="X157">
        <f t="shared" si="36"/>
        <v>15300.504300287352</v>
      </c>
      <c r="AA157" s="43">
        <f t="shared" si="37"/>
        <v>0.78198084545934099</v>
      </c>
      <c r="AE157">
        <v>8</v>
      </c>
      <c r="AF157" s="43">
        <f t="shared" si="38"/>
        <v>0.72893315614801768</v>
      </c>
      <c r="AH157" s="66"/>
      <c r="AI157" s="66"/>
      <c r="AJ157" s="67">
        <f t="shared" si="32"/>
        <v>14236.873179323571</v>
      </c>
      <c r="AK157" s="67"/>
      <c r="AL157" s="69">
        <f t="shared" si="33"/>
        <v>0.76023283689275767</v>
      </c>
      <c r="AM157" s="70"/>
    </row>
    <row r="158" spans="10:39" x14ac:dyDescent="0.45">
      <c r="J158" s="56"/>
      <c r="N158" s="17">
        <v>9</v>
      </c>
      <c r="O158" s="30">
        <f t="shared" si="29"/>
        <v>11470.206210028819</v>
      </c>
      <c r="P158" s="22">
        <f t="shared" si="30"/>
        <v>1.0873825004245214</v>
      </c>
      <c r="Q158" s="22">
        <f t="shared" si="31"/>
        <v>12472.501509046011</v>
      </c>
      <c r="S158">
        <v>9.5</v>
      </c>
      <c r="T158" s="22">
        <f t="shared" si="34"/>
        <v>1.0873825004245214</v>
      </c>
      <c r="W158" s="22">
        <f t="shared" si="35"/>
        <v>0.93132500000000007</v>
      </c>
      <c r="X158">
        <f t="shared" si="36"/>
        <v>10682.489798555091</v>
      </c>
      <c r="Z158" s="5"/>
      <c r="AA158" s="43">
        <f t="shared" si="37"/>
        <v>0.891378245338173</v>
      </c>
      <c r="AE158">
        <v>9</v>
      </c>
      <c r="AF158" s="43">
        <f t="shared" si="38"/>
        <v>0.8361292085227261</v>
      </c>
      <c r="AH158" s="66"/>
      <c r="AI158" s="66"/>
      <c r="AJ158" s="67">
        <f t="shared" si="32"/>
        <v>12472.501509046011</v>
      </c>
      <c r="AK158" s="67"/>
      <c r="AL158" s="69">
        <f t="shared" si="33"/>
        <v>1.0873885282757918</v>
      </c>
      <c r="AM158" s="67"/>
    </row>
    <row r="159" spans="10:39" x14ac:dyDescent="0.45">
      <c r="J159" s="56"/>
      <c r="L159" s="34" t="s">
        <v>92</v>
      </c>
      <c r="M159" s="30">
        <f>SUM(O159:O164)</f>
        <v>37245.939149330734</v>
      </c>
      <c r="N159" s="17">
        <v>10</v>
      </c>
      <c r="O159" s="30">
        <f t="shared" si="29"/>
        <v>14017.822240975294</v>
      </c>
      <c r="P159" s="22">
        <f t="shared" si="30"/>
        <v>1.146463422327632</v>
      </c>
      <c r="Q159" s="22">
        <f t="shared" si="31"/>
        <v>16070.920459968931</v>
      </c>
      <c r="S159">
        <v>10.5</v>
      </c>
      <c r="T159" s="22">
        <f t="shared" si="34"/>
        <v>1.146463422327632</v>
      </c>
      <c r="W159" s="22">
        <f t="shared" si="35"/>
        <v>1.050225</v>
      </c>
      <c r="X159">
        <f t="shared" si="36"/>
        <v>14721.867363028277</v>
      </c>
      <c r="AA159" s="43">
        <f t="shared" si="37"/>
        <v>1.0051783402252519</v>
      </c>
      <c r="AE159">
        <v>10</v>
      </c>
      <c r="AF159" s="43">
        <f t="shared" si="38"/>
        <v>0.9477279559056816</v>
      </c>
      <c r="AH159" s="66"/>
      <c r="AI159" s="66"/>
      <c r="AJ159" s="67">
        <f t="shared" si="32"/>
        <v>16070.920459968931</v>
      </c>
      <c r="AK159" s="67"/>
      <c r="AL159" s="69">
        <f t="shared" si="33"/>
        <v>1.1464697776910795</v>
      </c>
      <c r="AM159" s="71"/>
    </row>
    <row r="160" spans="10:39" x14ac:dyDescent="0.45">
      <c r="N160" s="17">
        <v>11</v>
      </c>
      <c r="O160" s="30">
        <f t="shared" si="29"/>
        <v>6504.7117746401018</v>
      </c>
      <c r="P160" s="22">
        <f t="shared" si="30"/>
        <v>0.94081335772802566</v>
      </c>
      <c r="Q160" s="22">
        <f t="shared" si="31"/>
        <v>6119.7197257521784</v>
      </c>
      <c r="S160">
        <v>11.5</v>
      </c>
      <c r="T160" s="22">
        <f t="shared" si="34"/>
        <v>0.94081335772802566</v>
      </c>
      <c r="W160" s="22">
        <f t="shared" si="35"/>
        <v>1.1737249999999999</v>
      </c>
      <c r="X160">
        <f t="shared" si="36"/>
        <v>7634.7428276894525</v>
      </c>
      <c r="AA160" s="43">
        <f t="shared" si="37"/>
        <v>1.1233811301205776</v>
      </c>
      <c r="AE160">
        <v>11</v>
      </c>
      <c r="AF160" s="43">
        <f t="shared" si="38"/>
        <v>1.0637293982968838</v>
      </c>
      <c r="AH160" s="66"/>
      <c r="AI160" s="66"/>
      <c r="AJ160" s="67">
        <f t="shared" si="32"/>
        <v>6119.7197257521784</v>
      </c>
      <c r="AK160" s="67"/>
      <c r="AL160" s="69">
        <f t="shared" si="33"/>
        <v>0.94081857308048111</v>
      </c>
      <c r="AM160" s="67"/>
    </row>
    <row r="161" spans="14:39" x14ac:dyDescent="0.45">
      <c r="N161" s="17">
        <v>12</v>
      </c>
      <c r="O161" s="30">
        <f t="shared" si="29"/>
        <v>503.7085721516126</v>
      </c>
      <c r="P161" s="22">
        <f t="shared" si="30"/>
        <v>1.2491193393114692</v>
      </c>
      <c r="Q161" s="22">
        <f t="shared" si="31"/>
        <v>629.19211885154584</v>
      </c>
      <c r="S161">
        <v>12.5</v>
      </c>
      <c r="T161" s="22">
        <f t="shared" si="34"/>
        <v>1.2491193393114692</v>
      </c>
      <c r="W161" s="22">
        <f t="shared" si="35"/>
        <v>1.301825</v>
      </c>
      <c r="X161">
        <f t="shared" si="36"/>
        <v>655.74041194127312</v>
      </c>
      <c r="AA161" s="43">
        <f t="shared" si="37"/>
        <v>1.2459866150241505</v>
      </c>
      <c r="AE161">
        <v>12</v>
      </c>
      <c r="AF161" s="43">
        <f t="shared" si="38"/>
        <v>1.1841335356963332</v>
      </c>
      <c r="AH161" s="66"/>
      <c r="AI161" s="66"/>
      <c r="AJ161" s="67">
        <f t="shared" si="32"/>
        <v>629.19211885154584</v>
      </c>
      <c r="AK161" s="67"/>
      <c r="AL161" s="69">
        <f t="shared" si="33"/>
        <v>1.2491262637429306</v>
      </c>
      <c r="AM161" s="67"/>
    </row>
    <row r="162" spans="14:39" x14ac:dyDescent="0.45">
      <c r="N162" s="17">
        <v>13</v>
      </c>
      <c r="O162" s="30">
        <f t="shared" si="29"/>
        <v>3332.8219752387977</v>
      </c>
      <c r="P162" s="22">
        <f t="shared" si="30"/>
        <v>1.5820968770545796</v>
      </c>
      <c r="Q162" s="22">
        <f t="shared" si="31"/>
        <v>5272.8472388041773</v>
      </c>
      <c r="S162">
        <v>13.5</v>
      </c>
      <c r="T162" s="22">
        <f t="shared" si="34"/>
        <v>1.5820968770545796</v>
      </c>
      <c r="W162" s="22">
        <f t="shared" si="35"/>
        <v>1.4345250000000001</v>
      </c>
      <c r="X162">
        <f t="shared" si="36"/>
        <v>4781.0164440294366</v>
      </c>
      <c r="AA162" s="43">
        <f t="shared" si="37"/>
        <v>1.3729947949359702</v>
      </c>
      <c r="AE162">
        <v>13</v>
      </c>
      <c r="AF162" s="43">
        <f t="shared" si="38"/>
        <v>1.3089403681040295</v>
      </c>
      <c r="AH162" s="66"/>
      <c r="AI162" s="66"/>
      <c r="AJ162" s="67">
        <f t="shared" si="32"/>
        <v>5272.8472388041773</v>
      </c>
      <c r="AK162" s="67"/>
      <c r="AL162" s="69">
        <f t="shared" si="33"/>
        <v>1.5821056473306017</v>
      </c>
      <c r="AM162" s="67"/>
    </row>
    <row r="163" spans="14:39" x14ac:dyDescent="0.45">
      <c r="N163" s="17">
        <v>14</v>
      </c>
      <c r="O163" s="30">
        <f t="shared" si="29"/>
        <v>3995.001082020005</v>
      </c>
      <c r="P163" s="22">
        <f t="shared" si="30"/>
        <v>1.5590326434105017</v>
      </c>
      <c r="Q163" s="22">
        <f t="shared" si="31"/>
        <v>6228.3370973294632</v>
      </c>
      <c r="S163">
        <v>14.5</v>
      </c>
      <c r="T163" s="22">
        <f t="shared" si="34"/>
        <v>1.5590326434105017</v>
      </c>
      <c r="W163" s="22">
        <f t="shared" si="35"/>
        <v>1.5718249999999998</v>
      </c>
      <c r="X163">
        <f t="shared" si="36"/>
        <v>6279.442575746094</v>
      </c>
      <c r="AA163" s="43">
        <f t="shared" si="37"/>
        <v>1.5044056698560369</v>
      </c>
      <c r="AE163">
        <v>14</v>
      </c>
      <c r="AF163" s="43">
        <f t="shared" si="38"/>
        <v>1.4381498955199727</v>
      </c>
      <c r="AH163" s="66"/>
      <c r="AI163" s="66"/>
      <c r="AJ163" s="67">
        <f t="shared" si="32"/>
        <v>6228.3370973294632</v>
      </c>
      <c r="AK163" s="67"/>
      <c r="AL163" s="69">
        <f t="shared" si="33"/>
        <v>1.5590412858310818</v>
      </c>
      <c r="AM163" s="67"/>
    </row>
    <row r="164" spans="14:39" x14ac:dyDescent="0.45">
      <c r="N164" s="17" t="s">
        <v>53</v>
      </c>
      <c r="O164" s="30">
        <f t="shared" si="29"/>
        <v>8891.8735043049255</v>
      </c>
      <c r="P164" s="22">
        <f t="shared" si="30"/>
        <v>1.6579669242565731</v>
      </c>
      <c r="Q164" s="22">
        <f t="shared" si="31"/>
        <v>14742.432164810954</v>
      </c>
      <c r="S164">
        <v>15.5</v>
      </c>
      <c r="T164" s="22">
        <f t="shared" si="34"/>
        <v>1.6579669242565731</v>
      </c>
      <c r="W164" s="22">
        <f t="shared" si="35"/>
        <v>1.7137249999999999</v>
      </c>
      <c r="X164">
        <f t="shared" si="36"/>
        <v>15238.225921164958</v>
      </c>
      <c r="AA164" s="43">
        <f t="shared" si="37"/>
        <v>1.6402192397843507</v>
      </c>
      <c r="AE164">
        <v>15</v>
      </c>
      <c r="AF164" s="43">
        <f t="shared" si="38"/>
        <v>1.571762117944163</v>
      </c>
      <c r="AH164" s="66"/>
      <c r="AI164" s="66"/>
      <c r="AJ164" s="67">
        <f t="shared" si="32"/>
        <v>14742.432164810954</v>
      </c>
      <c r="AK164" s="67"/>
      <c r="AL164" s="69">
        <f t="shared" si="33"/>
        <v>1.6579761151144605</v>
      </c>
      <c r="AM164" s="67"/>
    </row>
    <row r="165" spans="14:39" x14ac:dyDescent="0.45">
      <c r="Z165" s="42" t="s">
        <v>92</v>
      </c>
      <c r="AA165" s="43">
        <f>SUM(AA159*O159/M159)+(AA160*O160/M159)+(AA161*O161/M159)+(AA162*O162/M159)+(AA163*O163/M159)+(AA164*O164/M159)</f>
        <v>1.2671439753639426</v>
      </c>
      <c r="AB165" s="42"/>
      <c r="AC165" s="42"/>
      <c r="AD165" s="42" t="s">
        <v>93</v>
      </c>
      <c r="AE165" s="44">
        <v>10</v>
      </c>
      <c r="AF165" s="43">
        <f>SUM(AF159*O159/M159)+(AF160*O160/M159)+(AF161*O161/M159)+(AF162*O162/M159)+(AF163*O163/M159)+(AF164*O164/M159)</f>
        <v>1.2050865125668784</v>
      </c>
      <c r="AH165" s="66"/>
      <c r="AI165" s="66"/>
      <c r="AJ165" s="66"/>
      <c r="AK165" s="66"/>
      <c r="AL165" s="43">
        <f>SUM(AL159*O159/M159)+(AL160*O160/M159)+(AL161*O161/M159)+(AL162*O162/M159)+(AL163*O163/M159)+(AL164*O164/M159)</f>
        <v>1.3172904726503027</v>
      </c>
      <c r="AM165" s="66"/>
    </row>
    <row r="166" spans="14:39" x14ac:dyDescent="0.45">
      <c r="N166" t="s">
        <v>54</v>
      </c>
      <c r="O166" s="31">
        <f>SUM(O149:O164)</f>
        <v>3283243.4719647979</v>
      </c>
      <c r="P166" s="2"/>
      <c r="Q166" s="32">
        <f>SUM(Q149:Q164)</f>
        <v>1310032.5015800416</v>
      </c>
      <c r="W166" t="s">
        <v>94</v>
      </c>
      <c r="X166">
        <f>SUM(X150:X164)</f>
        <v>1368748.664543607</v>
      </c>
      <c r="AH166" s="66" t="s">
        <v>94</v>
      </c>
      <c r="AI166" s="66"/>
      <c r="AJ166" s="66">
        <f>SUM(AJ149:AJ164)</f>
        <v>1310032.5015800416</v>
      </c>
      <c r="AK166" s="66"/>
      <c r="AL166" s="66"/>
      <c r="AM166" s="66"/>
    </row>
    <row r="167" spans="14:39" x14ac:dyDescent="0.45">
      <c r="AH167" s="66"/>
      <c r="AI167" s="66"/>
      <c r="AJ167" s="66"/>
      <c r="AK167" s="66"/>
      <c r="AL167" s="66"/>
      <c r="AM167" s="66"/>
    </row>
    <row r="168" spans="14:39" x14ac:dyDescent="0.45">
      <c r="N168" t="s">
        <v>95</v>
      </c>
      <c r="O168" s="33">
        <f>IF($Q$166 &gt;0, $Q$166/$J$15/1000,0)</f>
        <v>0.99999445658004149</v>
      </c>
      <c r="P168" s="2"/>
      <c r="W168" t="s">
        <v>96</v>
      </c>
      <c r="X168">
        <f>J15/(X166/1000)</f>
        <v>0.95710761048846849</v>
      </c>
      <c r="AH168" s="66" t="s">
        <v>96</v>
      </c>
      <c r="AI168" s="66"/>
      <c r="AJ168" s="66">
        <f>J15/(AJ166/1000)</f>
        <v>1.0000055434506883</v>
      </c>
      <c r="AK168" s="66"/>
      <c r="AL168" s="66"/>
      <c r="AM168" s="66"/>
    </row>
    <row r="169" spans="14:39" x14ac:dyDescent="0.45">
      <c r="N169" t="s">
        <v>97</v>
      </c>
    </row>
    <row r="170" spans="14:39" x14ac:dyDescent="0.45">
      <c r="N170" t="s">
        <v>98</v>
      </c>
    </row>
  </sheetData>
  <pageMargins left="0.75" right="0.75" top="1" bottom="1" header="0.5" footer="0.5"/>
  <pageSetup paperSize="9" orientation="landscape" blackAndWhite="1" useFirstPageNumber="1" horizontalDpi="4294967292" verticalDpi="4294967292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37" r:id="rId4" name="Button 1">
              <controlPr defaultSize="0" print="0" autoFill="0" autoLine="0" autoPict="0" macro="'TOTINT+migration(2001)'!PRINT">
                <anchor moveWithCells="1" sizeWithCells="1">
                  <from>
                    <xdr:col>5</xdr:col>
                    <xdr:colOff>354330</xdr:colOff>
                    <xdr:row>2</xdr:row>
                    <xdr:rowOff>0</xdr:rowOff>
                  </from>
                  <to>
                    <xdr:col>7</xdr:col>
                    <xdr:colOff>533400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8" r:id="rId5" name="Button 2">
              <controlPr defaultSize="0" print="0" autoFill="0" autoLine="0" autoPict="0" macro="'TOTINT+migration(2001)'!FIRST">
                <anchor moveWithCells="1" sizeWithCells="1">
                  <from>
                    <xdr:col>4</xdr:col>
                    <xdr:colOff>0</xdr:colOff>
                    <xdr:row>2</xdr:row>
                    <xdr:rowOff>0</xdr:rowOff>
                  </from>
                  <to>
                    <xdr:col>5</xdr:col>
                    <xdr:colOff>354330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9" r:id="rId6" name="Button 3">
              <controlPr defaultSize="0" print="0" autoFill="0" autoLine="0" autoPict="0" macro="'TOTINT+migration(2001)'!SAVE">
                <anchor moveWithCells="1" sizeWithCells="1">
                  <from>
                    <xdr:col>7</xdr:col>
                    <xdr:colOff>533400</xdr:colOff>
                    <xdr:row>2</xdr:row>
                    <xdr:rowOff>0</xdr:rowOff>
                  </from>
                  <to>
                    <xdr:col>10</xdr:col>
                    <xdr:colOff>57150</xdr:colOff>
                    <xdr:row>5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autoPageBreaks="0"/>
  </sheetPr>
  <dimension ref="A1:BC170"/>
  <sheetViews>
    <sheetView zoomScaleNormal="100" workbookViewId="0"/>
  </sheetViews>
  <sheetFormatPr defaultRowHeight="12.3" x14ac:dyDescent="0.45"/>
  <cols>
    <col min="7" max="7" width="2.71875" customWidth="1"/>
    <col min="9" max="9" width="2.71875" customWidth="1"/>
    <col min="10" max="10" width="9.83203125" customWidth="1"/>
    <col min="14" max="14" width="5.71875" customWidth="1"/>
    <col min="15" max="15" width="10.71875" customWidth="1"/>
    <col min="16" max="16" width="7.71875" customWidth="1"/>
    <col min="17" max="17" width="6.71875" hidden="1" customWidth="1"/>
    <col min="18" max="18" width="3.71875" customWidth="1"/>
    <col min="19" max="19" width="10.71875" customWidth="1"/>
    <col min="20" max="20" width="7.71875" customWidth="1"/>
    <col min="21" max="21" width="6.71875" hidden="1" customWidth="1"/>
    <col min="22" max="22" width="3.71875" customWidth="1"/>
    <col min="23" max="23" width="10.71875" customWidth="1"/>
    <col min="24" max="24" width="7.71875" customWidth="1"/>
    <col min="25" max="25" width="6.71875" hidden="1" customWidth="1"/>
    <col min="26" max="26" width="3.71875" customWidth="1"/>
    <col min="27" max="27" width="10.71875" customWidth="1"/>
    <col min="28" max="28" width="7.71875" customWidth="1"/>
    <col min="29" max="29" width="6.71875" hidden="1" customWidth="1"/>
    <col min="30" max="30" width="3.71875" customWidth="1"/>
    <col min="31" max="31" width="10.71875" customWidth="1"/>
    <col min="32" max="32" width="7.71875" customWidth="1"/>
    <col min="33" max="33" width="0" hidden="1" customWidth="1"/>
    <col min="35" max="35" width="5.27734375" customWidth="1"/>
    <col min="36" max="36" width="8.71875" customWidth="1"/>
    <col min="37" max="37" width="6.27734375" customWidth="1"/>
    <col min="38" max="38" width="6.44140625" customWidth="1"/>
  </cols>
  <sheetData>
    <row r="1" spans="1:55" ht="22.5" x14ac:dyDescent="0.75">
      <c r="A1" s="3" t="s">
        <v>22</v>
      </c>
      <c r="C1" s="1" t="s">
        <v>23</v>
      </c>
      <c r="E1" s="2"/>
      <c r="F1" s="3" t="s">
        <v>24</v>
      </c>
      <c r="J1" s="3" t="s">
        <v>25</v>
      </c>
      <c r="N1" s="3" t="s">
        <v>26</v>
      </c>
      <c r="P1" s="5" t="str">
        <f>($C$3)</f>
        <v>p7eINT_metier</v>
      </c>
      <c r="T1" s="6" t="s">
        <v>27</v>
      </c>
      <c r="W1" s="7" t="str">
        <f>($C$5)</f>
        <v>Plaice VIIe - International (Used metier based datasets)</v>
      </c>
    </row>
    <row r="2" spans="1:55" x14ac:dyDescent="0.45">
      <c r="N2" s="3"/>
    </row>
    <row r="3" spans="1:55" x14ac:dyDescent="0.45">
      <c r="A3" s="3" t="s">
        <v>26</v>
      </c>
      <c r="C3" s="11" t="s">
        <v>28</v>
      </c>
      <c r="D3" s="39"/>
      <c r="N3" s="6" t="s">
        <v>29</v>
      </c>
      <c r="P3" s="5">
        <f>($B$7)</f>
        <v>2000</v>
      </c>
      <c r="Q3" s="9"/>
      <c r="R3" s="9"/>
      <c r="S3" s="9"/>
      <c r="T3" s="6" t="s">
        <v>30</v>
      </c>
      <c r="U3" s="10"/>
      <c r="W3" s="5" t="str">
        <f>($D$7)</f>
        <v>Combined</v>
      </c>
    </row>
    <row r="4" spans="1:55" x14ac:dyDescent="0.45">
      <c r="A4" s="3"/>
      <c r="N4" s="6"/>
      <c r="P4" s="6"/>
      <c r="Q4" s="9"/>
      <c r="R4" s="9"/>
      <c r="S4" s="9"/>
      <c r="U4" s="10"/>
    </row>
    <row r="5" spans="1:55" x14ac:dyDescent="0.45">
      <c r="A5" s="6" t="s">
        <v>27</v>
      </c>
      <c r="C5" s="11" t="s">
        <v>31</v>
      </c>
      <c r="D5" s="9"/>
      <c r="E5" s="9"/>
      <c r="G5" s="10"/>
      <c r="N5" s="6" t="s">
        <v>32</v>
      </c>
      <c r="P5" s="36">
        <f>($F$7)</f>
        <v>42191</v>
      </c>
      <c r="Q5" s="2"/>
      <c r="R5" s="2"/>
      <c r="T5" s="6" t="s">
        <v>33</v>
      </c>
      <c r="U5" s="2"/>
      <c r="W5" s="5" t="str">
        <f>($J$7)</f>
        <v>idh</v>
      </c>
    </row>
    <row r="6" spans="1:55" x14ac:dyDescent="0.45">
      <c r="A6" s="6"/>
      <c r="C6" s="6"/>
      <c r="D6" s="9"/>
      <c r="E6" s="9"/>
      <c r="G6" s="10"/>
    </row>
    <row r="7" spans="1:55" x14ac:dyDescent="0.45">
      <c r="A7" s="6" t="s">
        <v>29</v>
      </c>
      <c r="B7" s="12">
        <v>2000</v>
      </c>
      <c r="C7" s="9" t="s">
        <v>30</v>
      </c>
      <c r="D7" s="13" t="str">
        <f>IF(F45=1, "Combined",IF(F45=2, "Separate",""))</f>
        <v>Combined</v>
      </c>
      <c r="E7" s="4" t="s">
        <v>32</v>
      </c>
      <c r="F7" s="35">
        <v>42191</v>
      </c>
      <c r="G7" s="2"/>
      <c r="I7" s="4" t="s">
        <v>33</v>
      </c>
      <c r="J7" s="40" t="s">
        <v>34</v>
      </c>
    </row>
    <row r="8" spans="1:55" x14ac:dyDescent="0.45">
      <c r="N8" s="15" t="s">
        <v>35</v>
      </c>
      <c r="AU8" s="45"/>
    </row>
    <row r="9" spans="1:55" x14ac:dyDescent="0.45">
      <c r="AF9" s="46"/>
      <c r="AG9" s="46"/>
      <c r="AH9" s="46"/>
      <c r="AI9" s="46"/>
      <c r="AJ9" s="46"/>
      <c r="AK9" s="46"/>
      <c r="AL9" s="46"/>
      <c r="AM9" s="46"/>
      <c r="AN9" s="46"/>
      <c r="AO9" s="47"/>
      <c r="AU9" s="45"/>
    </row>
    <row r="10" spans="1:55" x14ac:dyDescent="0.45">
      <c r="A10" t="s">
        <v>36</v>
      </c>
      <c r="N10" s="3" t="s">
        <v>37</v>
      </c>
    </row>
    <row r="11" spans="1:55" x14ac:dyDescent="0.45">
      <c r="A11" t="s">
        <v>38</v>
      </c>
      <c r="AK11" s="9"/>
    </row>
    <row r="12" spans="1:55" x14ac:dyDescent="0.45">
      <c r="O12" s="37" t="str">
        <f>C14</f>
        <v>International</v>
      </c>
      <c r="P12" s="2"/>
      <c r="S12" s="37" t="str">
        <f>D14</f>
        <v>Migration</v>
      </c>
      <c r="T12" s="2"/>
      <c r="U12" s="5"/>
      <c r="W12" s="37" t="str">
        <f>E14</f>
        <v>-</v>
      </c>
      <c r="X12" s="2"/>
      <c r="Z12" s="5"/>
      <c r="AA12" s="37" t="str">
        <f>F14</f>
        <v>-</v>
      </c>
      <c r="AB12" s="2"/>
      <c r="AC12" s="5"/>
      <c r="AJ12" s="9"/>
      <c r="AX12" s="42"/>
      <c r="BC12" s="42"/>
    </row>
    <row r="13" spans="1:55" x14ac:dyDescent="0.45">
      <c r="I13" s="4"/>
      <c r="J13" s="16" t="s">
        <v>39</v>
      </c>
      <c r="N13" s="17" t="s">
        <v>40</v>
      </c>
      <c r="O13" s="10" t="s">
        <v>41</v>
      </c>
      <c r="P13" s="10" t="s">
        <v>42</v>
      </c>
      <c r="S13" s="10" t="s">
        <v>41</v>
      </c>
      <c r="T13" s="10" t="s">
        <v>42</v>
      </c>
      <c r="U13" s="10"/>
      <c r="W13" s="10" t="s">
        <v>41</v>
      </c>
      <c r="X13" s="10" t="s">
        <v>42</v>
      </c>
      <c r="AA13" s="10" t="s">
        <v>41</v>
      </c>
      <c r="AB13" s="10" t="s">
        <v>42</v>
      </c>
      <c r="AC13" s="10"/>
      <c r="AE13" s="10"/>
      <c r="AX13" s="42"/>
      <c r="BC13" s="42"/>
    </row>
    <row r="14" spans="1:55" x14ac:dyDescent="0.45">
      <c r="C14" s="41" t="s">
        <v>43</v>
      </c>
      <c r="D14" s="41" t="s">
        <v>44</v>
      </c>
      <c r="E14" s="41" t="s">
        <v>45</v>
      </c>
      <c r="F14" s="41" t="s">
        <v>45</v>
      </c>
      <c r="H14" s="16" t="s">
        <v>46</v>
      </c>
      <c r="I14" s="4"/>
      <c r="J14" s="16" t="s">
        <v>47</v>
      </c>
      <c r="N14" s="17">
        <v>0</v>
      </c>
      <c r="O14" s="30">
        <v>0</v>
      </c>
      <c r="P14" s="22">
        <v>0</v>
      </c>
      <c r="Q14" s="18"/>
      <c r="S14" s="30">
        <v>0</v>
      </c>
      <c r="T14" s="22">
        <v>0</v>
      </c>
      <c r="U14" s="20"/>
      <c r="W14" s="30">
        <v>0</v>
      </c>
      <c r="X14" s="22">
        <v>0</v>
      </c>
      <c r="AA14" s="30">
        <v>0</v>
      </c>
      <c r="AB14" s="22">
        <v>0</v>
      </c>
      <c r="AC14" s="23"/>
      <c r="AE14" s="22"/>
      <c r="AX14" s="42"/>
      <c r="BC14" s="42"/>
    </row>
    <row r="15" spans="1:55" x14ac:dyDescent="0.45">
      <c r="A15" t="s">
        <v>48</v>
      </c>
      <c r="C15" s="20">
        <v>1280.6299999999999</v>
      </c>
      <c r="D15" s="22">
        <v>344.65405153706899</v>
      </c>
      <c r="E15" s="20">
        <f>0</f>
        <v>0</v>
      </c>
      <c r="F15" s="20">
        <f>0</f>
        <v>0</v>
      </c>
      <c r="H15" s="22"/>
      <c r="J15" s="22">
        <f>SUM(C15:F15)</f>
        <v>1625.284051537069</v>
      </c>
      <c r="N15" s="17">
        <v>1</v>
      </c>
      <c r="O15" s="30">
        <v>46301.186667096634</v>
      </c>
      <c r="P15" s="22">
        <v>0.25267723612388415</v>
      </c>
      <c r="Q15" s="18"/>
      <c r="S15" s="30">
        <v>0</v>
      </c>
      <c r="T15" s="22">
        <v>0</v>
      </c>
      <c r="U15" s="20"/>
      <c r="W15" s="30">
        <v>0</v>
      </c>
      <c r="X15" s="22">
        <v>0</v>
      </c>
      <c r="AA15" s="30">
        <v>0</v>
      </c>
      <c r="AB15" s="22">
        <v>0</v>
      </c>
      <c r="AC15" s="23"/>
      <c r="AE15" s="22"/>
      <c r="BC15" s="42"/>
    </row>
    <row r="16" spans="1:55" x14ac:dyDescent="0.45">
      <c r="N16" s="17">
        <v>2</v>
      </c>
      <c r="O16" s="30">
        <v>341930.50810863433</v>
      </c>
      <c r="P16" s="22">
        <v>0.29664673952969806</v>
      </c>
      <c r="Q16" s="18"/>
      <c r="S16" s="30">
        <v>8595</v>
      </c>
      <c r="T16" s="22">
        <v>0.181430697211586</v>
      </c>
      <c r="U16" s="20"/>
      <c r="W16" s="30">
        <v>0</v>
      </c>
      <c r="X16" s="22">
        <v>0</v>
      </c>
      <c r="AA16" s="30">
        <v>0</v>
      </c>
      <c r="AB16" s="22">
        <v>0</v>
      </c>
      <c r="AC16" s="23"/>
      <c r="AE16" s="22"/>
      <c r="AQ16" s="22"/>
      <c r="AT16" s="22"/>
      <c r="AX16" s="43"/>
      <c r="BC16" s="43"/>
    </row>
    <row r="17" spans="1:55" x14ac:dyDescent="0.45">
      <c r="A17" t="s">
        <v>49</v>
      </c>
      <c r="C17" s="20">
        <v>1280.6299999999999</v>
      </c>
      <c r="D17" s="22">
        <v>344.65405153706899</v>
      </c>
      <c r="E17" s="20">
        <f>0</f>
        <v>0</v>
      </c>
      <c r="F17" s="20">
        <f>0</f>
        <v>0</v>
      </c>
      <c r="H17" s="22">
        <f>SUM(C17:F17)</f>
        <v>1625.284051537069</v>
      </c>
      <c r="I17" s="22"/>
      <c r="J17" s="22"/>
      <c r="N17" s="17">
        <v>3</v>
      </c>
      <c r="O17" s="30">
        <v>960392.29749889206</v>
      </c>
      <c r="P17" s="22">
        <v>0.33071727110333599</v>
      </c>
      <c r="Q17" s="18"/>
      <c r="S17" s="30">
        <v>196524</v>
      </c>
      <c r="T17" s="22">
        <v>0.205289135025362</v>
      </c>
      <c r="U17" s="20"/>
      <c r="W17" s="30">
        <v>0</v>
      </c>
      <c r="X17" s="22">
        <v>0</v>
      </c>
      <c r="AA17" s="30">
        <v>0</v>
      </c>
      <c r="AB17" s="22">
        <v>0</v>
      </c>
      <c r="AC17" s="23"/>
      <c r="AE17" s="22"/>
      <c r="AQ17" s="22"/>
      <c r="AT17" s="22"/>
      <c r="AX17" s="43"/>
      <c r="BC17" s="43"/>
    </row>
    <row r="18" spans="1:55" x14ac:dyDescent="0.45">
      <c r="N18" s="17">
        <v>4</v>
      </c>
      <c r="O18" s="30">
        <v>1287657.7773350743</v>
      </c>
      <c r="P18" s="22">
        <v>0.39003553742504238</v>
      </c>
      <c r="Q18" s="18"/>
      <c r="S18" s="30">
        <v>749808</v>
      </c>
      <c r="T18" s="22">
        <v>0.24910047562771401</v>
      </c>
      <c r="U18" s="20"/>
      <c r="W18" s="30">
        <v>0</v>
      </c>
      <c r="X18" s="22">
        <v>0</v>
      </c>
      <c r="AA18" s="30">
        <v>0</v>
      </c>
      <c r="AB18" s="22">
        <v>0</v>
      </c>
      <c r="AC18" s="23"/>
      <c r="AE18" s="22"/>
      <c r="AQ18" s="22"/>
      <c r="AT18" s="22"/>
      <c r="AX18" s="43"/>
      <c r="BC18" s="43"/>
    </row>
    <row r="19" spans="1:55" x14ac:dyDescent="0.45">
      <c r="A19" t="s">
        <v>50</v>
      </c>
      <c r="C19" s="20">
        <v>1280.6299999999999</v>
      </c>
      <c r="D19" s="22">
        <v>344.65405153706899</v>
      </c>
      <c r="E19" s="20">
        <v>0</v>
      </c>
      <c r="F19" s="20">
        <v>0</v>
      </c>
      <c r="H19" s="22"/>
      <c r="I19" s="22"/>
      <c r="J19" s="22"/>
      <c r="N19" s="17">
        <v>5</v>
      </c>
      <c r="O19" s="30">
        <v>288225.45533072652</v>
      </c>
      <c r="P19" s="22">
        <v>0.50809061504476449</v>
      </c>
      <c r="Q19" s="18"/>
      <c r="S19" s="30">
        <v>207750</v>
      </c>
      <c r="T19" s="22">
        <v>0.35863608946874298</v>
      </c>
      <c r="U19" s="20"/>
      <c r="W19" s="30">
        <v>0</v>
      </c>
      <c r="X19" s="22">
        <v>0</v>
      </c>
      <c r="AA19" s="30">
        <v>0</v>
      </c>
      <c r="AB19" s="22">
        <v>0</v>
      </c>
      <c r="AC19" s="23"/>
      <c r="AE19" s="22"/>
      <c r="AQ19" s="22"/>
      <c r="AT19" s="22"/>
      <c r="AX19" s="43"/>
      <c r="BC19" s="43"/>
    </row>
    <row r="20" spans="1:55" x14ac:dyDescent="0.45">
      <c r="N20" s="17">
        <v>6</v>
      </c>
      <c r="O20" s="30">
        <v>144816.49922142667</v>
      </c>
      <c r="P20" s="22">
        <v>0.63131916611363503</v>
      </c>
      <c r="Q20" s="18"/>
      <c r="S20" s="30">
        <v>36300</v>
      </c>
      <c r="T20" s="22">
        <v>0.55994832612977996</v>
      </c>
      <c r="U20" s="20"/>
      <c r="W20" s="30">
        <v>0</v>
      </c>
      <c r="X20" s="22">
        <v>0</v>
      </c>
      <c r="AA20" s="30">
        <v>0</v>
      </c>
      <c r="AB20" s="22">
        <v>0</v>
      </c>
      <c r="AC20" s="23"/>
      <c r="AE20" s="22"/>
      <c r="AQ20" s="22"/>
      <c r="AT20" s="22"/>
      <c r="AX20" s="43"/>
      <c r="BC20" s="43"/>
    </row>
    <row r="21" spans="1:55" x14ac:dyDescent="0.45">
      <c r="A21" t="s">
        <v>51</v>
      </c>
      <c r="C21" s="13">
        <f>IF(C19=0, 0,IF(C19&lt;&gt; 0, C17/C19))</f>
        <v>1</v>
      </c>
      <c r="D21" s="13">
        <f>IF(D19=0, 0,IF(D19&lt;&gt; 0, D17/D19))</f>
        <v>1</v>
      </c>
      <c r="E21" s="13">
        <f>IF(E19=0, 0,IF(E19&lt;&gt; 0, E17/E19))</f>
        <v>0</v>
      </c>
      <c r="F21" s="13">
        <f>IF(F19=0, 0,IF(F19&lt;&gt; 0, F17/F19))</f>
        <v>0</v>
      </c>
      <c r="J21" s="13">
        <f>IF(H17=0, 0,IF(H17&lt;&gt; 0, J15/H17))</f>
        <v>1</v>
      </c>
      <c r="N21" s="17">
        <v>7</v>
      </c>
      <c r="O21" s="30">
        <v>28788.493837420887</v>
      </c>
      <c r="P21" s="22">
        <v>0.79140411181355819</v>
      </c>
      <c r="Q21" s="18"/>
      <c r="S21" s="30">
        <v>9150</v>
      </c>
      <c r="T21" s="22">
        <v>0.69335817948095702</v>
      </c>
      <c r="U21" s="20"/>
      <c r="W21" s="30">
        <v>0</v>
      </c>
      <c r="X21" s="22">
        <v>0</v>
      </c>
      <c r="AA21" s="30">
        <v>0</v>
      </c>
      <c r="AB21" s="22">
        <v>0</v>
      </c>
      <c r="AC21" s="23"/>
      <c r="AE21" s="22"/>
      <c r="AQ21" s="22"/>
      <c r="AT21" s="22"/>
      <c r="AX21" s="43"/>
      <c r="BC21" s="43"/>
    </row>
    <row r="22" spans="1:55" x14ac:dyDescent="0.45">
      <c r="N22" s="17">
        <v>8</v>
      </c>
      <c r="O22" s="30">
        <v>11395.785465962443</v>
      </c>
      <c r="P22" s="22">
        <v>0.96874003889564053</v>
      </c>
      <c r="Q22" s="18"/>
      <c r="S22" s="30">
        <v>2850</v>
      </c>
      <c r="T22" s="22">
        <v>0.83349996481504696</v>
      </c>
      <c r="U22" s="20"/>
      <c r="W22" s="30">
        <v>0</v>
      </c>
      <c r="X22" s="22">
        <v>0</v>
      </c>
      <c r="AA22" s="30">
        <v>0</v>
      </c>
      <c r="AB22" s="22">
        <v>0</v>
      </c>
      <c r="AC22" s="23"/>
      <c r="AE22" s="22"/>
      <c r="AQ22" s="22"/>
      <c r="AT22" s="22"/>
      <c r="AX22" s="43"/>
      <c r="BC22" s="43"/>
    </row>
    <row r="23" spans="1:55" x14ac:dyDescent="0.45">
      <c r="N23" s="17">
        <v>9</v>
      </c>
      <c r="O23" s="30">
        <v>17232.687806397982</v>
      </c>
      <c r="P23" s="22">
        <v>1.0961940604554361</v>
      </c>
      <c r="Q23" s="18"/>
      <c r="S23" s="30">
        <v>4350</v>
      </c>
      <c r="T23" s="22">
        <v>0.89731165933207602</v>
      </c>
      <c r="U23" s="20"/>
      <c r="W23" s="30">
        <v>0</v>
      </c>
      <c r="X23" s="22">
        <v>0</v>
      </c>
      <c r="AA23" s="30">
        <v>0</v>
      </c>
      <c r="AB23" s="22">
        <v>0</v>
      </c>
      <c r="AC23" s="23"/>
      <c r="AE23" s="22"/>
      <c r="AQ23" s="22"/>
      <c r="AT23" s="22"/>
      <c r="AX23" s="43"/>
      <c r="BC23" s="43"/>
    </row>
    <row r="24" spans="1:55" x14ac:dyDescent="0.45">
      <c r="A24" t="s">
        <v>52</v>
      </c>
      <c r="C24" s="24">
        <f>IF($Q$98+$Q$131 &gt;0,($Q$98+$Q$131)/$C$17/1000,0)</f>
        <v>0.99994560175588587</v>
      </c>
      <c r="D24" s="24">
        <f>IF($U$98+$U$131 &gt;0,($U$98+$U$131)/$D$17/1000,0)</f>
        <v>0.99999999999999956</v>
      </c>
      <c r="E24" s="24">
        <f>IF($Y$98+$Y$131 &gt;0,($Y$98+$Y$131)/$E$17/1000,0)</f>
        <v>0</v>
      </c>
      <c r="F24" s="24">
        <f>IF($AC$98+$AC$131 &gt;0,($AC$98+$AC$131)/$F$17/1000,0)</f>
        <v>0</v>
      </c>
      <c r="G24" s="10"/>
      <c r="H24" s="10"/>
      <c r="I24" s="10"/>
      <c r="J24" s="24">
        <f>IF($AG$98+$AG$131 &gt;0,($AG$98+$AG$131)/$J$15/1000,0)</f>
        <v>0.99995713732421454</v>
      </c>
      <c r="N24" s="17">
        <v>10</v>
      </c>
      <c r="O24" s="30">
        <v>11744.689652222218</v>
      </c>
      <c r="P24" s="22">
        <v>1.0480411006831345</v>
      </c>
      <c r="Q24" s="18"/>
      <c r="S24" s="30">
        <v>8400</v>
      </c>
      <c r="T24" s="22">
        <v>1.0139408937661301</v>
      </c>
      <c r="U24" s="20"/>
      <c r="W24" s="30">
        <v>0</v>
      </c>
      <c r="X24" s="22">
        <v>0</v>
      </c>
      <c r="AA24" s="30">
        <v>0</v>
      </c>
      <c r="AB24" s="22">
        <v>0</v>
      </c>
      <c r="AC24" s="23"/>
      <c r="AE24" s="22"/>
      <c r="AQ24" s="22"/>
      <c r="AT24" s="22"/>
      <c r="AW24" s="5"/>
      <c r="AX24" s="43"/>
      <c r="BC24" s="43"/>
    </row>
    <row r="25" spans="1:55" x14ac:dyDescent="0.45">
      <c r="N25" s="17">
        <v>11</v>
      </c>
      <c r="O25" s="30">
        <v>8894.9611135565483</v>
      </c>
      <c r="P25" s="22">
        <v>1.2395473592556363</v>
      </c>
      <c r="Q25" s="18"/>
      <c r="S25" s="30"/>
      <c r="T25" s="22"/>
      <c r="U25" s="20"/>
      <c r="W25" s="30">
        <v>0</v>
      </c>
      <c r="X25" s="22">
        <v>0</v>
      </c>
      <c r="AA25" s="30">
        <v>0</v>
      </c>
      <c r="AB25" s="22">
        <v>0</v>
      </c>
      <c r="AC25" s="23"/>
      <c r="AE25" s="22"/>
      <c r="AQ25" s="22"/>
      <c r="AT25" s="22"/>
      <c r="AX25" s="43"/>
      <c r="BC25" s="43"/>
    </row>
    <row r="26" spans="1:55" x14ac:dyDescent="0.45">
      <c r="N26" s="17">
        <v>12</v>
      </c>
      <c r="O26" s="30">
        <v>4671.1837873814657</v>
      </c>
      <c r="P26" s="22">
        <v>1.3657792193235356</v>
      </c>
      <c r="Q26" s="18"/>
      <c r="S26" s="30"/>
      <c r="T26" s="22"/>
      <c r="U26" s="20"/>
      <c r="W26" s="30">
        <v>0</v>
      </c>
      <c r="X26" s="22">
        <v>0</v>
      </c>
      <c r="AA26" s="30">
        <v>0</v>
      </c>
      <c r="AB26" s="22">
        <v>0</v>
      </c>
      <c r="AC26" s="23"/>
      <c r="AE26" s="22"/>
      <c r="AQ26" s="22"/>
      <c r="AT26" s="22"/>
      <c r="AX26" s="43"/>
      <c r="BC26" s="43"/>
    </row>
    <row r="27" spans="1:55" x14ac:dyDescent="0.45">
      <c r="N27" s="17">
        <v>13</v>
      </c>
      <c r="O27" s="30">
        <v>5745.5222335289482</v>
      </c>
      <c r="P27" s="22">
        <v>1.495120185313987</v>
      </c>
      <c r="Q27" s="18"/>
      <c r="S27" s="30"/>
      <c r="T27" s="22"/>
      <c r="U27" s="20"/>
      <c r="W27" s="30">
        <v>0</v>
      </c>
      <c r="X27" s="22">
        <v>0</v>
      </c>
      <c r="AA27" s="30">
        <v>0</v>
      </c>
      <c r="AB27" s="22">
        <v>0</v>
      </c>
      <c r="AC27" s="23"/>
      <c r="AE27" s="22"/>
      <c r="AQ27" s="22"/>
      <c r="AT27" s="22"/>
      <c r="AX27" s="43"/>
      <c r="BC27" s="43"/>
    </row>
    <row r="28" spans="1:55" x14ac:dyDescent="0.45">
      <c r="N28" s="17">
        <v>14</v>
      </c>
      <c r="O28" s="30">
        <v>2810.1976055790014</v>
      </c>
      <c r="P28" s="22">
        <v>1.5294747462100369</v>
      </c>
      <c r="Q28" s="18"/>
      <c r="S28" s="30"/>
      <c r="T28" s="22"/>
      <c r="U28" s="20"/>
      <c r="W28" s="30">
        <v>0</v>
      </c>
      <c r="X28" s="22">
        <v>0</v>
      </c>
      <c r="AA28" s="30">
        <v>0</v>
      </c>
      <c r="AB28" s="22">
        <v>0</v>
      </c>
      <c r="AC28" s="23"/>
      <c r="AE28" s="22"/>
      <c r="AQ28" s="22"/>
      <c r="AT28" s="22"/>
      <c r="AX28" s="43"/>
      <c r="BC28" s="43"/>
    </row>
    <row r="29" spans="1:55" x14ac:dyDescent="0.45">
      <c r="N29" s="17" t="s">
        <v>53</v>
      </c>
      <c r="O29" s="30">
        <v>9830.1119868087826</v>
      </c>
      <c r="P29" s="22">
        <v>1.464046283782342</v>
      </c>
      <c r="Q29" s="18"/>
      <c r="S29" s="30"/>
      <c r="T29" s="22"/>
      <c r="U29" s="20"/>
      <c r="W29" s="30">
        <v>0</v>
      </c>
      <c r="X29" s="22">
        <v>0</v>
      </c>
      <c r="AA29" s="30">
        <v>0</v>
      </c>
      <c r="AB29" s="22">
        <v>0</v>
      </c>
      <c r="AC29" s="23"/>
      <c r="AE29" s="22"/>
      <c r="AQ29" s="22"/>
      <c r="AT29" s="22"/>
      <c r="AX29" s="43"/>
      <c r="BC29" s="43"/>
    </row>
    <row r="30" spans="1:55" x14ac:dyDescent="0.45">
      <c r="AQ30" s="22"/>
      <c r="AT30" s="22"/>
      <c r="AX30" s="43"/>
      <c r="BC30" s="43"/>
    </row>
    <row r="31" spans="1:55" x14ac:dyDescent="0.45">
      <c r="N31" t="s">
        <v>54</v>
      </c>
      <c r="O31" s="31">
        <f>SUM(O14:O29)</f>
        <v>3170437.3576507089</v>
      </c>
      <c r="P31" s="2"/>
      <c r="S31" s="31">
        <f>SUM(S14:S29)</f>
        <v>1223727</v>
      </c>
      <c r="T31" s="2"/>
      <c r="U31" s="5"/>
      <c r="V31" s="5"/>
      <c r="W31" s="31">
        <f>SUM(W14:W29)</f>
        <v>0</v>
      </c>
      <c r="X31" s="2"/>
      <c r="Y31" s="5"/>
      <c r="Z31" s="5"/>
      <c r="AA31" s="31">
        <f>SUM(AA14:AA29)</f>
        <v>0</v>
      </c>
      <c r="AB31" s="2"/>
      <c r="AC31" s="5"/>
      <c r="AW31" s="42"/>
      <c r="AX31" s="43"/>
      <c r="AY31" s="42"/>
      <c r="AZ31" s="42"/>
      <c r="BA31" s="42"/>
      <c r="BB31" s="44"/>
      <c r="BC31" s="43"/>
    </row>
    <row r="32" spans="1:55" x14ac:dyDescent="0.45">
      <c r="A32" s="46"/>
      <c r="B32" s="46"/>
      <c r="C32" s="46"/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7"/>
    </row>
    <row r="33" spans="1:38" x14ac:dyDescent="0.45">
      <c r="P33" s="3"/>
      <c r="U33" s="3"/>
      <c r="Z33" s="3"/>
      <c r="AE33" s="3"/>
      <c r="AK33" s="9"/>
    </row>
    <row r="34" spans="1:38" x14ac:dyDescent="0.45">
      <c r="N34" s="3" t="s">
        <v>26</v>
      </c>
      <c r="P34" s="5" t="str">
        <f>($C$3)</f>
        <v>p7eINT_metier</v>
      </c>
      <c r="T34" s="6" t="s">
        <v>27</v>
      </c>
      <c r="W34" s="7" t="str">
        <f>($C$5)</f>
        <v>Plaice VIIe - International (Used metier based datasets)</v>
      </c>
    </row>
    <row r="35" spans="1:38" x14ac:dyDescent="0.45">
      <c r="N35" s="3"/>
    </row>
    <row r="36" spans="1:38" x14ac:dyDescent="0.45">
      <c r="N36" s="6" t="s">
        <v>29</v>
      </c>
      <c r="P36" s="5">
        <f>($B$7)</f>
        <v>2000</v>
      </c>
      <c r="Q36" s="9"/>
      <c r="R36" s="9"/>
      <c r="S36" s="9"/>
      <c r="T36" s="6" t="s">
        <v>30</v>
      </c>
      <c r="U36" s="10"/>
      <c r="W36" s="5" t="str">
        <f>($D$7)</f>
        <v>Combined</v>
      </c>
    </row>
    <row r="37" spans="1:38" x14ac:dyDescent="0.45">
      <c r="C37" s="25" t="s">
        <v>55</v>
      </c>
      <c r="D37" s="26"/>
      <c r="E37" s="26"/>
      <c r="F37" s="27"/>
      <c r="N37" s="6"/>
      <c r="P37" s="6"/>
      <c r="Q37" s="9"/>
      <c r="R37" s="9"/>
      <c r="S37" s="9"/>
      <c r="U37" s="10"/>
    </row>
    <row r="38" spans="1:38" x14ac:dyDescent="0.45">
      <c r="C38" s="26"/>
      <c r="D38" s="26"/>
      <c r="E38" s="26"/>
      <c r="F38" s="28"/>
      <c r="N38" s="6" t="s">
        <v>32</v>
      </c>
      <c r="P38" s="36">
        <f>($F$7)</f>
        <v>42191</v>
      </c>
      <c r="Q38" s="2"/>
      <c r="R38" s="2"/>
      <c r="T38" s="6" t="s">
        <v>33</v>
      </c>
      <c r="U38" s="2"/>
      <c r="W38" s="5" t="str">
        <f>($J$7)</f>
        <v>idh</v>
      </c>
    </row>
    <row r="39" spans="1:38" x14ac:dyDescent="0.45">
      <c r="C39" s="26" t="s">
        <v>56</v>
      </c>
      <c r="D39" s="26"/>
      <c r="E39" s="26"/>
      <c r="F39" s="27">
        <f>1</f>
        <v>1</v>
      </c>
    </row>
    <row r="40" spans="1:38" x14ac:dyDescent="0.45">
      <c r="C40" s="26" t="s">
        <v>57</v>
      </c>
      <c r="D40" s="26"/>
      <c r="E40" s="26"/>
      <c r="F40" s="28" t="str">
        <f>"n"</f>
        <v>n</v>
      </c>
    </row>
    <row r="41" spans="1:38" x14ac:dyDescent="0.45">
      <c r="C41" s="26" t="s">
        <v>58</v>
      </c>
      <c r="D41" s="26"/>
      <c r="E41" s="26"/>
      <c r="F41" s="28">
        <f>1</f>
        <v>1</v>
      </c>
      <c r="N41" s="15" t="s">
        <v>35</v>
      </c>
    </row>
    <row r="42" spans="1:38" x14ac:dyDescent="0.45">
      <c r="C42" s="26" t="s">
        <v>59</v>
      </c>
      <c r="D42" s="26"/>
      <c r="E42" s="26"/>
      <c r="F42" s="27">
        <f>2</f>
        <v>2</v>
      </c>
    </row>
    <row r="43" spans="1:38" x14ac:dyDescent="0.45">
      <c r="C43" s="26" t="s">
        <v>60</v>
      </c>
      <c r="D43" s="26"/>
      <c r="E43" s="26"/>
      <c r="F43" s="29" t="str">
        <f>"n"</f>
        <v>n</v>
      </c>
      <c r="N43" s="3" t="s">
        <v>61</v>
      </c>
    </row>
    <row r="44" spans="1:38" x14ac:dyDescent="0.45">
      <c r="C44" s="26" t="s">
        <v>62</v>
      </c>
      <c r="D44" s="26"/>
      <c r="E44" s="26"/>
      <c r="F44" s="29">
        <f>3</f>
        <v>3</v>
      </c>
      <c r="AK44" s="9"/>
    </row>
    <row r="45" spans="1:38" x14ac:dyDescent="0.45">
      <c r="C45" s="26" t="s">
        <v>63</v>
      </c>
      <c r="D45" s="26"/>
      <c r="E45" s="26"/>
      <c r="F45" s="26">
        <f>1</f>
        <v>1</v>
      </c>
      <c r="O45" s="37" t="str">
        <f>C14</f>
        <v>International</v>
      </c>
      <c r="P45" s="2"/>
      <c r="S45" s="37" t="str">
        <f>D14</f>
        <v>Migration</v>
      </c>
      <c r="T45" s="2"/>
      <c r="W45" s="37" t="str">
        <f>E14</f>
        <v>-</v>
      </c>
      <c r="X45" s="2"/>
      <c r="AA45" s="37" t="str">
        <f>F14</f>
        <v>-</v>
      </c>
      <c r="AB45" s="2"/>
      <c r="AK45" s="9"/>
    </row>
    <row r="46" spans="1:38" x14ac:dyDescent="0.45">
      <c r="C46" s="26" t="s">
        <v>64</v>
      </c>
      <c r="D46" s="26"/>
      <c r="E46" s="26"/>
      <c r="F46" s="29" t="str">
        <f>"n"</f>
        <v>n</v>
      </c>
      <c r="N46" s="17" t="s">
        <v>40</v>
      </c>
      <c r="O46" s="10" t="s">
        <v>41</v>
      </c>
      <c r="P46" s="10" t="s">
        <v>42</v>
      </c>
      <c r="S46" s="10" t="s">
        <v>41</v>
      </c>
      <c r="T46" s="10" t="s">
        <v>42</v>
      </c>
      <c r="W46" s="10" t="s">
        <v>41</v>
      </c>
      <c r="X46" s="10" t="s">
        <v>42</v>
      </c>
      <c r="AA46" s="10" t="s">
        <v>41</v>
      </c>
      <c r="AB46" s="10" t="s">
        <v>42</v>
      </c>
      <c r="AC46" s="17"/>
      <c r="AE46" s="10"/>
      <c r="AH46" s="10"/>
      <c r="AJ46" s="10"/>
      <c r="AK46" s="10"/>
      <c r="AL46" s="10"/>
    </row>
    <row r="47" spans="1:38" x14ac:dyDescent="0.45">
      <c r="C47" s="26" t="s">
        <v>65</v>
      </c>
      <c r="D47" s="26"/>
      <c r="E47" s="26"/>
      <c r="F47" s="26">
        <f>2</f>
        <v>2</v>
      </c>
      <c r="N47" s="17">
        <v>0</v>
      </c>
      <c r="O47" s="30">
        <v>0</v>
      </c>
      <c r="P47" s="22">
        <v>0</v>
      </c>
      <c r="R47" s="18"/>
      <c r="S47" s="30">
        <v>0</v>
      </c>
      <c r="T47" s="22">
        <v>0</v>
      </c>
      <c r="W47" s="30">
        <v>0</v>
      </c>
      <c r="X47" s="22">
        <v>0</v>
      </c>
      <c r="AA47" s="30">
        <v>0</v>
      </c>
      <c r="AB47" s="22">
        <v>0</v>
      </c>
      <c r="AC47" s="21"/>
      <c r="AE47" s="19"/>
      <c r="AH47" s="22"/>
      <c r="AK47" s="23"/>
      <c r="AL47" s="22"/>
    </row>
    <row r="48" spans="1:38" x14ac:dyDescent="0.45">
      <c r="A48" s="3"/>
      <c r="C48" s="26" t="s">
        <v>66</v>
      </c>
      <c r="D48" s="26"/>
      <c r="E48" s="26"/>
      <c r="F48" s="29" t="str">
        <f>"y"</f>
        <v>y</v>
      </c>
      <c r="N48" s="17">
        <v>1</v>
      </c>
      <c r="O48" s="30">
        <v>0</v>
      </c>
      <c r="P48" s="22">
        <v>0</v>
      </c>
      <c r="R48" s="18"/>
      <c r="S48" s="30">
        <v>0</v>
      </c>
      <c r="T48" s="22">
        <v>0</v>
      </c>
      <c r="W48" s="30">
        <v>0</v>
      </c>
      <c r="X48" s="22">
        <v>0</v>
      </c>
      <c r="AA48" s="30">
        <v>0</v>
      </c>
      <c r="AB48" s="22">
        <v>0</v>
      </c>
      <c r="AC48" s="21"/>
      <c r="AE48" s="19"/>
      <c r="AH48" s="22"/>
      <c r="AK48" s="23"/>
      <c r="AL48" s="22"/>
    </row>
    <row r="49" spans="3:38" x14ac:dyDescent="0.45">
      <c r="C49" s="26" t="s">
        <v>67</v>
      </c>
      <c r="D49" s="26"/>
      <c r="E49" s="26"/>
      <c r="F49" s="29" t="str">
        <f>"n"</f>
        <v>n</v>
      </c>
      <c r="N49" s="17">
        <v>2</v>
      </c>
      <c r="O49" s="30">
        <v>0</v>
      </c>
      <c r="P49" s="22">
        <v>0</v>
      </c>
      <c r="R49" s="18"/>
      <c r="S49" s="30">
        <v>0</v>
      </c>
      <c r="T49" s="22">
        <v>0</v>
      </c>
      <c r="W49" s="30">
        <v>0</v>
      </c>
      <c r="X49" s="22">
        <v>0</v>
      </c>
      <c r="AA49" s="30">
        <v>0</v>
      </c>
      <c r="AB49" s="22">
        <v>0</v>
      </c>
      <c r="AC49" s="21"/>
      <c r="AE49" s="19"/>
      <c r="AH49" s="22"/>
      <c r="AK49" s="23"/>
      <c r="AL49" s="22"/>
    </row>
    <row r="50" spans="3:38" x14ac:dyDescent="0.45">
      <c r="N50" s="17">
        <v>3</v>
      </c>
      <c r="O50" s="30">
        <v>0</v>
      </c>
      <c r="P50" s="22">
        <v>0</v>
      </c>
      <c r="R50" s="18"/>
      <c r="S50" s="30">
        <v>0</v>
      </c>
      <c r="T50" s="22">
        <v>0</v>
      </c>
      <c r="W50" s="30">
        <v>0</v>
      </c>
      <c r="X50" s="22">
        <v>0</v>
      </c>
      <c r="AA50" s="30">
        <v>0</v>
      </c>
      <c r="AB50" s="22">
        <v>0</v>
      </c>
      <c r="AC50" s="21"/>
      <c r="AE50" s="19"/>
      <c r="AH50" s="22"/>
      <c r="AK50" s="23"/>
      <c r="AL50" s="22"/>
    </row>
    <row r="51" spans="3:38" x14ac:dyDescent="0.45">
      <c r="N51" s="17">
        <v>4</v>
      </c>
      <c r="O51" s="30">
        <v>0</v>
      </c>
      <c r="P51" s="22">
        <v>0</v>
      </c>
      <c r="R51" s="18"/>
      <c r="S51" s="30">
        <v>0</v>
      </c>
      <c r="T51" s="22">
        <v>0</v>
      </c>
      <c r="W51" s="30">
        <v>0</v>
      </c>
      <c r="X51" s="22">
        <v>0</v>
      </c>
      <c r="AA51" s="30">
        <v>0</v>
      </c>
      <c r="AB51" s="22">
        <v>0</v>
      </c>
      <c r="AC51" s="21"/>
      <c r="AE51" s="19"/>
      <c r="AH51" s="22"/>
      <c r="AK51" s="23"/>
      <c r="AL51" s="22"/>
    </row>
    <row r="52" spans="3:38" x14ac:dyDescent="0.45">
      <c r="N52" s="17">
        <v>5</v>
      </c>
      <c r="O52" s="30">
        <v>0</v>
      </c>
      <c r="P52" s="22">
        <v>0</v>
      </c>
      <c r="R52" s="18"/>
      <c r="S52" s="30">
        <v>0</v>
      </c>
      <c r="T52" s="22">
        <v>0</v>
      </c>
      <c r="W52" s="30">
        <v>0</v>
      </c>
      <c r="X52" s="22">
        <v>0</v>
      </c>
      <c r="AA52" s="30">
        <v>0</v>
      </c>
      <c r="AB52" s="22">
        <v>0</v>
      </c>
      <c r="AC52" s="21"/>
      <c r="AE52" s="19"/>
      <c r="AH52" s="22"/>
      <c r="AK52" s="23"/>
      <c r="AL52" s="22"/>
    </row>
    <row r="53" spans="3:38" x14ac:dyDescent="0.45">
      <c r="N53" s="17">
        <v>6</v>
      </c>
      <c r="O53" s="30">
        <v>0</v>
      </c>
      <c r="P53" s="22">
        <v>0</v>
      </c>
      <c r="R53" s="18"/>
      <c r="S53" s="30">
        <v>0</v>
      </c>
      <c r="T53" s="22">
        <v>0</v>
      </c>
      <c r="W53" s="30">
        <v>0</v>
      </c>
      <c r="X53" s="22">
        <v>0</v>
      </c>
      <c r="AA53" s="30">
        <v>0</v>
      </c>
      <c r="AB53" s="22">
        <v>0</v>
      </c>
      <c r="AC53" s="21"/>
      <c r="AE53" s="19"/>
      <c r="AH53" s="22"/>
      <c r="AK53" s="23"/>
      <c r="AL53" s="22"/>
    </row>
    <row r="54" spans="3:38" x14ac:dyDescent="0.45">
      <c r="N54" s="17">
        <v>7</v>
      </c>
      <c r="O54" s="30">
        <v>0</v>
      </c>
      <c r="P54" s="22">
        <v>0</v>
      </c>
      <c r="R54" s="18"/>
      <c r="S54" s="30">
        <v>0</v>
      </c>
      <c r="T54" s="22">
        <v>0</v>
      </c>
      <c r="W54" s="30">
        <v>0</v>
      </c>
      <c r="X54" s="22">
        <v>0</v>
      </c>
      <c r="AA54" s="30">
        <v>0</v>
      </c>
      <c r="AB54" s="22">
        <v>0</v>
      </c>
      <c r="AC54" s="21"/>
      <c r="AE54" s="19"/>
      <c r="AH54" s="22"/>
      <c r="AK54" s="23"/>
      <c r="AL54" s="22"/>
    </row>
    <row r="55" spans="3:38" x14ac:dyDescent="0.45">
      <c r="N55" s="17">
        <v>8</v>
      </c>
      <c r="O55" s="30">
        <v>0</v>
      </c>
      <c r="P55" s="22">
        <v>0</v>
      </c>
      <c r="R55" s="18"/>
      <c r="S55" s="30">
        <v>0</v>
      </c>
      <c r="T55" s="22">
        <v>0</v>
      </c>
      <c r="W55" s="30">
        <v>0</v>
      </c>
      <c r="X55" s="22">
        <v>0</v>
      </c>
      <c r="AA55" s="30">
        <v>0</v>
      </c>
      <c r="AB55" s="22">
        <v>0</v>
      </c>
      <c r="AC55" s="21"/>
      <c r="AE55" s="19"/>
      <c r="AH55" s="22"/>
      <c r="AK55" s="23"/>
      <c r="AL55" s="22"/>
    </row>
    <row r="56" spans="3:38" x14ac:dyDescent="0.45">
      <c r="N56" s="17">
        <v>9</v>
      </c>
      <c r="O56" s="30">
        <v>0</v>
      </c>
      <c r="P56" s="22">
        <v>0</v>
      </c>
      <c r="R56" s="18"/>
      <c r="S56" s="30">
        <v>0</v>
      </c>
      <c r="T56" s="22">
        <v>0</v>
      </c>
      <c r="W56" s="30">
        <v>0</v>
      </c>
      <c r="X56" s="22">
        <v>0</v>
      </c>
      <c r="AA56" s="30">
        <v>0</v>
      </c>
      <c r="AB56" s="22">
        <v>0</v>
      </c>
      <c r="AC56" s="21"/>
      <c r="AE56" s="19"/>
      <c r="AH56" s="22"/>
      <c r="AK56" s="23"/>
      <c r="AL56" s="22"/>
    </row>
    <row r="57" spans="3:38" x14ac:dyDescent="0.45">
      <c r="N57" s="17">
        <v>10</v>
      </c>
      <c r="O57" s="30">
        <v>0</v>
      </c>
      <c r="P57" s="22">
        <v>0</v>
      </c>
      <c r="R57" s="18"/>
      <c r="S57" s="30">
        <v>0</v>
      </c>
      <c r="T57" s="22">
        <v>0</v>
      </c>
      <c r="W57" s="30">
        <v>0</v>
      </c>
      <c r="X57" s="22">
        <v>0</v>
      </c>
      <c r="AA57" s="30">
        <v>0</v>
      </c>
      <c r="AB57" s="22">
        <v>0</v>
      </c>
      <c r="AC57" s="21"/>
      <c r="AE57" s="19"/>
      <c r="AH57" s="22"/>
      <c r="AK57" s="23"/>
      <c r="AL57" s="22"/>
    </row>
    <row r="58" spans="3:38" x14ac:dyDescent="0.45">
      <c r="N58" s="17">
        <v>11</v>
      </c>
      <c r="O58" s="30">
        <v>0</v>
      </c>
      <c r="P58" s="22">
        <v>0</v>
      </c>
      <c r="R58" s="18"/>
      <c r="S58" s="30">
        <v>0</v>
      </c>
      <c r="T58" s="22">
        <v>0</v>
      </c>
      <c r="W58" s="30">
        <v>0</v>
      </c>
      <c r="X58" s="22">
        <v>0</v>
      </c>
      <c r="AA58" s="30">
        <v>0</v>
      </c>
      <c r="AB58" s="22">
        <v>0</v>
      </c>
      <c r="AC58" s="21"/>
      <c r="AE58" s="19"/>
      <c r="AH58" s="22"/>
      <c r="AK58" s="23"/>
      <c r="AL58" s="22"/>
    </row>
    <row r="59" spans="3:38" x14ac:dyDescent="0.45">
      <c r="N59" s="17">
        <v>12</v>
      </c>
      <c r="O59" s="30">
        <v>0</v>
      </c>
      <c r="P59" s="22">
        <v>0</v>
      </c>
      <c r="R59" s="18"/>
      <c r="S59" s="30">
        <v>0</v>
      </c>
      <c r="T59" s="22">
        <v>0</v>
      </c>
      <c r="W59" s="30">
        <v>0</v>
      </c>
      <c r="X59" s="22">
        <v>0</v>
      </c>
      <c r="AA59" s="30">
        <v>0</v>
      </c>
      <c r="AB59" s="22">
        <v>0</v>
      </c>
      <c r="AC59" s="21"/>
      <c r="AE59" s="19"/>
      <c r="AH59" s="22"/>
      <c r="AK59" s="23"/>
      <c r="AL59" s="22"/>
    </row>
    <row r="60" spans="3:38" x14ac:dyDescent="0.45">
      <c r="N60" s="17">
        <v>13</v>
      </c>
      <c r="O60" s="30">
        <v>0</v>
      </c>
      <c r="P60" s="22">
        <v>0</v>
      </c>
      <c r="R60" s="18"/>
      <c r="S60" s="30">
        <v>0</v>
      </c>
      <c r="T60" s="22">
        <v>0</v>
      </c>
      <c r="W60" s="30">
        <v>0</v>
      </c>
      <c r="X60" s="22">
        <v>0</v>
      </c>
      <c r="AA60" s="30">
        <v>0</v>
      </c>
      <c r="AB60" s="22">
        <v>0</v>
      </c>
      <c r="AC60" s="21"/>
      <c r="AE60" s="19"/>
      <c r="AH60" s="22"/>
      <c r="AK60" s="23"/>
      <c r="AL60" s="22"/>
    </row>
    <row r="61" spans="3:38" x14ac:dyDescent="0.45">
      <c r="N61" s="17">
        <v>14</v>
      </c>
      <c r="O61" s="30">
        <v>0</v>
      </c>
      <c r="P61" s="22">
        <v>0</v>
      </c>
      <c r="R61" s="18"/>
      <c r="S61" s="30">
        <v>0</v>
      </c>
      <c r="T61" s="22">
        <v>0</v>
      </c>
      <c r="W61" s="30">
        <v>0</v>
      </c>
      <c r="X61" s="22">
        <v>0</v>
      </c>
      <c r="AA61" s="30">
        <v>0</v>
      </c>
      <c r="AB61" s="22">
        <v>0</v>
      </c>
      <c r="AC61" s="21"/>
      <c r="AE61" s="19"/>
      <c r="AH61" s="22"/>
      <c r="AK61" s="23"/>
      <c r="AL61" s="22"/>
    </row>
    <row r="62" spans="3:38" x14ac:dyDescent="0.45">
      <c r="N62" s="17" t="s">
        <v>53</v>
      </c>
      <c r="O62" s="30">
        <v>0</v>
      </c>
      <c r="P62" s="22">
        <v>0</v>
      </c>
      <c r="R62" s="18"/>
      <c r="S62" s="30">
        <v>0</v>
      </c>
      <c r="T62" s="22">
        <v>0</v>
      </c>
      <c r="W62" s="30">
        <v>0</v>
      </c>
      <c r="X62" s="22">
        <v>0</v>
      </c>
      <c r="AA62" s="30">
        <v>0</v>
      </c>
      <c r="AB62" s="22">
        <v>0</v>
      </c>
      <c r="AC62" s="21"/>
      <c r="AE62" s="19"/>
      <c r="AH62" s="22"/>
      <c r="AK62" s="23"/>
      <c r="AL62" s="22"/>
    </row>
    <row r="64" spans="3:38" x14ac:dyDescent="0.45">
      <c r="N64" t="s">
        <v>54</v>
      </c>
      <c r="O64" s="31">
        <f>SUM(O47:O62)</f>
        <v>0</v>
      </c>
      <c r="P64" s="2"/>
      <c r="S64" s="31">
        <f>SUM(S47:S62)</f>
        <v>0</v>
      </c>
      <c r="T64" s="2"/>
      <c r="W64" s="31">
        <f>SUM(W47:W62)</f>
        <v>0</v>
      </c>
      <c r="X64" s="2"/>
      <c r="AA64" s="31">
        <f>SUM(AA47:AA62)</f>
        <v>0</v>
      </c>
      <c r="AB64" s="2"/>
      <c r="AE64" s="2"/>
    </row>
    <row r="65" spans="1:38" x14ac:dyDescent="0.45">
      <c r="N65" s="17"/>
      <c r="P65" s="23"/>
      <c r="Q65" s="22"/>
      <c r="U65" s="23"/>
      <c r="V65" s="22"/>
      <c r="W65" s="22"/>
      <c r="X65" s="22"/>
      <c r="Z65" s="23"/>
      <c r="AA65" s="22"/>
      <c r="AB65" s="22"/>
      <c r="AC65" s="17"/>
      <c r="AE65" s="23"/>
      <c r="AF65" s="22"/>
      <c r="AH65" s="22"/>
      <c r="AK65" s="23"/>
      <c r="AL65" s="22"/>
    </row>
    <row r="66" spans="1:38" x14ac:dyDescent="0.45">
      <c r="N66" s="17"/>
      <c r="P66" s="23"/>
      <c r="Q66" s="22"/>
      <c r="U66" s="23"/>
      <c r="V66" s="22"/>
      <c r="W66" s="22"/>
      <c r="X66" s="22"/>
      <c r="Z66" s="23"/>
      <c r="AA66" s="22"/>
      <c r="AB66" s="22"/>
      <c r="AC66" s="17"/>
      <c r="AE66" s="23"/>
      <c r="AF66" s="22"/>
      <c r="AH66" s="22"/>
      <c r="AK66" s="23"/>
      <c r="AL66" s="22"/>
    </row>
    <row r="67" spans="1:38" x14ac:dyDescent="0.45">
      <c r="N67" s="17"/>
      <c r="P67" s="23"/>
      <c r="Q67" s="22"/>
      <c r="U67" s="23"/>
      <c r="V67" s="22"/>
      <c r="W67" s="22"/>
      <c r="X67" s="22"/>
      <c r="Z67" s="23"/>
      <c r="AA67" s="22"/>
      <c r="AB67" s="22"/>
      <c r="AC67" s="17"/>
      <c r="AE67" s="23"/>
      <c r="AF67" s="22"/>
      <c r="AH67" s="22"/>
      <c r="AK67" s="23"/>
      <c r="AL67" s="22"/>
    </row>
    <row r="68" spans="1:38" ht="22.5" x14ac:dyDescent="0.75">
      <c r="A68" s="3" t="s">
        <v>22</v>
      </c>
      <c r="C68" s="1" t="s">
        <v>23</v>
      </c>
      <c r="E68" s="2"/>
      <c r="F68" s="3" t="s">
        <v>24</v>
      </c>
      <c r="J68" s="3" t="str">
        <f>J1</f>
        <v>VERSION 2.2 (17/8/98)</v>
      </c>
      <c r="N68" s="3" t="s">
        <v>26</v>
      </c>
      <c r="P68" s="5" t="str">
        <f>($C$3)</f>
        <v>p7eINT_metier</v>
      </c>
      <c r="T68" s="6" t="s">
        <v>27</v>
      </c>
      <c r="W68" s="7" t="str">
        <f>($C$5)</f>
        <v>Plaice VIIe - International (Used metier based datasets)</v>
      </c>
    </row>
    <row r="69" spans="1:38" x14ac:dyDescent="0.45">
      <c r="F69" s="3"/>
      <c r="N69" s="3"/>
    </row>
    <row r="70" spans="1:38" x14ac:dyDescent="0.45">
      <c r="A70" s="3" t="s">
        <v>26</v>
      </c>
      <c r="C70" s="8" t="str">
        <f>C3</f>
        <v>p7eINT_metier</v>
      </c>
      <c r="N70" s="6" t="s">
        <v>29</v>
      </c>
      <c r="P70" s="5">
        <f>($B$7)</f>
        <v>2000</v>
      </c>
      <c r="Q70" s="9"/>
      <c r="R70" s="9"/>
      <c r="S70" s="9"/>
      <c r="T70" s="6" t="s">
        <v>30</v>
      </c>
      <c r="U70" s="10"/>
      <c r="W70" s="5" t="str">
        <f>($D$7)</f>
        <v>Combined</v>
      </c>
    </row>
    <row r="71" spans="1:38" x14ac:dyDescent="0.45">
      <c r="A71" s="3"/>
      <c r="N71" s="6"/>
      <c r="P71" s="6"/>
      <c r="Q71" s="9"/>
      <c r="R71" s="9"/>
      <c r="S71" s="9"/>
      <c r="U71" s="10"/>
    </row>
    <row r="72" spans="1:38" x14ac:dyDescent="0.45">
      <c r="A72" s="6" t="s">
        <v>27</v>
      </c>
      <c r="C72" s="11" t="str">
        <f>C5</f>
        <v>Plaice VIIe - International (Used metier based datasets)</v>
      </c>
      <c r="D72" s="9"/>
      <c r="E72" s="9"/>
      <c r="G72" s="10"/>
      <c r="N72" s="6" t="s">
        <v>32</v>
      </c>
      <c r="P72" s="36">
        <f>($F$7)</f>
        <v>42191</v>
      </c>
      <c r="Q72" s="2"/>
      <c r="R72" s="2"/>
      <c r="T72" s="6" t="s">
        <v>33</v>
      </c>
      <c r="U72" s="2"/>
      <c r="W72" s="5" t="str">
        <f>($J$7)</f>
        <v>idh</v>
      </c>
    </row>
    <row r="73" spans="1:38" x14ac:dyDescent="0.45">
      <c r="A73" s="6"/>
      <c r="C73" s="6"/>
      <c r="D73" s="9"/>
      <c r="E73" s="9"/>
      <c r="G73" s="10"/>
    </row>
    <row r="74" spans="1:38" x14ac:dyDescent="0.45">
      <c r="A74" s="6" t="s">
        <v>29</v>
      </c>
      <c r="B74" s="12">
        <f>B7</f>
        <v>2000</v>
      </c>
      <c r="C74" s="9" t="s">
        <v>30</v>
      </c>
      <c r="D74" s="13" t="str">
        <f>D7</f>
        <v>Combined</v>
      </c>
      <c r="E74" s="4" t="s">
        <v>32</v>
      </c>
      <c r="F74" s="35">
        <f>F7</f>
        <v>42191</v>
      </c>
      <c r="G74" s="2"/>
      <c r="I74" s="4" t="s">
        <v>33</v>
      </c>
      <c r="J74" s="12" t="str">
        <f>J7</f>
        <v>idh</v>
      </c>
    </row>
    <row r="75" spans="1:38" x14ac:dyDescent="0.45">
      <c r="A75" s="6"/>
      <c r="B75" s="12"/>
      <c r="C75" s="9"/>
      <c r="D75" s="13"/>
      <c r="E75" s="4"/>
      <c r="F75" s="14"/>
      <c r="G75" s="2"/>
      <c r="I75" s="4"/>
      <c r="J75" s="12"/>
      <c r="N75" s="15" t="s">
        <v>68</v>
      </c>
    </row>
    <row r="77" spans="1:38" x14ac:dyDescent="0.45">
      <c r="H77" s="16" t="s">
        <v>39</v>
      </c>
      <c r="I77" s="4"/>
      <c r="N77" s="3" t="s">
        <v>37</v>
      </c>
    </row>
    <row r="78" spans="1:38" x14ac:dyDescent="0.45">
      <c r="C78" s="16" t="s">
        <v>69</v>
      </c>
      <c r="D78" s="16" t="s">
        <v>70</v>
      </c>
      <c r="E78" s="16" t="s">
        <v>71</v>
      </c>
      <c r="F78" s="16" t="s">
        <v>72</v>
      </c>
      <c r="H78" s="16" t="s">
        <v>47</v>
      </c>
      <c r="I78" s="4"/>
      <c r="AE78" s="37" t="str">
        <f>J13</f>
        <v>TOTAL</v>
      </c>
      <c r="AF78" s="2"/>
    </row>
    <row r="79" spans="1:38" x14ac:dyDescent="0.45">
      <c r="A79" t="s">
        <v>48</v>
      </c>
      <c r="C79" s="20">
        <f>C15</f>
        <v>1280.6299999999999</v>
      </c>
      <c r="D79" s="20">
        <f>D15</f>
        <v>344.65405153706899</v>
      </c>
      <c r="E79" s="20">
        <f>E15</f>
        <v>0</v>
      </c>
      <c r="F79" s="20">
        <f>F15</f>
        <v>0</v>
      </c>
      <c r="H79" s="22">
        <f>SUM(C79:F79)</f>
        <v>1625.284051537069</v>
      </c>
      <c r="O79" s="37" t="str">
        <f>C14</f>
        <v>International</v>
      </c>
      <c r="P79" s="2"/>
      <c r="S79" s="37" t="str">
        <f>D14</f>
        <v>Migration</v>
      </c>
      <c r="T79" s="2"/>
      <c r="W79" s="37" t="str">
        <f>E14</f>
        <v>-</v>
      </c>
      <c r="X79" s="2"/>
      <c r="AA79" s="37" t="str">
        <f>F14</f>
        <v>-</v>
      </c>
      <c r="AB79" s="2"/>
      <c r="AE79" s="37" t="str">
        <f>J14</f>
        <v>ANNUAL</v>
      </c>
      <c r="AF79" s="2"/>
    </row>
    <row r="80" spans="1:38" x14ac:dyDescent="0.45">
      <c r="A80" t="s">
        <v>73</v>
      </c>
      <c r="N80" s="17" t="s">
        <v>40</v>
      </c>
      <c r="O80" s="10" t="s">
        <v>41</v>
      </c>
      <c r="P80" s="10" t="s">
        <v>42</v>
      </c>
      <c r="S80" s="10" t="s">
        <v>41</v>
      </c>
      <c r="T80" s="10" t="s">
        <v>42</v>
      </c>
      <c r="U80" s="10"/>
      <c r="W80" s="10" t="s">
        <v>41</v>
      </c>
      <c r="X80" s="10" t="s">
        <v>42</v>
      </c>
      <c r="Y80" s="10"/>
      <c r="AA80" s="10" t="s">
        <v>41</v>
      </c>
      <c r="AB80" s="10" t="s">
        <v>42</v>
      </c>
      <c r="AC80" s="10"/>
      <c r="AE80" s="10" t="s">
        <v>74</v>
      </c>
      <c r="AF80" s="10" t="s">
        <v>75</v>
      </c>
    </row>
    <row r="81" spans="1:33" x14ac:dyDescent="0.45">
      <c r="N81" s="17">
        <v>0</v>
      </c>
      <c r="O81" s="30">
        <f>SUM($O$14*$C$21)</f>
        <v>0</v>
      </c>
      <c r="P81" s="22">
        <f t="shared" ref="P81:P96" si="0">P14</f>
        <v>0</v>
      </c>
      <c r="Q81" s="22">
        <f t="shared" ref="Q81:Q96" si="1">SUM(O81*P81)</f>
        <v>0</v>
      </c>
      <c r="S81" s="30">
        <f t="shared" ref="S81:S96" si="2">SUM(S14*$D$21)</f>
        <v>0</v>
      </c>
      <c r="T81" s="22">
        <f t="shared" ref="T81:T96" si="3">T14</f>
        <v>0</v>
      </c>
      <c r="U81" s="22">
        <f t="shared" ref="U81:U96" si="4">SUM(S81*T81)</f>
        <v>0</v>
      </c>
      <c r="W81" s="30">
        <f t="shared" ref="W81:W96" si="5">SUM(W14*$E$21)</f>
        <v>0</v>
      </c>
      <c r="X81" s="22">
        <f t="shared" ref="X81:X96" si="6">X14</f>
        <v>0</v>
      </c>
      <c r="Y81" s="22">
        <f t="shared" ref="Y81:Y96" si="7">SUM(W81*X81)</f>
        <v>0</v>
      </c>
      <c r="AA81" s="30">
        <f t="shared" ref="AA81:AA96" si="8">SUM(AA14*$F$21)</f>
        <v>0</v>
      </c>
      <c r="AB81" s="22">
        <f t="shared" ref="AB81:AB96" si="9">AB14</f>
        <v>0</v>
      </c>
      <c r="AC81" s="22">
        <f t="shared" ref="AC81:AC96" si="10">SUM(AA81*AB81)</f>
        <v>0</v>
      </c>
      <c r="AE81" s="30">
        <f t="shared" ref="AE81:AE96" si="11">SUM(AA81+W81+S81+O81)*$J$21</f>
        <v>0</v>
      </c>
      <c r="AF81" s="22">
        <f t="shared" ref="AF81:AF96" si="12">IF(O81+S81+W81+AA81 =0,0,(P81*O81 +T81*S81+ X81*W81 +AB81*AA81)/(O81+S81+W81+AA81))</f>
        <v>0</v>
      </c>
      <c r="AG81">
        <f t="shared" ref="AG81:AG96" si="13">SUM(AE81*AF81)</f>
        <v>0</v>
      </c>
    </row>
    <row r="82" spans="1:33" x14ac:dyDescent="0.45">
      <c r="A82" t="s">
        <v>52</v>
      </c>
      <c r="C82" s="24">
        <f>C24</f>
        <v>0.99994560175588587</v>
      </c>
      <c r="D82" s="24">
        <f>D24</f>
        <v>0.99999999999999956</v>
      </c>
      <c r="E82" s="24">
        <f>E24</f>
        <v>0</v>
      </c>
      <c r="F82" s="24">
        <f>F24</f>
        <v>0</v>
      </c>
      <c r="G82" s="10"/>
      <c r="H82" s="24">
        <f>J24</f>
        <v>0.99995713732421454</v>
      </c>
      <c r="I82" s="10"/>
      <c r="N82" s="17">
        <v>1</v>
      </c>
      <c r="O82" s="30">
        <f>SUM($O$15*$C$21)</f>
        <v>46301.186667096634</v>
      </c>
      <c r="P82" s="22">
        <f t="shared" si="0"/>
        <v>0.25267723612388415</v>
      </c>
      <c r="Q82" s="22">
        <f t="shared" si="1"/>
        <v>11699.255876298013</v>
      </c>
      <c r="S82" s="30">
        <f t="shared" si="2"/>
        <v>0</v>
      </c>
      <c r="T82" s="22">
        <f t="shared" si="3"/>
        <v>0</v>
      </c>
      <c r="U82" s="22">
        <f t="shared" si="4"/>
        <v>0</v>
      </c>
      <c r="W82" s="30">
        <f t="shared" si="5"/>
        <v>0</v>
      </c>
      <c r="X82" s="22">
        <f t="shared" si="6"/>
        <v>0</v>
      </c>
      <c r="Y82" s="22">
        <f t="shared" si="7"/>
        <v>0</v>
      </c>
      <c r="AA82" s="30">
        <f t="shared" si="8"/>
        <v>0</v>
      </c>
      <c r="AB82" s="22">
        <f t="shared" si="9"/>
        <v>0</v>
      </c>
      <c r="AC82" s="22">
        <f t="shared" si="10"/>
        <v>0</v>
      </c>
      <c r="AE82" s="30">
        <f t="shared" si="11"/>
        <v>46301.186667096634</v>
      </c>
      <c r="AF82" s="22">
        <f t="shared" si="12"/>
        <v>0.25267723612388415</v>
      </c>
      <c r="AG82">
        <f t="shared" si="13"/>
        <v>11699.255876298013</v>
      </c>
    </row>
    <row r="83" spans="1:33" x14ac:dyDescent="0.45">
      <c r="N83" s="17">
        <v>2</v>
      </c>
      <c r="O83" s="30">
        <f>SUM($O$16*$C$21)</f>
        <v>341930.50810863433</v>
      </c>
      <c r="P83" s="22">
        <f t="shared" si="0"/>
        <v>0.29664673952969806</v>
      </c>
      <c r="Q83" s="22">
        <f t="shared" si="1"/>
        <v>101432.57037615936</v>
      </c>
      <c r="S83" s="30">
        <f t="shared" si="2"/>
        <v>8595</v>
      </c>
      <c r="T83" s="22">
        <f t="shared" si="3"/>
        <v>0.181430697211586</v>
      </c>
      <c r="U83" s="22">
        <f t="shared" si="4"/>
        <v>1559.3968425335818</v>
      </c>
      <c r="W83" s="30">
        <f t="shared" si="5"/>
        <v>0</v>
      </c>
      <c r="X83" s="22">
        <f t="shared" si="6"/>
        <v>0</v>
      </c>
      <c r="Y83" s="22">
        <f t="shared" si="7"/>
        <v>0</v>
      </c>
      <c r="AA83" s="30">
        <f t="shared" si="8"/>
        <v>0</v>
      </c>
      <c r="AB83" s="22">
        <f t="shared" si="9"/>
        <v>0</v>
      </c>
      <c r="AC83" s="22">
        <f t="shared" si="10"/>
        <v>0</v>
      </c>
      <c r="AE83" s="30">
        <f t="shared" si="11"/>
        <v>350525.50810863433</v>
      </c>
      <c r="AF83" s="22">
        <f t="shared" si="12"/>
        <v>0.29382160452292627</v>
      </c>
      <c r="AG83">
        <f t="shared" si="13"/>
        <v>102991.96721869294</v>
      </c>
    </row>
    <row r="84" spans="1:33" x14ac:dyDescent="0.45">
      <c r="N84" s="17">
        <v>3</v>
      </c>
      <c r="O84" s="30">
        <f>SUM($O$17*$C$21)</f>
        <v>960392.29749889206</v>
      </c>
      <c r="P84" s="22">
        <f t="shared" si="0"/>
        <v>0.33071727110333599</v>
      </c>
      <c r="Q84" s="22">
        <f t="shared" si="1"/>
        <v>317618.31981749681</v>
      </c>
      <c r="S84" s="30">
        <f t="shared" si="2"/>
        <v>196524</v>
      </c>
      <c r="T84" s="22">
        <f t="shared" si="3"/>
        <v>0.205289135025362</v>
      </c>
      <c r="U84" s="22">
        <f t="shared" si="4"/>
        <v>40344.241971724245</v>
      </c>
      <c r="W84" s="30">
        <f t="shared" si="5"/>
        <v>0</v>
      </c>
      <c r="X84" s="22">
        <f t="shared" si="6"/>
        <v>0</v>
      </c>
      <c r="Y84" s="22">
        <f t="shared" si="7"/>
        <v>0</v>
      </c>
      <c r="AA84" s="30">
        <f t="shared" si="8"/>
        <v>0</v>
      </c>
      <c r="AB84" s="22">
        <f t="shared" si="9"/>
        <v>0</v>
      </c>
      <c r="AC84" s="22">
        <f t="shared" si="10"/>
        <v>0</v>
      </c>
      <c r="AE84" s="30">
        <f t="shared" si="11"/>
        <v>1156916.2974988921</v>
      </c>
      <c r="AF84" s="22">
        <f t="shared" si="12"/>
        <v>0.30941094231543909</v>
      </c>
      <c r="AG84">
        <f t="shared" si="13"/>
        <v>357962.56178922107</v>
      </c>
    </row>
    <row r="85" spans="1:33" x14ac:dyDescent="0.45">
      <c r="N85" s="17">
        <v>4</v>
      </c>
      <c r="O85" s="30">
        <f>SUM($O$18*$C$21)</f>
        <v>1287657.7773350743</v>
      </c>
      <c r="P85" s="22">
        <f t="shared" si="0"/>
        <v>0.39003553742504238</v>
      </c>
      <c r="Q85" s="22">
        <f t="shared" si="1"/>
        <v>502232.29320242122</v>
      </c>
      <c r="S85" s="30">
        <f t="shared" si="2"/>
        <v>749808</v>
      </c>
      <c r="T85" s="22">
        <f t="shared" si="3"/>
        <v>0.24910047562771401</v>
      </c>
      <c r="U85" s="22">
        <f t="shared" si="4"/>
        <v>186777.52942946498</v>
      </c>
      <c r="W85" s="30">
        <f t="shared" si="5"/>
        <v>0</v>
      </c>
      <c r="X85" s="22">
        <f t="shared" si="6"/>
        <v>0</v>
      </c>
      <c r="Y85" s="22">
        <f t="shared" si="7"/>
        <v>0</v>
      </c>
      <c r="AA85" s="30">
        <f t="shared" si="8"/>
        <v>0</v>
      </c>
      <c r="AB85" s="22">
        <f t="shared" si="9"/>
        <v>0</v>
      </c>
      <c r="AC85" s="22">
        <f t="shared" si="10"/>
        <v>0</v>
      </c>
      <c r="AE85" s="30">
        <f t="shared" si="11"/>
        <v>2037465.7773350743</v>
      </c>
      <c r="AF85" s="22">
        <f t="shared" si="12"/>
        <v>0.33817001016482556</v>
      </c>
      <c r="AG85">
        <f t="shared" si="13"/>
        <v>689009.82263188623</v>
      </c>
    </row>
    <row r="86" spans="1:33" x14ac:dyDescent="0.45">
      <c r="N86" s="17">
        <v>5</v>
      </c>
      <c r="O86" s="30">
        <f>SUM($O$19*$C$21)</f>
        <v>288225.45533072652</v>
      </c>
      <c r="P86" s="22">
        <f t="shared" si="0"/>
        <v>0.50809061504476449</v>
      </c>
      <c r="Q86" s="22">
        <f t="shared" si="1"/>
        <v>146444.64887054614</v>
      </c>
      <c r="S86" s="30">
        <f t="shared" si="2"/>
        <v>207750</v>
      </c>
      <c r="T86" s="22">
        <f t="shared" si="3"/>
        <v>0.35863608946874298</v>
      </c>
      <c r="U86" s="22">
        <f t="shared" si="4"/>
        <v>74506.64758713136</v>
      </c>
      <c r="W86" s="30">
        <f t="shared" si="5"/>
        <v>0</v>
      </c>
      <c r="X86" s="22">
        <f t="shared" si="6"/>
        <v>0</v>
      </c>
      <c r="Y86" s="22">
        <f t="shared" si="7"/>
        <v>0</v>
      </c>
      <c r="AA86" s="30">
        <f t="shared" si="8"/>
        <v>0</v>
      </c>
      <c r="AB86" s="22">
        <f t="shared" si="9"/>
        <v>0</v>
      </c>
      <c r="AC86" s="22">
        <f t="shared" si="10"/>
        <v>0</v>
      </c>
      <c r="AE86" s="30">
        <f t="shared" si="11"/>
        <v>495975.45533072652</v>
      </c>
      <c r="AF86" s="22">
        <f t="shared" si="12"/>
        <v>0.4454883685934472</v>
      </c>
      <c r="AG86">
        <f t="shared" si="13"/>
        <v>220951.2964576775</v>
      </c>
    </row>
    <row r="87" spans="1:33" x14ac:dyDescent="0.45">
      <c r="N87" s="17">
        <v>6</v>
      </c>
      <c r="O87" s="30">
        <f>SUM($O$20*$C$21)</f>
        <v>144816.49922142667</v>
      </c>
      <c r="P87" s="22">
        <f t="shared" si="0"/>
        <v>0.63131916611363503</v>
      </c>
      <c r="Q87" s="22">
        <f t="shared" si="1"/>
        <v>91425.431527966954</v>
      </c>
      <c r="S87" s="30">
        <f t="shared" si="2"/>
        <v>36300</v>
      </c>
      <c r="T87" s="22">
        <f t="shared" si="3"/>
        <v>0.55994832612977996</v>
      </c>
      <c r="U87" s="22">
        <f t="shared" si="4"/>
        <v>20326.124238511013</v>
      </c>
      <c r="W87" s="30">
        <f t="shared" si="5"/>
        <v>0</v>
      </c>
      <c r="X87" s="22">
        <f t="shared" si="6"/>
        <v>0</v>
      </c>
      <c r="Y87" s="22">
        <f t="shared" si="7"/>
        <v>0</v>
      </c>
      <c r="AA87" s="30">
        <f t="shared" si="8"/>
        <v>0</v>
      </c>
      <c r="AB87" s="22">
        <f t="shared" si="9"/>
        <v>0</v>
      </c>
      <c r="AC87" s="22">
        <f t="shared" si="10"/>
        <v>0</v>
      </c>
      <c r="AE87" s="30">
        <f t="shared" si="11"/>
        <v>181116.49922142667</v>
      </c>
      <c r="AF87" s="22">
        <f t="shared" si="12"/>
        <v>0.61701477362288482</v>
      </c>
      <c r="AG87">
        <f t="shared" si="13"/>
        <v>111751.55576647796</v>
      </c>
    </row>
    <row r="88" spans="1:33" x14ac:dyDescent="0.45">
      <c r="N88" s="17">
        <v>7</v>
      </c>
      <c r="O88" s="30">
        <f>SUM($O$21*$C$21)</f>
        <v>28788.493837420887</v>
      </c>
      <c r="P88" s="22">
        <f t="shared" si="0"/>
        <v>0.79140411181355819</v>
      </c>
      <c r="Q88" s="22">
        <f t="shared" si="1"/>
        <v>22783.33239585417</v>
      </c>
      <c r="S88" s="30">
        <f t="shared" si="2"/>
        <v>9150</v>
      </c>
      <c r="T88" s="22">
        <f t="shared" si="3"/>
        <v>0.69335817948095702</v>
      </c>
      <c r="U88" s="22">
        <f t="shared" si="4"/>
        <v>6344.2273422507569</v>
      </c>
      <c r="W88" s="30">
        <f t="shared" si="5"/>
        <v>0</v>
      </c>
      <c r="X88" s="22">
        <f t="shared" si="6"/>
        <v>0</v>
      </c>
      <c r="Y88" s="22">
        <f t="shared" si="7"/>
        <v>0</v>
      </c>
      <c r="AA88" s="30">
        <f t="shared" si="8"/>
        <v>0</v>
      </c>
      <c r="AB88" s="22">
        <f t="shared" si="9"/>
        <v>0</v>
      </c>
      <c r="AC88" s="22">
        <f t="shared" si="10"/>
        <v>0</v>
      </c>
      <c r="AE88" s="30">
        <f t="shared" si="11"/>
        <v>37938.493837420887</v>
      </c>
      <c r="AF88" s="22">
        <f t="shared" si="12"/>
        <v>0.76775740921414137</v>
      </c>
      <c r="AG88">
        <f t="shared" si="13"/>
        <v>29127.55973810493</v>
      </c>
    </row>
    <row r="89" spans="1:33" x14ac:dyDescent="0.45">
      <c r="N89" s="17">
        <v>8</v>
      </c>
      <c r="O89" s="30">
        <f>SUM($O$22*$C$21)</f>
        <v>11395.785465962443</v>
      </c>
      <c r="P89" s="22">
        <f t="shared" si="0"/>
        <v>0.96874003889564053</v>
      </c>
      <c r="Q89" s="22">
        <f t="shared" si="1"/>
        <v>11039.553655542832</v>
      </c>
      <c r="S89" s="30">
        <f t="shared" si="2"/>
        <v>2850</v>
      </c>
      <c r="T89" s="22">
        <f t="shared" si="3"/>
        <v>0.83349996481504696</v>
      </c>
      <c r="U89" s="22">
        <f t="shared" si="4"/>
        <v>2375.4748997228839</v>
      </c>
      <c r="W89" s="30">
        <f t="shared" si="5"/>
        <v>0</v>
      </c>
      <c r="X89" s="22">
        <f t="shared" si="6"/>
        <v>0</v>
      </c>
      <c r="Y89" s="22">
        <f t="shared" si="7"/>
        <v>0</v>
      </c>
      <c r="AA89" s="30">
        <f t="shared" si="8"/>
        <v>0</v>
      </c>
      <c r="AB89" s="22">
        <f t="shared" si="9"/>
        <v>0</v>
      </c>
      <c r="AC89" s="22">
        <f t="shared" si="10"/>
        <v>0</v>
      </c>
      <c r="AE89" s="30">
        <f t="shared" si="11"/>
        <v>14245.785465962443</v>
      </c>
      <c r="AF89" s="22">
        <f t="shared" si="12"/>
        <v>0.94168402207925561</v>
      </c>
      <c r="AG89">
        <f t="shared" si="13"/>
        <v>13415.028555265715</v>
      </c>
    </row>
    <row r="90" spans="1:33" x14ac:dyDescent="0.45">
      <c r="N90" s="17">
        <v>9</v>
      </c>
      <c r="O90" s="30">
        <f>SUM($O$23*$C$21)</f>
        <v>17232.687806397982</v>
      </c>
      <c r="P90" s="22">
        <f t="shared" si="0"/>
        <v>1.0961940604554361</v>
      </c>
      <c r="Q90" s="22">
        <f t="shared" si="1"/>
        <v>18890.370019056285</v>
      </c>
      <c r="S90" s="30">
        <f t="shared" si="2"/>
        <v>4350</v>
      </c>
      <c r="T90" s="22">
        <f t="shared" si="3"/>
        <v>0.89731165933207602</v>
      </c>
      <c r="U90" s="22">
        <f t="shared" si="4"/>
        <v>3903.3057180945307</v>
      </c>
      <c r="W90" s="30">
        <f t="shared" si="5"/>
        <v>0</v>
      </c>
      <c r="X90" s="22">
        <f t="shared" si="6"/>
        <v>0</v>
      </c>
      <c r="Y90" s="22">
        <f t="shared" si="7"/>
        <v>0</v>
      </c>
      <c r="AA90" s="30">
        <f t="shared" si="8"/>
        <v>0</v>
      </c>
      <c r="AB90" s="22">
        <f t="shared" si="9"/>
        <v>0</v>
      </c>
      <c r="AC90" s="22">
        <f t="shared" si="10"/>
        <v>0</v>
      </c>
      <c r="AE90" s="30">
        <f t="shared" si="11"/>
        <v>21582.687806397982</v>
      </c>
      <c r="AF90" s="22">
        <f t="shared" si="12"/>
        <v>1.056109227062713</v>
      </c>
      <c r="AG90">
        <f t="shared" si="13"/>
        <v>22793.675737150814</v>
      </c>
    </row>
    <row r="91" spans="1:33" x14ac:dyDescent="0.45">
      <c r="N91" s="17">
        <v>10</v>
      </c>
      <c r="O91" s="30">
        <f>SUM($O$24*$C$21)</f>
        <v>11744.689652222218</v>
      </c>
      <c r="P91" s="22">
        <f t="shared" si="0"/>
        <v>1.0480411006831345</v>
      </c>
      <c r="Q91" s="22">
        <f t="shared" si="1"/>
        <v>12308.917470296794</v>
      </c>
      <c r="S91" s="30">
        <f t="shared" si="2"/>
        <v>8400</v>
      </c>
      <c r="T91" s="22">
        <f t="shared" si="3"/>
        <v>1.0139408937661301</v>
      </c>
      <c r="U91" s="22">
        <f t="shared" si="4"/>
        <v>8517.1035076354929</v>
      </c>
      <c r="W91" s="30">
        <f t="shared" si="5"/>
        <v>0</v>
      </c>
      <c r="X91" s="22">
        <f t="shared" si="6"/>
        <v>0</v>
      </c>
      <c r="Y91" s="22">
        <f t="shared" si="7"/>
        <v>0</v>
      </c>
      <c r="AA91" s="30">
        <f t="shared" si="8"/>
        <v>0</v>
      </c>
      <c r="AB91" s="22">
        <f t="shared" si="9"/>
        <v>0</v>
      </c>
      <c r="AC91" s="22">
        <f t="shared" si="10"/>
        <v>0</v>
      </c>
      <c r="AE91" s="30">
        <f t="shared" si="11"/>
        <v>20144.689652222216</v>
      </c>
      <c r="AF91" s="22">
        <f t="shared" si="12"/>
        <v>1.0338218824649359</v>
      </c>
      <c r="AG91">
        <f t="shared" si="13"/>
        <v>20826.020977932287</v>
      </c>
    </row>
    <row r="92" spans="1:33" x14ac:dyDescent="0.45">
      <c r="N92" s="17">
        <v>11</v>
      </c>
      <c r="O92" s="30">
        <f>SUM($O$25*$C$21)</f>
        <v>8894.9611135565483</v>
      </c>
      <c r="P92" s="22">
        <f t="shared" si="0"/>
        <v>1.2395473592556363</v>
      </c>
      <c r="Q92" s="22">
        <f t="shared" si="1"/>
        <v>11025.725558990594</v>
      </c>
      <c r="S92" s="30">
        <f t="shared" si="2"/>
        <v>0</v>
      </c>
      <c r="T92" s="22">
        <f t="shared" si="3"/>
        <v>0</v>
      </c>
      <c r="U92" s="22">
        <f t="shared" si="4"/>
        <v>0</v>
      </c>
      <c r="W92" s="30">
        <f t="shared" si="5"/>
        <v>0</v>
      </c>
      <c r="X92" s="22">
        <f t="shared" si="6"/>
        <v>0</v>
      </c>
      <c r="Y92" s="22">
        <f t="shared" si="7"/>
        <v>0</v>
      </c>
      <c r="AA92" s="30">
        <f t="shared" si="8"/>
        <v>0</v>
      </c>
      <c r="AB92" s="22">
        <f t="shared" si="9"/>
        <v>0</v>
      </c>
      <c r="AC92" s="22">
        <f t="shared" si="10"/>
        <v>0</v>
      </c>
      <c r="AE92" s="30">
        <f t="shared" si="11"/>
        <v>8894.9611135565483</v>
      </c>
      <c r="AF92" s="22">
        <f t="shared" si="12"/>
        <v>1.2395473592556363</v>
      </c>
      <c r="AG92">
        <f t="shared" si="13"/>
        <v>11025.725558990594</v>
      </c>
    </row>
    <row r="93" spans="1:33" x14ac:dyDescent="0.45">
      <c r="N93" s="17">
        <v>12</v>
      </c>
      <c r="O93" s="30">
        <f>SUM($O$26*$C$21)</f>
        <v>4671.1837873814657</v>
      </c>
      <c r="P93" s="22">
        <f t="shared" si="0"/>
        <v>1.3657792193235356</v>
      </c>
      <c r="Q93" s="22">
        <f t="shared" si="1"/>
        <v>6379.8057464466146</v>
      </c>
      <c r="S93" s="30">
        <f t="shared" si="2"/>
        <v>0</v>
      </c>
      <c r="T93" s="22">
        <f t="shared" si="3"/>
        <v>0</v>
      </c>
      <c r="U93" s="22">
        <f t="shared" si="4"/>
        <v>0</v>
      </c>
      <c r="W93" s="30">
        <f t="shared" si="5"/>
        <v>0</v>
      </c>
      <c r="X93" s="22">
        <f t="shared" si="6"/>
        <v>0</v>
      </c>
      <c r="Y93" s="22">
        <f t="shared" si="7"/>
        <v>0</v>
      </c>
      <c r="AA93" s="30">
        <f t="shared" si="8"/>
        <v>0</v>
      </c>
      <c r="AB93" s="22">
        <f t="shared" si="9"/>
        <v>0</v>
      </c>
      <c r="AC93" s="22">
        <f t="shared" si="10"/>
        <v>0</v>
      </c>
      <c r="AE93" s="30">
        <f t="shared" si="11"/>
        <v>4671.1837873814657</v>
      </c>
      <c r="AF93" s="22">
        <f t="shared" si="12"/>
        <v>1.3657792193235356</v>
      </c>
      <c r="AG93">
        <f t="shared" si="13"/>
        <v>6379.8057464466146</v>
      </c>
    </row>
    <row r="94" spans="1:33" x14ac:dyDescent="0.45">
      <c r="N94" s="17">
        <v>13</v>
      </c>
      <c r="O94" s="30">
        <f>SUM($O$27*$C$21)</f>
        <v>5745.5222335289482</v>
      </c>
      <c r="P94" s="22">
        <f t="shared" si="0"/>
        <v>1.495120185313987</v>
      </c>
      <c r="Q94" s="22">
        <f t="shared" si="1"/>
        <v>8590.2462665194344</v>
      </c>
      <c r="S94" s="30">
        <f t="shared" si="2"/>
        <v>0</v>
      </c>
      <c r="T94" s="22">
        <f t="shared" si="3"/>
        <v>0</v>
      </c>
      <c r="U94" s="22">
        <f t="shared" si="4"/>
        <v>0</v>
      </c>
      <c r="W94" s="30">
        <f t="shared" si="5"/>
        <v>0</v>
      </c>
      <c r="X94" s="22">
        <f t="shared" si="6"/>
        <v>0</v>
      </c>
      <c r="Y94" s="22">
        <f t="shared" si="7"/>
        <v>0</v>
      </c>
      <c r="AA94" s="30">
        <f t="shared" si="8"/>
        <v>0</v>
      </c>
      <c r="AB94" s="22">
        <f t="shared" si="9"/>
        <v>0</v>
      </c>
      <c r="AC94" s="22">
        <f t="shared" si="10"/>
        <v>0</v>
      </c>
      <c r="AE94" s="30">
        <f t="shared" si="11"/>
        <v>5745.5222335289482</v>
      </c>
      <c r="AF94" s="22">
        <f t="shared" si="12"/>
        <v>1.495120185313987</v>
      </c>
      <c r="AG94">
        <f t="shared" si="13"/>
        <v>8590.2462665194344</v>
      </c>
    </row>
    <row r="95" spans="1:33" x14ac:dyDescent="0.45">
      <c r="N95" s="17">
        <v>14</v>
      </c>
      <c r="O95" s="30">
        <f>SUM($O$28*$C$21)</f>
        <v>2810.1976055790014</v>
      </c>
      <c r="P95" s="22">
        <f t="shared" si="0"/>
        <v>1.5294747462100369</v>
      </c>
      <c r="Q95" s="22">
        <f t="shared" si="1"/>
        <v>4298.1262695929963</v>
      </c>
      <c r="S95" s="30">
        <f t="shared" si="2"/>
        <v>0</v>
      </c>
      <c r="T95" s="22">
        <f t="shared" si="3"/>
        <v>0</v>
      </c>
      <c r="U95" s="22">
        <f t="shared" si="4"/>
        <v>0</v>
      </c>
      <c r="W95" s="30">
        <f t="shared" si="5"/>
        <v>0</v>
      </c>
      <c r="X95" s="22">
        <f t="shared" si="6"/>
        <v>0</v>
      </c>
      <c r="Y95" s="22">
        <f t="shared" si="7"/>
        <v>0</v>
      </c>
      <c r="AA95" s="30">
        <f t="shared" si="8"/>
        <v>0</v>
      </c>
      <c r="AB95" s="22">
        <f t="shared" si="9"/>
        <v>0</v>
      </c>
      <c r="AC95" s="22">
        <f t="shared" si="10"/>
        <v>0</v>
      </c>
      <c r="AE95" s="30">
        <f t="shared" si="11"/>
        <v>2810.1976055790014</v>
      </c>
      <c r="AF95" s="22">
        <f t="shared" si="12"/>
        <v>1.5294747462100369</v>
      </c>
      <c r="AG95">
        <f t="shared" si="13"/>
        <v>4298.1262695929963</v>
      </c>
    </row>
    <row r="96" spans="1:33" x14ac:dyDescent="0.45">
      <c r="N96" s="17" t="s">
        <v>53</v>
      </c>
      <c r="O96" s="30">
        <f>SUM($O$29*$C$21)</f>
        <v>9830.1119868087826</v>
      </c>
      <c r="P96" s="22">
        <f t="shared" si="0"/>
        <v>1.464046283782342</v>
      </c>
      <c r="Q96" s="22">
        <f t="shared" si="1"/>
        <v>14391.738923451652</v>
      </c>
      <c r="S96" s="30">
        <f t="shared" si="2"/>
        <v>0</v>
      </c>
      <c r="T96" s="22">
        <f t="shared" si="3"/>
        <v>0</v>
      </c>
      <c r="U96" s="22">
        <f t="shared" si="4"/>
        <v>0</v>
      </c>
      <c r="W96" s="30">
        <f t="shared" si="5"/>
        <v>0</v>
      </c>
      <c r="X96" s="22">
        <f t="shared" si="6"/>
        <v>0</v>
      </c>
      <c r="Y96" s="22">
        <f t="shared" si="7"/>
        <v>0</v>
      </c>
      <c r="AA96" s="30">
        <f t="shared" si="8"/>
        <v>0</v>
      </c>
      <c r="AB96" s="22">
        <f t="shared" si="9"/>
        <v>0</v>
      </c>
      <c r="AC96" s="22">
        <f t="shared" si="10"/>
        <v>0</v>
      </c>
      <c r="AE96" s="30">
        <f t="shared" si="11"/>
        <v>9830.1119868087826</v>
      </c>
      <c r="AF96" s="22">
        <f t="shared" si="12"/>
        <v>1.464046283782342</v>
      </c>
      <c r="AG96">
        <f t="shared" si="13"/>
        <v>14391.738923451652</v>
      </c>
    </row>
    <row r="98" spans="14:33" x14ac:dyDescent="0.45">
      <c r="N98" t="s">
        <v>54</v>
      </c>
      <c r="O98" s="30">
        <f>SUM(O81:O96)</f>
        <v>3170437.3576507089</v>
      </c>
      <c r="Q98" s="22">
        <f>SUM(Q81:Q96)</f>
        <v>1280560.33597664</v>
      </c>
      <c r="S98" s="30">
        <f>SUM(S81:S96)</f>
        <v>1223727</v>
      </c>
      <c r="U98" s="22">
        <f>SUM(U81:U96)</f>
        <v>344654.05153706885</v>
      </c>
      <c r="W98" s="30">
        <f>SUM(W81:W96)</f>
        <v>0</v>
      </c>
      <c r="Y98" s="22">
        <f>SUM(Y81:Y96)</f>
        <v>0</v>
      </c>
      <c r="AA98" s="30">
        <f>SUM(AA81:AA96)</f>
        <v>0</v>
      </c>
      <c r="AC98" s="22">
        <f>SUM(AC81:AC96)</f>
        <v>0</v>
      </c>
      <c r="AE98" s="30">
        <f>SUM(AE81:AE96)</f>
        <v>4394164.3576507075</v>
      </c>
      <c r="AG98">
        <f>SUM(AG81:AG96)</f>
        <v>1625214.3875137086</v>
      </c>
    </row>
    <row r="101" spans="14:33" x14ac:dyDescent="0.45">
      <c r="N101" s="3" t="s">
        <v>26</v>
      </c>
      <c r="P101" s="5" t="str">
        <f>($C$3)</f>
        <v>p7eINT_metier</v>
      </c>
      <c r="T101" s="6" t="s">
        <v>27</v>
      </c>
      <c r="W101" s="7" t="str">
        <f>($C$5)</f>
        <v>Plaice VIIe - International (Used metier based datasets)</v>
      </c>
    </row>
    <row r="102" spans="14:33" x14ac:dyDescent="0.45">
      <c r="N102" s="3"/>
    </row>
    <row r="103" spans="14:33" x14ac:dyDescent="0.45">
      <c r="N103" s="6" t="s">
        <v>29</v>
      </c>
      <c r="P103" s="5">
        <f>($B$7)</f>
        <v>2000</v>
      </c>
      <c r="Q103" s="9"/>
      <c r="R103" s="9"/>
      <c r="S103" s="9"/>
      <c r="T103" s="6" t="s">
        <v>30</v>
      </c>
      <c r="U103" s="10"/>
      <c r="W103" s="5" t="str">
        <f>($D$7)</f>
        <v>Combined</v>
      </c>
    </row>
    <row r="104" spans="14:33" x14ac:dyDescent="0.45">
      <c r="N104" s="6"/>
      <c r="P104" s="6"/>
      <c r="Q104" s="9"/>
      <c r="R104" s="9"/>
      <c r="S104" s="9"/>
      <c r="U104" s="10"/>
    </row>
    <row r="105" spans="14:33" x14ac:dyDescent="0.45">
      <c r="N105" s="6" t="s">
        <v>32</v>
      </c>
      <c r="P105" s="36">
        <f>($F$7)</f>
        <v>42191</v>
      </c>
      <c r="Q105" s="2"/>
      <c r="R105" s="2"/>
      <c r="T105" s="6" t="s">
        <v>33</v>
      </c>
      <c r="U105" s="2"/>
      <c r="W105" s="5" t="str">
        <f>($J$7)</f>
        <v>idh</v>
      </c>
    </row>
    <row r="108" spans="14:33" x14ac:dyDescent="0.45">
      <c r="N108" s="15" t="s">
        <v>68</v>
      </c>
    </row>
    <row r="110" spans="14:33" x14ac:dyDescent="0.45">
      <c r="N110" s="3" t="s">
        <v>61</v>
      </c>
    </row>
    <row r="111" spans="14:33" x14ac:dyDescent="0.45">
      <c r="AE111" s="37" t="str">
        <f>J13</f>
        <v>TOTAL</v>
      </c>
      <c r="AF111" s="2"/>
    </row>
    <row r="112" spans="14:33" x14ac:dyDescent="0.45">
      <c r="O112" s="37" t="str">
        <f>C14</f>
        <v>International</v>
      </c>
      <c r="P112" s="2"/>
      <c r="S112" s="37" t="str">
        <f>D14</f>
        <v>Migration</v>
      </c>
      <c r="T112" s="2"/>
      <c r="W112" s="37" t="str">
        <f>E14</f>
        <v>-</v>
      </c>
      <c r="X112" s="2"/>
      <c r="AA112" s="37" t="str">
        <f>F14</f>
        <v>-</v>
      </c>
      <c r="AB112" s="37"/>
      <c r="AE112" s="37" t="str">
        <f>J14</f>
        <v>ANNUAL</v>
      </c>
      <c r="AF112" s="2"/>
    </row>
    <row r="113" spans="14:34" x14ac:dyDescent="0.45">
      <c r="N113" s="17" t="s">
        <v>40</v>
      </c>
      <c r="O113" s="10" t="s">
        <v>41</v>
      </c>
      <c r="P113" s="10" t="s">
        <v>42</v>
      </c>
      <c r="S113" s="10" t="s">
        <v>41</v>
      </c>
      <c r="T113" s="10" t="s">
        <v>42</v>
      </c>
      <c r="U113" s="10"/>
      <c r="W113" s="10" t="s">
        <v>41</v>
      </c>
      <c r="X113" s="10" t="s">
        <v>42</v>
      </c>
      <c r="Y113" s="10"/>
      <c r="AA113" s="10" t="s">
        <v>41</v>
      </c>
      <c r="AB113" s="10" t="s">
        <v>42</v>
      </c>
      <c r="AC113" s="10"/>
      <c r="AE113" s="10" t="s">
        <v>41</v>
      </c>
      <c r="AF113" s="10" t="s">
        <v>42</v>
      </c>
      <c r="AH113" s="10"/>
    </row>
    <row r="114" spans="14:34" x14ac:dyDescent="0.45">
      <c r="N114" s="17">
        <v>0</v>
      </c>
      <c r="O114" s="30">
        <f t="shared" ref="O114:O129" si="14">SUM(O47*$C$21)</f>
        <v>0</v>
      </c>
      <c r="P114" s="22">
        <f t="shared" ref="P114:P129" si="15">P47</f>
        <v>0</v>
      </c>
      <c r="Q114" s="22">
        <f t="shared" ref="Q114:Q129" si="16">SUM(O114*P114)</f>
        <v>0</v>
      </c>
      <c r="S114" s="30">
        <f t="shared" ref="S114:S129" si="17">SUM(S47*$D$21)</f>
        <v>0</v>
      </c>
      <c r="T114" s="22">
        <f t="shared" ref="T114:T129" si="18">T47</f>
        <v>0</v>
      </c>
      <c r="U114" s="22">
        <f t="shared" ref="U114:U129" si="19">SUM(S114*T114)</f>
        <v>0</v>
      </c>
      <c r="W114" s="30">
        <f t="shared" ref="W114:W129" si="20">SUM(W47*$E$21)</f>
        <v>0</v>
      </c>
      <c r="X114" s="22">
        <f t="shared" ref="X114:X129" si="21">X47</f>
        <v>0</v>
      </c>
      <c r="Y114" s="22">
        <f t="shared" ref="Y114:Y129" si="22">SUM(W114*X114)</f>
        <v>0</v>
      </c>
      <c r="AA114" s="30">
        <f t="shared" ref="AA114:AA129" si="23">SUM(AA47*$F$21)</f>
        <v>0</v>
      </c>
      <c r="AB114" s="22">
        <f t="shared" ref="AB114:AB129" si="24">AB47</f>
        <v>0</v>
      </c>
      <c r="AC114" s="22">
        <f>SUM(AA114*AB114)</f>
        <v>0</v>
      </c>
      <c r="AE114" s="30">
        <f t="shared" ref="AE114:AE129" si="25">SUM(AA114+W114+S114+O114)*$J$21</f>
        <v>0</v>
      </c>
      <c r="AF114" s="22">
        <f>IF(O114+S114+W114+AA114 =0,0,(P114*O114 +T114*S114+ X114*W114 +AB114*AA114)/(O114+S114+W114+AA114))</f>
        <v>0</v>
      </c>
      <c r="AG114">
        <f t="shared" ref="AG114:AG129" si="26">SUM(AE114*AF114)</f>
        <v>0</v>
      </c>
      <c r="AH114" s="22"/>
    </row>
    <row r="115" spans="14:34" x14ac:dyDescent="0.45">
      <c r="N115" s="17">
        <v>1</v>
      </c>
      <c r="O115" s="30">
        <f t="shared" si="14"/>
        <v>0</v>
      </c>
      <c r="P115" s="22">
        <f t="shared" si="15"/>
        <v>0</v>
      </c>
      <c r="Q115" s="22">
        <f t="shared" si="16"/>
        <v>0</v>
      </c>
      <c r="S115" s="30">
        <f t="shared" si="17"/>
        <v>0</v>
      </c>
      <c r="T115" s="22">
        <f t="shared" si="18"/>
        <v>0</v>
      </c>
      <c r="U115" s="22">
        <f t="shared" si="19"/>
        <v>0</v>
      </c>
      <c r="W115" s="30">
        <f t="shared" si="20"/>
        <v>0</v>
      </c>
      <c r="X115" s="22">
        <f t="shared" si="21"/>
        <v>0</v>
      </c>
      <c r="Y115" s="22">
        <f t="shared" si="22"/>
        <v>0</v>
      </c>
      <c r="AA115" s="30">
        <f t="shared" si="23"/>
        <v>0</v>
      </c>
      <c r="AB115" s="22">
        <f t="shared" si="24"/>
        <v>0</v>
      </c>
      <c r="AC115" s="22">
        <f t="shared" ref="AC115:AC129" si="27">SUM(AA115*AB115)</f>
        <v>0</v>
      </c>
      <c r="AE115" s="30">
        <f t="shared" si="25"/>
        <v>0</v>
      </c>
      <c r="AF115" s="22">
        <f t="shared" ref="AF115:AF129" si="28">IF(O115+S115+W115+AA115 =0,0,(P115*O115 +T115*S115+ X115*W115 +AB115*AA115)/(O115+S115+W115+AA115))</f>
        <v>0</v>
      </c>
      <c r="AG115">
        <f t="shared" si="26"/>
        <v>0</v>
      </c>
      <c r="AH115" s="22"/>
    </row>
    <row r="116" spans="14:34" x14ac:dyDescent="0.45">
      <c r="N116" s="17">
        <v>2</v>
      </c>
      <c r="O116" s="30">
        <f t="shared" si="14"/>
        <v>0</v>
      </c>
      <c r="P116" s="22">
        <f t="shared" si="15"/>
        <v>0</v>
      </c>
      <c r="Q116" s="22">
        <f t="shared" si="16"/>
        <v>0</v>
      </c>
      <c r="S116" s="30">
        <f t="shared" si="17"/>
        <v>0</v>
      </c>
      <c r="T116" s="22">
        <f t="shared" si="18"/>
        <v>0</v>
      </c>
      <c r="U116" s="22">
        <f t="shared" si="19"/>
        <v>0</v>
      </c>
      <c r="W116" s="30">
        <f t="shared" si="20"/>
        <v>0</v>
      </c>
      <c r="X116" s="22">
        <f t="shared" si="21"/>
        <v>0</v>
      </c>
      <c r="Y116" s="22">
        <f t="shared" si="22"/>
        <v>0</v>
      </c>
      <c r="AA116" s="30">
        <f t="shared" si="23"/>
        <v>0</v>
      </c>
      <c r="AB116" s="22">
        <f t="shared" si="24"/>
        <v>0</v>
      </c>
      <c r="AC116" s="22">
        <f t="shared" si="27"/>
        <v>0</v>
      </c>
      <c r="AE116" s="30">
        <f t="shared" si="25"/>
        <v>0</v>
      </c>
      <c r="AF116" s="22">
        <f t="shared" si="28"/>
        <v>0</v>
      </c>
      <c r="AG116">
        <f t="shared" si="26"/>
        <v>0</v>
      </c>
      <c r="AH116" s="22"/>
    </row>
    <row r="117" spans="14:34" x14ac:dyDescent="0.45">
      <c r="N117" s="17">
        <v>3</v>
      </c>
      <c r="O117" s="30">
        <f t="shared" si="14"/>
        <v>0</v>
      </c>
      <c r="P117" s="22">
        <f t="shared" si="15"/>
        <v>0</v>
      </c>
      <c r="Q117" s="22">
        <f t="shared" si="16"/>
        <v>0</v>
      </c>
      <c r="S117" s="30">
        <f t="shared" si="17"/>
        <v>0</v>
      </c>
      <c r="T117" s="22">
        <f t="shared" si="18"/>
        <v>0</v>
      </c>
      <c r="U117" s="22">
        <f t="shared" si="19"/>
        <v>0</v>
      </c>
      <c r="W117" s="30">
        <f t="shared" si="20"/>
        <v>0</v>
      </c>
      <c r="X117" s="22">
        <f t="shared" si="21"/>
        <v>0</v>
      </c>
      <c r="Y117" s="22">
        <f t="shared" si="22"/>
        <v>0</v>
      </c>
      <c r="AA117" s="30">
        <f t="shared" si="23"/>
        <v>0</v>
      </c>
      <c r="AB117" s="22">
        <f t="shared" si="24"/>
        <v>0</v>
      </c>
      <c r="AC117" s="22">
        <f t="shared" si="27"/>
        <v>0</v>
      </c>
      <c r="AE117" s="30">
        <f t="shared" si="25"/>
        <v>0</v>
      </c>
      <c r="AF117" s="22">
        <f t="shared" si="28"/>
        <v>0</v>
      </c>
      <c r="AG117">
        <f t="shared" si="26"/>
        <v>0</v>
      </c>
      <c r="AH117" s="22"/>
    </row>
    <row r="118" spans="14:34" x14ac:dyDescent="0.45">
      <c r="N118" s="17">
        <v>4</v>
      </c>
      <c r="O118" s="30">
        <f t="shared" si="14"/>
        <v>0</v>
      </c>
      <c r="P118" s="22">
        <f t="shared" si="15"/>
        <v>0</v>
      </c>
      <c r="Q118" s="22">
        <f t="shared" si="16"/>
        <v>0</v>
      </c>
      <c r="S118" s="30">
        <f t="shared" si="17"/>
        <v>0</v>
      </c>
      <c r="T118" s="22">
        <f t="shared" si="18"/>
        <v>0</v>
      </c>
      <c r="U118" s="22">
        <f t="shared" si="19"/>
        <v>0</v>
      </c>
      <c r="W118" s="30">
        <f t="shared" si="20"/>
        <v>0</v>
      </c>
      <c r="X118" s="22">
        <f t="shared" si="21"/>
        <v>0</v>
      </c>
      <c r="Y118" s="22">
        <f t="shared" si="22"/>
        <v>0</v>
      </c>
      <c r="AA118" s="30">
        <f t="shared" si="23"/>
        <v>0</v>
      </c>
      <c r="AB118" s="22">
        <f t="shared" si="24"/>
        <v>0</v>
      </c>
      <c r="AC118" s="22">
        <f t="shared" si="27"/>
        <v>0</v>
      </c>
      <c r="AE118" s="30">
        <f t="shared" si="25"/>
        <v>0</v>
      </c>
      <c r="AF118" s="22">
        <f t="shared" si="28"/>
        <v>0</v>
      </c>
      <c r="AG118">
        <f t="shared" si="26"/>
        <v>0</v>
      </c>
      <c r="AH118" s="22"/>
    </row>
    <row r="119" spans="14:34" x14ac:dyDescent="0.45">
      <c r="N119" s="17">
        <v>5</v>
      </c>
      <c r="O119" s="30">
        <f t="shared" si="14"/>
        <v>0</v>
      </c>
      <c r="P119" s="22">
        <f t="shared" si="15"/>
        <v>0</v>
      </c>
      <c r="Q119" s="22">
        <f t="shared" si="16"/>
        <v>0</v>
      </c>
      <c r="S119" s="30">
        <f t="shared" si="17"/>
        <v>0</v>
      </c>
      <c r="T119" s="22">
        <f t="shared" si="18"/>
        <v>0</v>
      </c>
      <c r="U119" s="22">
        <f t="shared" si="19"/>
        <v>0</v>
      </c>
      <c r="W119" s="30">
        <f t="shared" si="20"/>
        <v>0</v>
      </c>
      <c r="X119" s="22">
        <f t="shared" si="21"/>
        <v>0</v>
      </c>
      <c r="Y119" s="22">
        <f t="shared" si="22"/>
        <v>0</v>
      </c>
      <c r="AA119" s="30">
        <f t="shared" si="23"/>
        <v>0</v>
      </c>
      <c r="AB119" s="22">
        <f t="shared" si="24"/>
        <v>0</v>
      </c>
      <c r="AC119" s="22">
        <f t="shared" si="27"/>
        <v>0</v>
      </c>
      <c r="AE119" s="30">
        <f t="shared" si="25"/>
        <v>0</v>
      </c>
      <c r="AF119" s="22">
        <f t="shared" si="28"/>
        <v>0</v>
      </c>
      <c r="AG119">
        <f t="shared" si="26"/>
        <v>0</v>
      </c>
      <c r="AH119" s="22"/>
    </row>
    <row r="120" spans="14:34" x14ac:dyDescent="0.45">
      <c r="N120" s="17">
        <v>6</v>
      </c>
      <c r="O120" s="30">
        <f t="shared" si="14"/>
        <v>0</v>
      </c>
      <c r="P120" s="22">
        <f t="shared" si="15"/>
        <v>0</v>
      </c>
      <c r="Q120" s="22">
        <f t="shared" si="16"/>
        <v>0</v>
      </c>
      <c r="S120" s="30">
        <f t="shared" si="17"/>
        <v>0</v>
      </c>
      <c r="T120" s="22">
        <f t="shared" si="18"/>
        <v>0</v>
      </c>
      <c r="U120" s="22">
        <f t="shared" si="19"/>
        <v>0</v>
      </c>
      <c r="W120" s="30">
        <f t="shared" si="20"/>
        <v>0</v>
      </c>
      <c r="X120" s="22">
        <f t="shared" si="21"/>
        <v>0</v>
      </c>
      <c r="Y120" s="22">
        <f t="shared" si="22"/>
        <v>0</v>
      </c>
      <c r="AA120" s="30">
        <f t="shared" si="23"/>
        <v>0</v>
      </c>
      <c r="AB120" s="22">
        <f t="shared" si="24"/>
        <v>0</v>
      </c>
      <c r="AC120" s="22">
        <f t="shared" si="27"/>
        <v>0</v>
      </c>
      <c r="AE120" s="30">
        <f t="shared" si="25"/>
        <v>0</v>
      </c>
      <c r="AF120" s="22">
        <f t="shared" si="28"/>
        <v>0</v>
      </c>
      <c r="AG120">
        <f t="shared" si="26"/>
        <v>0</v>
      </c>
      <c r="AH120" s="22"/>
    </row>
    <row r="121" spans="14:34" x14ac:dyDescent="0.45">
      <c r="N121" s="17">
        <v>7</v>
      </c>
      <c r="O121" s="30">
        <f t="shared" si="14"/>
        <v>0</v>
      </c>
      <c r="P121" s="22">
        <f t="shared" si="15"/>
        <v>0</v>
      </c>
      <c r="Q121" s="22">
        <f t="shared" si="16"/>
        <v>0</v>
      </c>
      <c r="S121" s="30">
        <f t="shared" si="17"/>
        <v>0</v>
      </c>
      <c r="T121" s="22">
        <f t="shared" si="18"/>
        <v>0</v>
      </c>
      <c r="U121" s="22">
        <f t="shared" si="19"/>
        <v>0</v>
      </c>
      <c r="W121" s="30">
        <f t="shared" si="20"/>
        <v>0</v>
      </c>
      <c r="X121" s="22">
        <f t="shared" si="21"/>
        <v>0</v>
      </c>
      <c r="Y121" s="22">
        <f t="shared" si="22"/>
        <v>0</v>
      </c>
      <c r="AA121" s="30">
        <f t="shared" si="23"/>
        <v>0</v>
      </c>
      <c r="AB121" s="22">
        <f t="shared" si="24"/>
        <v>0</v>
      </c>
      <c r="AC121" s="22">
        <f t="shared" si="27"/>
        <v>0</v>
      </c>
      <c r="AE121" s="30">
        <f t="shared" si="25"/>
        <v>0</v>
      </c>
      <c r="AF121" s="22">
        <f t="shared" si="28"/>
        <v>0</v>
      </c>
      <c r="AG121">
        <f t="shared" si="26"/>
        <v>0</v>
      </c>
      <c r="AH121" s="22"/>
    </row>
    <row r="122" spans="14:34" x14ac:dyDescent="0.45">
      <c r="N122" s="17">
        <v>8</v>
      </c>
      <c r="O122" s="30">
        <f t="shared" si="14"/>
        <v>0</v>
      </c>
      <c r="P122" s="22">
        <f t="shared" si="15"/>
        <v>0</v>
      </c>
      <c r="Q122" s="22">
        <f t="shared" si="16"/>
        <v>0</v>
      </c>
      <c r="S122" s="30">
        <f t="shared" si="17"/>
        <v>0</v>
      </c>
      <c r="T122" s="22">
        <f t="shared" si="18"/>
        <v>0</v>
      </c>
      <c r="U122" s="22">
        <f t="shared" si="19"/>
        <v>0</v>
      </c>
      <c r="W122" s="30">
        <f t="shared" si="20"/>
        <v>0</v>
      </c>
      <c r="X122" s="22">
        <f t="shared" si="21"/>
        <v>0</v>
      </c>
      <c r="Y122" s="22">
        <f t="shared" si="22"/>
        <v>0</v>
      </c>
      <c r="AA122" s="30">
        <f t="shared" si="23"/>
        <v>0</v>
      </c>
      <c r="AB122" s="22">
        <f t="shared" si="24"/>
        <v>0</v>
      </c>
      <c r="AC122" s="22">
        <f t="shared" si="27"/>
        <v>0</v>
      </c>
      <c r="AE122" s="30">
        <f t="shared" si="25"/>
        <v>0</v>
      </c>
      <c r="AF122" s="22">
        <f t="shared" si="28"/>
        <v>0</v>
      </c>
      <c r="AG122">
        <f t="shared" si="26"/>
        <v>0</v>
      </c>
      <c r="AH122" s="22"/>
    </row>
    <row r="123" spans="14:34" x14ac:dyDescent="0.45">
      <c r="N123" s="17">
        <v>9</v>
      </c>
      <c r="O123" s="30">
        <f t="shared" si="14"/>
        <v>0</v>
      </c>
      <c r="P123" s="22">
        <f t="shared" si="15"/>
        <v>0</v>
      </c>
      <c r="Q123" s="22">
        <f t="shared" si="16"/>
        <v>0</v>
      </c>
      <c r="S123" s="30">
        <f t="shared" si="17"/>
        <v>0</v>
      </c>
      <c r="T123" s="22">
        <f t="shared" si="18"/>
        <v>0</v>
      </c>
      <c r="U123" s="22">
        <f t="shared" si="19"/>
        <v>0</v>
      </c>
      <c r="W123" s="30">
        <f t="shared" si="20"/>
        <v>0</v>
      </c>
      <c r="X123" s="22">
        <f t="shared" si="21"/>
        <v>0</v>
      </c>
      <c r="Y123" s="22">
        <f t="shared" si="22"/>
        <v>0</v>
      </c>
      <c r="AA123" s="30">
        <f t="shared" si="23"/>
        <v>0</v>
      </c>
      <c r="AB123" s="22">
        <f t="shared" si="24"/>
        <v>0</v>
      </c>
      <c r="AC123" s="22">
        <f t="shared" si="27"/>
        <v>0</v>
      </c>
      <c r="AE123" s="30">
        <f t="shared" si="25"/>
        <v>0</v>
      </c>
      <c r="AF123" s="22">
        <f t="shared" si="28"/>
        <v>0</v>
      </c>
      <c r="AG123">
        <f t="shared" si="26"/>
        <v>0</v>
      </c>
      <c r="AH123" s="22"/>
    </row>
    <row r="124" spans="14:34" x14ac:dyDescent="0.45">
      <c r="N124" s="17">
        <v>10</v>
      </c>
      <c r="O124" s="30">
        <f t="shared" si="14"/>
        <v>0</v>
      </c>
      <c r="P124" s="22">
        <f t="shared" si="15"/>
        <v>0</v>
      </c>
      <c r="Q124" s="22">
        <f t="shared" si="16"/>
        <v>0</v>
      </c>
      <c r="S124" s="30">
        <f t="shared" si="17"/>
        <v>0</v>
      </c>
      <c r="T124" s="22">
        <f t="shared" si="18"/>
        <v>0</v>
      </c>
      <c r="U124" s="22">
        <f t="shared" si="19"/>
        <v>0</v>
      </c>
      <c r="W124" s="30">
        <f t="shared" si="20"/>
        <v>0</v>
      </c>
      <c r="X124" s="22">
        <f t="shared" si="21"/>
        <v>0</v>
      </c>
      <c r="Y124" s="22">
        <f t="shared" si="22"/>
        <v>0</v>
      </c>
      <c r="AA124" s="30">
        <f t="shared" si="23"/>
        <v>0</v>
      </c>
      <c r="AB124" s="22">
        <f t="shared" si="24"/>
        <v>0</v>
      </c>
      <c r="AC124" s="22">
        <f t="shared" si="27"/>
        <v>0</v>
      </c>
      <c r="AE124" s="30">
        <f t="shared" si="25"/>
        <v>0</v>
      </c>
      <c r="AF124" s="22">
        <f t="shared" si="28"/>
        <v>0</v>
      </c>
      <c r="AG124">
        <f t="shared" si="26"/>
        <v>0</v>
      </c>
      <c r="AH124" s="22"/>
    </row>
    <row r="125" spans="14:34" x14ac:dyDescent="0.45">
      <c r="N125" s="17">
        <v>11</v>
      </c>
      <c r="O125" s="30">
        <f t="shared" si="14"/>
        <v>0</v>
      </c>
      <c r="P125" s="22">
        <f t="shared" si="15"/>
        <v>0</v>
      </c>
      <c r="Q125" s="22">
        <f t="shared" si="16"/>
        <v>0</v>
      </c>
      <c r="S125" s="30">
        <f t="shared" si="17"/>
        <v>0</v>
      </c>
      <c r="T125" s="22">
        <f t="shared" si="18"/>
        <v>0</v>
      </c>
      <c r="U125" s="22">
        <f t="shared" si="19"/>
        <v>0</v>
      </c>
      <c r="W125" s="30">
        <f t="shared" si="20"/>
        <v>0</v>
      </c>
      <c r="X125" s="22">
        <f t="shared" si="21"/>
        <v>0</v>
      </c>
      <c r="Y125" s="22">
        <f t="shared" si="22"/>
        <v>0</v>
      </c>
      <c r="AA125" s="30">
        <f t="shared" si="23"/>
        <v>0</v>
      </c>
      <c r="AB125" s="22">
        <f t="shared" si="24"/>
        <v>0</v>
      </c>
      <c r="AC125" s="22">
        <f t="shared" si="27"/>
        <v>0</v>
      </c>
      <c r="AE125" s="30">
        <f t="shared" si="25"/>
        <v>0</v>
      </c>
      <c r="AF125" s="22">
        <f t="shared" si="28"/>
        <v>0</v>
      </c>
      <c r="AG125">
        <f t="shared" si="26"/>
        <v>0</v>
      </c>
      <c r="AH125" s="22"/>
    </row>
    <row r="126" spans="14:34" x14ac:dyDescent="0.45">
      <c r="N126" s="17">
        <v>12</v>
      </c>
      <c r="O126" s="30">
        <f t="shared" si="14"/>
        <v>0</v>
      </c>
      <c r="P126" s="22">
        <f t="shared" si="15"/>
        <v>0</v>
      </c>
      <c r="Q126" s="22">
        <f t="shared" si="16"/>
        <v>0</v>
      </c>
      <c r="S126" s="30">
        <f t="shared" si="17"/>
        <v>0</v>
      </c>
      <c r="T126" s="22">
        <f t="shared" si="18"/>
        <v>0</v>
      </c>
      <c r="U126" s="22">
        <f t="shared" si="19"/>
        <v>0</v>
      </c>
      <c r="W126" s="30">
        <f t="shared" si="20"/>
        <v>0</v>
      </c>
      <c r="X126" s="22">
        <f t="shared" si="21"/>
        <v>0</v>
      </c>
      <c r="Y126" s="22">
        <f t="shared" si="22"/>
        <v>0</v>
      </c>
      <c r="AA126" s="30">
        <f t="shared" si="23"/>
        <v>0</v>
      </c>
      <c r="AB126" s="22">
        <f t="shared" si="24"/>
        <v>0</v>
      </c>
      <c r="AC126" s="22">
        <f t="shared" si="27"/>
        <v>0</v>
      </c>
      <c r="AE126" s="30">
        <f t="shared" si="25"/>
        <v>0</v>
      </c>
      <c r="AF126" s="22">
        <f t="shared" si="28"/>
        <v>0</v>
      </c>
      <c r="AG126">
        <f t="shared" si="26"/>
        <v>0</v>
      </c>
      <c r="AH126" s="22"/>
    </row>
    <row r="127" spans="14:34" x14ac:dyDescent="0.45">
      <c r="N127" s="17">
        <v>13</v>
      </c>
      <c r="O127" s="30">
        <f t="shared" si="14"/>
        <v>0</v>
      </c>
      <c r="P127" s="22">
        <f t="shared" si="15"/>
        <v>0</v>
      </c>
      <c r="Q127" s="22">
        <f t="shared" si="16"/>
        <v>0</v>
      </c>
      <c r="S127" s="30">
        <f t="shared" si="17"/>
        <v>0</v>
      </c>
      <c r="T127" s="22">
        <f t="shared" si="18"/>
        <v>0</v>
      </c>
      <c r="U127" s="22">
        <f t="shared" si="19"/>
        <v>0</v>
      </c>
      <c r="W127" s="30">
        <f t="shared" si="20"/>
        <v>0</v>
      </c>
      <c r="X127" s="22">
        <f t="shared" si="21"/>
        <v>0</v>
      </c>
      <c r="Y127" s="22">
        <f t="shared" si="22"/>
        <v>0</v>
      </c>
      <c r="AA127" s="30">
        <f t="shared" si="23"/>
        <v>0</v>
      </c>
      <c r="AB127" s="22">
        <f t="shared" si="24"/>
        <v>0</v>
      </c>
      <c r="AC127" s="22">
        <f t="shared" si="27"/>
        <v>0</v>
      </c>
      <c r="AE127" s="30">
        <f t="shared" si="25"/>
        <v>0</v>
      </c>
      <c r="AF127" s="22">
        <f t="shared" si="28"/>
        <v>0</v>
      </c>
      <c r="AG127">
        <f t="shared" si="26"/>
        <v>0</v>
      </c>
      <c r="AH127" s="22"/>
    </row>
    <row r="128" spans="14:34" x14ac:dyDescent="0.45">
      <c r="N128" s="17">
        <v>14</v>
      </c>
      <c r="O128" s="30">
        <f t="shared" si="14"/>
        <v>0</v>
      </c>
      <c r="P128" s="22">
        <f t="shared" si="15"/>
        <v>0</v>
      </c>
      <c r="Q128" s="22">
        <f t="shared" si="16"/>
        <v>0</v>
      </c>
      <c r="S128" s="30">
        <f t="shared" si="17"/>
        <v>0</v>
      </c>
      <c r="T128" s="22">
        <f t="shared" si="18"/>
        <v>0</v>
      </c>
      <c r="U128" s="22">
        <f t="shared" si="19"/>
        <v>0</v>
      </c>
      <c r="W128" s="30">
        <f t="shared" si="20"/>
        <v>0</v>
      </c>
      <c r="X128" s="22">
        <f t="shared" si="21"/>
        <v>0</v>
      </c>
      <c r="Y128" s="22">
        <f t="shared" si="22"/>
        <v>0</v>
      </c>
      <c r="AA128" s="30">
        <f t="shared" si="23"/>
        <v>0</v>
      </c>
      <c r="AB128" s="22">
        <f t="shared" si="24"/>
        <v>0</v>
      </c>
      <c r="AC128" s="22">
        <f t="shared" si="27"/>
        <v>0</v>
      </c>
      <c r="AE128" s="30">
        <f t="shared" si="25"/>
        <v>0</v>
      </c>
      <c r="AF128" s="22">
        <f t="shared" si="28"/>
        <v>0</v>
      </c>
      <c r="AG128">
        <f t="shared" si="26"/>
        <v>0</v>
      </c>
      <c r="AH128" s="22"/>
    </row>
    <row r="129" spans="14:34" x14ac:dyDescent="0.45">
      <c r="N129" s="17" t="s">
        <v>53</v>
      </c>
      <c r="O129" s="30">
        <f t="shared" si="14"/>
        <v>0</v>
      </c>
      <c r="P129" s="22">
        <f t="shared" si="15"/>
        <v>0</v>
      </c>
      <c r="Q129" s="22">
        <f t="shared" si="16"/>
        <v>0</v>
      </c>
      <c r="S129" s="30">
        <f t="shared" si="17"/>
        <v>0</v>
      </c>
      <c r="T129" s="22">
        <f t="shared" si="18"/>
        <v>0</v>
      </c>
      <c r="U129" s="22">
        <f t="shared" si="19"/>
        <v>0</v>
      </c>
      <c r="W129" s="30">
        <f t="shared" si="20"/>
        <v>0</v>
      </c>
      <c r="X129" s="22">
        <f t="shared" si="21"/>
        <v>0</v>
      </c>
      <c r="Y129" s="22">
        <f t="shared" si="22"/>
        <v>0</v>
      </c>
      <c r="AA129" s="30">
        <f t="shared" si="23"/>
        <v>0</v>
      </c>
      <c r="AB129" s="22">
        <f t="shared" si="24"/>
        <v>0</v>
      </c>
      <c r="AC129" s="22">
        <f t="shared" si="27"/>
        <v>0</v>
      </c>
      <c r="AE129" s="30">
        <f t="shared" si="25"/>
        <v>0</v>
      </c>
      <c r="AF129" s="22">
        <f t="shared" si="28"/>
        <v>0</v>
      </c>
      <c r="AG129">
        <f t="shared" si="26"/>
        <v>0</v>
      </c>
      <c r="AH129" s="22"/>
    </row>
    <row r="131" spans="14:34" x14ac:dyDescent="0.45">
      <c r="N131" t="s">
        <v>54</v>
      </c>
      <c r="O131" s="38">
        <f>SUM(O114:O129)</f>
        <v>0</v>
      </c>
      <c r="Q131" s="22">
        <f>SUM(Q114:Q129)</f>
        <v>0</v>
      </c>
      <c r="S131" s="30">
        <f>SUM(S114:S129)</f>
        <v>0</v>
      </c>
      <c r="U131" s="22">
        <f>SUM(U114:U129)</f>
        <v>0</v>
      </c>
      <c r="W131" s="38">
        <f>SUM(W114:W129)</f>
        <v>0</v>
      </c>
      <c r="Y131" s="22">
        <f>SUM(Y114:Y129)</f>
        <v>0</v>
      </c>
      <c r="AA131" s="38">
        <f>SUM(AA114:AA129)</f>
        <v>0</v>
      </c>
      <c r="AC131" s="22">
        <f>SUM(AC114:AC129)</f>
        <v>0</v>
      </c>
      <c r="AE131" s="31">
        <f>SUM(AE114:AE129)</f>
        <v>0</v>
      </c>
      <c r="AF131" s="2"/>
      <c r="AG131">
        <f>SUM(AG114:AG129)</f>
        <v>0</v>
      </c>
      <c r="AH131" s="22"/>
    </row>
    <row r="135" spans="14:34" x14ac:dyDescent="0.45">
      <c r="N135" s="3" t="s">
        <v>26</v>
      </c>
      <c r="P135" s="5" t="str">
        <f>($C$3)</f>
        <v>p7eINT_metier</v>
      </c>
      <c r="T135" s="6" t="s">
        <v>27</v>
      </c>
      <c r="W135" s="7" t="str">
        <f>($C$5)</f>
        <v>Plaice VIIe - International (Used metier based datasets)</v>
      </c>
    </row>
    <row r="136" spans="14:34" x14ac:dyDescent="0.45">
      <c r="N136" s="3"/>
    </row>
    <row r="137" spans="14:34" x14ac:dyDescent="0.45">
      <c r="N137" s="6" t="s">
        <v>29</v>
      </c>
      <c r="P137" s="5">
        <f>($B$7)</f>
        <v>2000</v>
      </c>
      <c r="Q137" s="9"/>
      <c r="R137" s="9"/>
      <c r="S137" s="9"/>
      <c r="T137" s="6" t="s">
        <v>30</v>
      </c>
      <c r="U137" s="10"/>
      <c r="W137" s="5" t="str">
        <f>($D$7)</f>
        <v>Combined</v>
      </c>
    </row>
    <row r="138" spans="14:34" x14ac:dyDescent="0.45">
      <c r="N138" s="6"/>
      <c r="P138" s="6"/>
      <c r="Q138" s="9"/>
      <c r="R138" s="9"/>
      <c r="S138" s="9"/>
      <c r="U138" s="10"/>
    </row>
    <row r="139" spans="14:34" x14ac:dyDescent="0.45">
      <c r="N139" s="6" t="s">
        <v>32</v>
      </c>
      <c r="P139" s="36">
        <f>($F$7)</f>
        <v>42191</v>
      </c>
      <c r="Q139" s="2"/>
      <c r="R139" s="2"/>
      <c r="T139" s="6" t="s">
        <v>33</v>
      </c>
      <c r="U139" s="2"/>
      <c r="W139" s="5" t="str">
        <f>($J$7)</f>
        <v>idh</v>
      </c>
    </row>
    <row r="142" spans="14:34" x14ac:dyDescent="0.45">
      <c r="N142" s="15" t="s">
        <v>68</v>
      </c>
      <c r="X142" s="57" t="s">
        <v>125</v>
      </c>
    </row>
    <row r="143" spans="14:34" x14ac:dyDescent="0.45">
      <c r="X143" s="57" t="s">
        <v>126</v>
      </c>
    </row>
    <row r="144" spans="14:34" x14ac:dyDescent="0.45">
      <c r="N144" s="3" t="s">
        <v>78</v>
      </c>
      <c r="S144">
        <v>6.0000000000000002E-5</v>
      </c>
      <c r="T144">
        <v>0.10405</v>
      </c>
      <c r="W144">
        <v>1.355E-2</v>
      </c>
    </row>
    <row r="145" spans="10:39" x14ac:dyDescent="0.45">
      <c r="AH145" s="66"/>
      <c r="AI145" s="66"/>
      <c r="AJ145" s="67"/>
      <c r="AK145" s="67"/>
      <c r="AL145" s="67"/>
      <c r="AM145" s="67"/>
    </row>
    <row r="146" spans="10:39" x14ac:dyDescent="0.45">
      <c r="O146" s="37" t="str">
        <f>J13</f>
        <v>TOTAL</v>
      </c>
      <c r="P146" s="2"/>
      <c r="AA146" s="42" t="s">
        <v>79</v>
      </c>
      <c r="AF146" s="42" t="s">
        <v>79</v>
      </c>
      <c r="AH146" s="66"/>
      <c r="AI146" s="66"/>
      <c r="AJ146" s="68" t="s">
        <v>79</v>
      </c>
      <c r="AK146" s="67"/>
      <c r="AL146" s="67"/>
      <c r="AM146" s="67"/>
    </row>
    <row r="147" spans="10:39" x14ac:dyDescent="0.45">
      <c r="O147" s="37" t="str">
        <f>J14</f>
        <v>ANNUAL</v>
      </c>
      <c r="P147" s="2"/>
      <c r="S147" t="s">
        <v>80</v>
      </c>
      <c r="T147" t="s">
        <v>81</v>
      </c>
      <c r="AA147" s="42" t="s">
        <v>82</v>
      </c>
      <c r="AE147" t="s">
        <v>80</v>
      </c>
      <c r="AF147" s="42" t="s">
        <v>82</v>
      </c>
      <c r="AH147" s="66"/>
      <c r="AI147" s="66"/>
      <c r="AJ147" s="68" t="s">
        <v>83</v>
      </c>
      <c r="AK147" s="67"/>
      <c r="AL147" s="67"/>
      <c r="AM147" s="67"/>
    </row>
    <row r="148" spans="10:39" x14ac:dyDescent="0.45">
      <c r="N148" s="17" t="s">
        <v>40</v>
      </c>
      <c r="O148" s="10" t="s">
        <v>74</v>
      </c>
      <c r="P148" s="10" t="s">
        <v>75</v>
      </c>
      <c r="S148" t="s">
        <v>84</v>
      </c>
      <c r="T148" t="s">
        <v>85</v>
      </c>
      <c r="W148" t="s">
        <v>86</v>
      </c>
      <c r="X148" t="s">
        <v>87</v>
      </c>
      <c r="AA148" s="42" t="s">
        <v>88</v>
      </c>
      <c r="AE148" t="s">
        <v>89</v>
      </c>
      <c r="AF148" s="42" t="s">
        <v>90</v>
      </c>
      <c r="AH148" s="66"/>
      <c r="AI148" s="66"/>
      <c r="AJ148" s="68" t="s">
        <v>91</v>
      </c>
      <c r="AK148" s="67"/>
      <c r="AL148" s="67"/>
      <c r="AM148" s="67"/>
    </row>
    <row r="149" spans="10:39" x14ac:dyDescent="0.45">
      <c r="N149" s="17">
        <v>0</v>
      </c>
      <c r="O149" s="30">
        <f t="shared" ref="O149:O164" si="29">SUM(AE81+AE114)</f>
        <v>0</v>
      </c>
      <c r="P149" s="22">
        <f t="shared" ref="P149:P164" si="30">IF(AE81+AE114=0,0,(AE81*AF81+AE114* AF114)/(AE81+AE114))</f>
        <v>0</v>
      </c>
      <c r="Q149" s="22">
        <f t="shared" ref="Q149:Q164" si="31">SUM(O149*P149)</f>
        <v>0</v>
      </c>
      <c r="AF149" s="42"/>
      <c r="AH149" s="66"/>
      <c r="AI149" s="66"/>
      <c r="AJ149" s="67">
        <f t="shared" ref="AJ149:AJ164" si="32">SUM(O149*P149)</f>
        <v>0</v>
      </c>
      <c r="AK149" s="67"/>
      <c r="AL149" s="69">
        <f t="shared" ref="AL149:AL164" si="33">SUM(P149*$AJ$168)</f>
        <v>0</v>
      </c>
      <c r="AM149" s="67"/>
    </row>
    <row r="150" spans="10:39" x14ac:dyDescent="0.45">
      <c r="J150" s="56"/>
      <c r="N150" s="17">
        <v>1</v>
      </c>
      <c r="O150" s="30">
        <f t="shared" si="29"/>
        <v>46301.186667096634</v>
      </c>
      <c r="P150" s="22">
        <f t="shared" si="30"/>
        <v>0.25267723612388415</v>
      </c>
      <c r="Q150" s="22">
        <f t="shared" si="31"/>
        <v>11699.255876298013</v>
      </c>
      <c r="S150">
        <v>1.5</v>
      </c>
      <c r="T150" s="22">
        <f t="shared" ref="T150:T164" si="34">P150</f>
        <v>0.25267723612388415</v>
      </c>
      <c r="W150" s="22">
        <f>SUM(($S$144*S150^2)+($T$144*S150)-$W$144)</f>
        <v>0.14266000000000001</v>
      </c>
      <c r="X150">
        <f>SUM(O150*W150)</f>
        <v>6605.3272899280064</v>
      </c>
      <c r="AA150" s="43">
        <f>SUM(W150*$X$168)</f>
        <v>0.11850576906456078</v>
      </c>
      <c r="AE150">
        <v>1</v>
      </c>
      <c r="AF150" s="43">
        <f>SUM(($S$144*AE150^2)+($T$144*AE150)-$W$144)*$X$168</f>
        <v>7.5226990372119898E-2</v>
      </c>
      <c r="AH150" s="66"/>
      <c r="AI150" s="66"/>
      <c r="AJ150" s="67">
        <f>SUM(O150*P150)</f>
        <v>11699.255876298013</v>
      </c>
      <c r="AK150" s="67"/>
      <c r="AL150" s="69">
        <f t="shared" si="33"/>
        <v>0.25268806701057528</v>
      </c>
      <c r="AM150" s="67"/>
    </row>
    <row r="151" spans="10:39" x14ac:dyDescent="0.45">
      <c r="J151" s="56"/>
      <c r="N151" s="17">
        <v>2</v>
      </c>
      <c r="O151" s="30">
        <f t="shared" si="29"/>
        <v>350525.50810863433</v>
      </c>
      <c r="P151" s="22">
        <f t="shared" si="30"/>
        <v>0.29382160452292627</v>
      </c>
      <c r="Q151" s="22">
        <f t="shared" si="31"/>
        <v>102991.96721869294</v>
      </c>
      <c r="S151">
        <v>2.5</v>
      </c>
      <c r="T151" s="22">
        <f t="shared" si="34"/>
        <v>0.29382160452292627</v>
      </c>
      <c r="W151" s="22">
        <f t="shared" ref="W151:W164" si="35">SUM(($S$144*S151^2)+($T$144*S151)-$W$144)</f>
        <v>0.24695</v>
      </c>
      <c r="X151">
        <f t="shared" ref="X151:X164" si="36">SUM(O151*W151)</f>
        <v>86562.274227427246</v>
      </c>
      <c r="AA151" s="43">
        <f t="shared" ref="AA151:AA164" si="37">SUM(W151*$X$168)</f>
        <v>0.20513808825524521</v>
      </c>
      <c r="AE151">
        <v>2</v>
      </c>
      <c r="AF151" s="43">
        <f t="shared" ref="AF151:AF164" si="38">SUM(($S$144*AE151^2)+($T$144*AE151)-$W$144)*$X$168</f>
        <v>0.16180946835893587</v>
      </c>
      <c r="AH151" s="66"/>
      <c r="AI151" s="66"/>
      <c r="AJ151" s="67">
        <f t="shared" si="32"/>
        <v>102991.96721869294</v>
      </c>
      <c r="AK151" s="67"/>
      <c r="AL151" s="69">
        <f t="shared" si="33"/>
        <v>0.29383419904293456</v>
      </c>
      <c r="AM151" s="67"/>
    </row>
    <row r="152" spans="10:39" x14ac:dyDescent="0.45">
      <c r="J152" s="56"/>
      <c r="N152" s="17">
        <v>3</v>
      </c>
      <c r="O152" s="30">
        <f t="shared" si="29"/>
        <v>1156916.2974988921</v>
      </c>
      <c r="P152" s="22">
        <f t="shared" si="30"/>
        <v>0.30941094231543909</v>
      </c>
      <c r="Q152" s="22">
        <f t="shared" si="31"/>
        <v>357962.56178922107</v>
      </c>
      <c r="S152">
        <v>3.5</v>
      </c>
      <c r="T152" s="22">
        <f t="shared" si="34"/>
        <v>0.30941094231543909</v>
      </c>
      <c r="W152" s="22">
        <f t="shared" si="35"/>
        <v>0.35136000000000001</v>
      </c>
      <c r="X152">
        <f t="shared" si="36"/>
        <v>406494.11028921074</v>
      </c>
      <c r="AA152" s="43">
        <f t="shared" si="37"/>
        <v>0.29187008985366658</v>
      </c>
      <c r="AE152">
        <v>3</v>
      </c>
      <c r="AF152" s="43">
        <f t="shared" si="38"/>
        <v>0.24849162875348879</v>
      </c>
      <c r="AH152" s="66"/>
      <c r="AI152" s="66"/>
      <c r="AJ152" s="67">
        <f t="shared" si="32"/>
        <v>357962.56178922107</v>
      </c>
      <c r="AK152" s="67"/>
      <c r="AL152" s="69">
        <f t="shared" si="33"/>
        <v>0.30942420506482099</v>
      </c>
      <c r="AM152" s="67"/>
    </row>
    <row r="153" spans="10:39" x14ac:dyDescent="0.45">
      <c r="J153" s="56"/>
      <c r="N153" s="17">
        <v>4</v>
      </c>
      <c r="O153" s="30">
        <f t="shared" si="29"/>
        <v>2037465.7773350743</v>
      </c>
      <c r="P153" s="22">
        <f t="shared" si="30"/>
        <v>0.33817001016482556</v>
      </c>
      <c r="Q153" s="22">
        <f t="shared" si="31"/>
        <v>689009.82263188623</v>
      </c>
      <c r="S153">
        <v>4.5</v>
      </c>
      <c r="T153" s="22">
        <f t="shared" si="34"/>
        <v>0.33817001016482556</v>
      </c>
      <c r="W153" s="22">
        <f t="shared" si="35"/>
        <v>0.45589000000000002</v>
      </c>
      <c r="X153">
        <f t="shared" si="36"/>
        <v>928860.27322928701</v>
      </c>
      <c r="AA153" s="43">
        <f t="shared" si="37"/>
        <v>0.37870177385982484</v>
      </c>
      <c r="AE153">
        <v>4</v>
      </c>
      <c r="AF153" s="43">
        <f t="shared" si="38"/>
        <v>0.33527347155577863</v>
      </c>
      <c r="AH153" s="66"/>
      <c r="AI153" s="66"/>
      <c r="AJ153" s="67">
        <f t="shared" si="32"/>
        <v>689009.82263188623</v>
      </c>
      <c r="AK153" s="67"/>
      <c r="AL153" s="69">
        <f t="shared" si="33"/>
        <v>0.33818450565764724</v>
      </c>
      <c r="AM153" s="67"/>
    </row>
    <row r="154" spans="10:39" x14ac:dyDescent="0.45">
      <c r="J154" s="56"/>
      <c r="N154" s="17">
        <v>5</v>
      </c>
      <c r="O154" s="30">
        <f t="shared" si="29"/>
        <v>495975.45533072652</v>
      </c>
      <c r="P154" s="22">
        <f t="shared" si="30"/>
        <v>0.4454883685934472</v>
      </c>
      <c r="Q154" s="22">
        <f t="shared" si="31"/>
        <v>220951.2964576775</v>
      </c>
      <c r="S154">
        <v>5.5</v>
      </c>
      <c r="T154" s="22">
        <f t="shared" si="34"/>
        <v>0.4454883685934472</v>
      </c>
      <c r="W154" s="22">
        <f t="shared" si="35"/>
        <v>0.56054000000000004</v>
      </c>
      <c r="X154">
        <f t="shared" si="36"/>
        <v>278014.08173108543</v>
      </c>
      <c r="AA154" s="43">
        <f t="shared" si="37"/>
        <v>0.46563314027372005</v>
      </c>
      <c r="AE154">
        <v>5</v>
      </c>
      <c r="AF154" s="43">
        <f t="shared" si="38"/>
        <v>0.42215499676580531</v>
      </c>
      <c r="AH154" s="66"/>
      <c r="AI154" s="66"/>
      <c r="AJ154" s="67">
        <f t="shared" si="32"/>
        <v>220951.2964576775</v>
      </c>
      <c r="AK154" s="67"/>
      <c r="AL154" s="69">
        <f t="shared" si="33"/>
        <v>0.44550746423544674</v>
      </c>
      <c r="AM154" s="67"/>
    </row>
    <row r="155" spans="10:39" x14ac:dyDescent="0.45">
      <c r="J155" s="56"/>
      <c r="N155" s="17">
        <v>6</v>
      </c>
      <c r="O155" s="30">
        <f t="shared" si="29"/>
        <v>181116.49922142667</v>
      </c>
      <c r="P155" s="22">
        <f t="shared" si="30"/>
        <v>0.61701477362288482</v>
      </c>
      <c r="Q155" s="22">
        <f t="shared" si="31"/>
        <v>111751.55576647796</v>
      </c>
      <c r="S155">
        <v>6.5</v>
      </c>
      <c r="T155" s="22">
        <f t="shared" si="34"/>
        <v>0.61701477362288482</v>
      </c>
      <c r="W155" s="22">
        <f t="shared" si="35"/>
        <v>0.66531000000000007</v>
      </c>
      <c r="X155">
        <f t="shared" si="36"/>
        <v>120498.61809700739</v>
      </c>
      <c r="AA155" s="43">
        <f t="shared" si="37"/>
        <v>0.55266418909535209</v>
      </c>
      <c r="AE155">
        <v>6</v>
      </c>
      <c r="AF155" s="43">
        <f t="shared" si="38"/>
        <v>0.5091362043835691</v>
      </c>
      <c r="AH155" s="66"/>
      <c r="AI155" s="66"/>
      <c r="AJ155" s="67">
        <f t="shared" si="32"/>
        <v>111751.55576647796</v>
      </c>
      <c r="AK155" s="67"/>
      <c r="AL155" s="69">
        <f t="shared" si="33"/>
        <v>0.61704122166071518</v>
      </c>
      <c r="AM155" s="67"/>
    </row>
    <row r="156" spans="10:39" x14ac:dyDescent="0.45">
      <c r="J156" s="56"/>
      <c r="N156" s="17">
        <v>7</v>
      </c>
      <c r="O156" s="30">
        <f t="shared" si="29"/>
        <v>37938.493837420887</v>
      </c>
      <c r="P156" s="22">
        <f t="shared" si="30"/>
        <v>0.76775740921414137</v>
      </c>
      <c r="Q156" s="22">
        <f t="shared" si="31"/>
        <v>29127.55973810493</v>
      </c>
      <c r="S156">
        <v>7.5</v>
      </c>
      <c r="T156" s="22">
        <f t="shared" si="34"/>
        <v>0.76775740921414137</v>
      </c>
      <c r="W156" s="22">
        <f t="shared" si="35"/>
        <v>0.77020000000000011</v>
      </c>
      <c r="X156">
        <f t="shared" si="36"/>
        <v>29220.227953581572</v>
      </c>
      <c r="AA156" s="43">
        <f t="shared" si="37"/>
        <v>0.63979492032472118</v>
      </c>
      <c r="AE156">
        <v>7</v>
      </c>
      <c r="AF156" s="43">
        <f t="shared" si="38"/>
        <v>0.59621709440906956</v>
      </c>
      <c r="AH156" s="66"/>
      <c r="AI156" s="66"/>
      <c r="AJ156" s="67">
        <f t="shared" si="32"/>
        <v>29127.55973810493</v>
      </c>
      <c r="AK156" s="67"/>
      <c r="AL156" s="69">
        <f t="shared" si="33"/>
        <v>0.76779031876164572</v>
      </c>
      <c r="AM156" s="67"/>
    </row>
    <row r="157" spans="10:39" x14ac:dyDescent="0.45">
      <c r="J157" s="56"/>
      <c r="N157" s="17">
        <v>8</v>
      </c>
      <c r="O157" s="30">
        <f t="shared" si="29"/>
        <v>14245.785465962443</v>
      </c>
      <c r="P157" s="22">
        <f t="shared" si="30"/>
        <v>0.94168402207925561</v>
      </c>
      <c r="Q157" s="22">
        <f t="shared" si="31"/>
        <v>13415.028555265715</v>
      </c>
      <c r="S157">
        <v>8.5</v>
      </c>
      <c r="T157" s="22">
        <f t="shared" si="34"/>
        <v>0.94168402207925561</v>
      </c>
      <c r="W157" s="22">
        <f t="shared" si="35"/>
        <v>0.87521000000000004</v>
      </c>
      <c r="X157">
        <f t="shared" si="36"/>
        <v>12468.05389766499</v>
      </c>
      <c r="AA157" s="43">
        <f t="shared" si="37"/>
        <v>0.727025333961827</v>
      </c>
      <c r="AE157">
        <v>8</v>
      </c>
      <c r="AF157" s="43">
        <f t="shared" si="38"/>
        <v>0.68339766684230696</v>
      </c>
      <c r="AH157" s="66"/>
      <c r="AI157" s="66"/>
      <c r="AJ157" s="67">
        <f t="shared" si="32"/>
        <v>13415.028555265715</v>
      </c>
      <c r="AK157" s="67"/>
      <c r="AL157" s="69">
        <f t="shared" si="33"/>
        <v>0.94172438690633087</v>
      </c>
      <c r="AM157" s="70"/>
    </row>
    <row r="158" spans="10:39" x14ac:dyDescent="0.45">
      <c r="J158" s="56"/>
      <c r="N158" s="17">
        <v>9</v>
      </c>
      <c r="O158" s="30">
        <f t="shared" si="29"/>
        <v>21582.687806397982</v>
      </c>
      <c r="P158" s="22">
        <f t="shared" si="30"/>
        <v>1.056109227062713</v>
      </c>
      <c r="Q158" s="22">
        <f t="shared" si="31"/>
        <v>22793.675737150814</v>
      </c>
      <c r="S158">
        <v>9.5</v>
      </c>
      <c r="T158" s="22">
        <f t="shared" si="34"/>
        <v>1.056109227062713</v>
      </c>
      <c r="W158" s="22">
        <f t="shared" si="35"/>
        <v>0.98033999999999999</v>
      </c>
      <c r="X158">
        <f t="shared" si="36"/>
        <v>21158.372164124197</v>
      </c>
      <c r="Z158" s="5"/>
      <c r="AA158" s="43">
        <f t="shared" si="37"/>
        <v>0.81435543000666977</v>
      </c>
      <c r="AE158">
        <v>9</v>
      </c>
      <c r="AF158" s="43">
        <f t="shared" si="38"/>
        <v>0.77067792168328131</v>
      </c>
      <c r="AH158" s="66"/>
      <c r="AI158" s="66"/>
      <c r="AJ158" s="67">
        <f t="shared" si="32"/>
        <v>22793.675737150814</v>
      </c>
      <c r="AK158" s="67"/>
      <c r="AL158" s="69">
        <f t="shared" si="33"/>
        <v>1.0561544966704832</v>
      </c>
      <c r="AM158" s="67"/>
    </row>
    <row r="159" spans="10:39" x14ac:dyDescent="0.45">
      <c r="J159" s="56"/>
      <c r="L159" s="34" t="s">
        <v>92</v>
      </c>
      <c r="M159" s="30">
        <f>SUM(O159:O164)</f>
        <v>52096.666379076967</v>
      </c>
      <c r="N159" s="17">
        <v>10</v>
      </c>
      <c r="O159" s="30">
        <f t="shared" si="29"/>
        <v>20144.689652222216</v>
      </c>
      <c r="P159" s="22">
        <f t="shared" si="30"/>
        <v>1.0338218824649359</v>
      </c>
      <c r="Q159" s="22">
        <f t="shared" si="31"/>
        <v>20826.020977932287</v>
      </c>
      <c r="S159">
        <v>10.5</v>
      </c>
      <c r="T159" s="22">
        <f t="shared" si="34"/>
        <v>1.0338218824649359</v>
      </c>
      <c r="W159" s="22">
        <f t="shared" si="35"/>
        <v>1.0855900000000001</v>
      </c>
      <c r="X159">
        <f t="shared" si="36"/>
        <v>21868.873639555917</v>
      </c>
      <c r="AA159" s="43">
        <f t="shared" si="37"/>
        <v>0.90178520845924948</v>
      </c>
      <c r="AE159">
        <v>10</v>
      </c>
      <c r="AF159" s="43">
        <f t="shared" si="38"/>
        <v>0.85805785893199249</v>
      </c>
      <c r="AH159" s="66"/>
      <c r="AI159" s="66"/>
      <c r="AJ159" s="67">
        <f t="shared" si="32"/>
        <v>20826.020977932287</v>
      </c>
      <c r="AK159" s="67"/>
      <c r="AL159" s="69">
        <f t="shared" si="33"/>
        <v>1.0338661967365321</v>
      </c>
      <c r="AM159" s="71"/>
    </row>
    <row r="160" spans="10:39" x14ac:dyDescent="0.45">
      <c r="N160" s="17">
        <v>11</v>
      </c>
      <c r="O160" s="30">
        <f t="shared" si="29"/>
        <v>8894.9611135565483</v>
      </c>
      <c r="P160" s="22">
        <f t="shared" si="30"/>
        <v>1.2395473592556363</v>
      </c>
      <c r="Q160" s="22">
        <f t="shared" si="31"/>
        <v>11025.725558990594</v>
      </c>
      <c r="S160">
        <v>11.5</v>
      </c>
      <c r="T160" s="22">
        <f t="shared" si="34"/>
        <v>1.2395473592556363</v>
      </c>
      <c r="W160" s="22">
        <f t="shared" si="35"/>
        <v>1.19096</v>
      </c>
      <c r="X160">
        <f t="shared" si="36"/>
        <v>10593.542887801306</v>
      </c>
      <c r="AA160" s="43">
        <f t="shared" si="37"/>
        <v>0.98931466931956613</v>
      </c>
      <c r="AE160">
        <v>11</v>
      </c>
      <c r="AF160" s="43">
        <f t="shared" si="38"/>
        <v>0.94553747858844073</v>
      </c>
      <c r="AH160" s="66"/>
      <c r="AI160" s="66"/>
      <c r="AJ160" s="67">
        <f t="shared" si="32"/>
        <v>11025.725558990594</v>
      </c>
      <c r="AK160" s="67"/>
      <c r="AL160" s="69">
        <f t="shared" si="33"/>
        <v>1.239600491849622</v>
      </c>
      <c r="AM160" s="67"/>
    </row>
    <row r="161" spans="14:39" x14ac:dyDescent="0.45">
      <c r="N161" s="17">
        <v>12</v>
      </c>
      <c r="O161" s="30">
        <f t="shared" si="29"/>
        <v>4671.1837873814657</v>
      </c>
      <c r="P161" s="22">
        <f t="shared" si="30"/>
        <v>1.3657792193235356</v>
      </c>
      <c r="Q161" s="22">
        <f t="shared" si="31"/>
        <v>6379.8057464466146</v>
      </c>
      <c r="S161">
        <v>12.5</v>
      </c>
      <c r="T161" s="22">
        <f t="shared" si="34"/>
        <v>1.3657792193235356</v>
      </c>
      <c r="W161" s="22">
        <f t="shared" si="35"/>
        <v>1.2964500000000001</v>
      </c>
      <c r="X161">
        <f t="shared" si="36"/>
        <v>6055.9562211507018</v>
      </c>
      <c r="AA161" s="43">
        <f t="shared" si="37"/>
        <v>1.0769438125876196</v>
      </c>
      <c r="AE161">
        <v>12</v>
      </c>
      <c r="AF161" s="43">
        <f t="shared" si="38"/>
        <v>1.0331167806526258</v>
      </c>
      <c r="AH161" s="66"/>
      <c r="AI161" s="66"/>
      <c r="AJ161" s="67">
        <f t="shared" si="32"/>
        <v>6379.8057464466146</v>
      </c>
      <c r="AK161" s="67"/>
      <c r="AL161" s="69">
        <f t="shared" si="33"/>
        <v>1.3658377627847376</v>
      </c>
      <c r="AM161" s="67"/>
    </row>
    <row r="162" spans="14:39" x14ac:dyDescent="0.45">
      <c r="N162" s="17">
        <v>13</v>
      </c>
      <c r="O162" s="30">
        <f t="shared" si="29"/>
        <v>5745.5222335289482</v>
      </c>
      <c r="P162" s="22">
        <f t="shared" si="30"/>
        <v>1.495120185313987</v>
      </c>
      <c r="Q162" s="22">
        <f t="shared" si="31"/>
        <v>8590.2462665194344</v>
      </c>
      <c r="S162">
        <v>13.5</v>
      </c>
      <c r="T162" s="22">
        <f t="shared" si="34"/>
        <v>1.495120185313987</v>
      </c>
      <c r="W162" s="22">
        <f t="shared" si="35"/>
        <v>1.4020600000000001</v>
      </c>
      <c r="X162">
        <f t="shared" si="36"/>
        <v>8055.5669027415979</v>
      </c>
      <c r="AA162" s="43">
        <f t="shared" si="37"/>
        <v>1.1646726382634101</v>
      </c>
      <c r="AE162">
        <v>13</v>
      </c>
      <c r="AF162" s="43">
        <f t="shared" si="38"/>
        <v>1.1207957651245479</v>
      </c>
      <c r="AH162" s="66"/>
      <c r="AI162" s="66"/>
      <c r="AJ162" s="67">
        <f t="shared" si="32"/>
        <v>8590.2462665194344</v>
      </c>
      <c r="AK162" s="67"/>
      <c r="AL162" s="69">
        <f t="shared" si="33"/>
        <v>1.4951842729127165</v>
      </c>
      <c r="AM162" s="67"/>
    </row>
    <row r="163" spans="14:39" x14ac:dyDescent="0.45">
      <c r="N163" s="17">
        <v>14</v>
      </c>
      <c r="O163" s="30">
        <f t="shared" si="29"/>
        <v>2810.1976055790014</v>
      </c>
      <c r="P163" s="22">
        <f t="shared" si="30"/>
        <v>1.5294747462100369</v>
      </c>
      <c r="Q163" s="22">
        <f t="shared" si="31"/>
        <v>4298.1262695929963</v>
      </c>
      <c r="S163">
        <v>14.5</v>
      </c>
      <c r="T163" s="22">
        <f t="shared" si="34"/>
        <v>1.5294747462100369</v>
      </c>
      <c r="W163" s="22">
        <f t="shared" si="35"/>
        <v>1.5077900000000002</v>
      </c>
      <c r="X163">
        <f t="shared" si="36"/>
        <v>4237.1878477159635</v>
      </c>
      <c r="AA163" s="43">
        <f t="shared" si="37"/>
        <v>1.2525011463469375</v>
      </c>
      <c r="AE163">
        <v>14</v>
      </c>
      <c r="AF163" s="43">
        <f t="shared" si="38"/>
        <v>1.2085744320042067</v>
      </c>
      <c r="AH163" s="66"/>
      <c r="AI163" s="66"/>
      <c r="AJ163" s="67">
        <f t="shared" si="32"/>
        <v>4298.1262695929963</v>
      </c>
      <c r="AK163" s="67"/>
      <c r="AL163" s="69">
        <f t="shared" si="33"/>
        <v>1.529540306400291</v>
      </c>
      <c r="AM163" s="67"/>
    </row>
    <row r="164" spans="14:39" x14ac:dyDescent="0.45">
      <c r="N164" s="17" t="s">
        <v>53</v>
      </c>
      <c r="O164" s="30">
        <f t="shared" si="29"/>
        <v>9830.1119868087826</v>
      </c>
      <c r="P164" s="22">
        <f t="shared" si="30"/>
        <v>1.464046283782342</v>
      </c>
      <c r="Q164" s="22">
        <f t="shared" si="31"/>
        <v>14391.738923451652</v>
      </c>
      <c r="S164">
        <v>15.5</v>
      </c>
      <c r="T164" s="22">
        <f t="shared" si="34"/>
        <v>1.464046283782342</v>
      </c>
      <c r="W164" s="22">
        <f t="shared" si="35"/>
        <v>1.6136400000000002</v>
      </c>
      <c r="X164">
        <f t="shared" si="36"/>
        <v>15862.261906394126</v>
      </c>
      <c r="AA164" s="43">
        <f t="shared" si="37"/>
        <v>1.3404293368382019</v>
      </c>
      <c r="AE164">
        <v>15</v>
      </c>
      <c r="AF164" s="43">
        <f t="shared" si="38"/>
        <v>1.2964527812916027</v>
      </c>
      <c r="AH164" s="66"/>
      <c r="AI164" s="66"/>
      <c r="AJ164" s="67">
        <f t="shared" si="32"/>
        <v>14391.738923451652</v>
      </c>
      <c r="AK164" s="67"/>
      <c r="AL164" s="69">
        <f t="shared" si="33"/>
        <v>1.4641090394134131</v>
      </c>
      <c r="AM164" s="67"/>
    </row>
    <row r="165" spans="14:39" x14ac:dyDescent="0.45">
      <c r="Z165" s="42" t="s">
        <v>92</v>
      </c>
      <c r="AA165" s="43">
        <f>SUM(AA159*O159/M159)+(AA160*O160/M159)+(AA161*O161/M159)+(AA162*O162/M159)+(AA163*O163/M159)+(AA164*O164/M159)</f>
        <v>1.0631140867290896</v>
      </c>
      <c r="AB165" s="42"/>
      <c r="AC165" s="42"/>
      <c r="AD165" s="42" t="s">
        <v>93</v>
      </c>
      <c r="AE165" s="44">
        <v>10</v>
      </c>
      <c r="AF165" s="43">
        <f>SUM(AF159*O159/M159)+(AF160*O160/M159)+(AF161*O161/M159)+(AF162*O162/M159)+(AF163*O163/M159)+(AF164*O164/M159)</f>
        <v>1.0192950223265982</v>
      </c>
      <c r="AH165" s="66"/>
      <c r="AI165" s="66"/>
      <c r="AJ165" s="66"/>
      <c r="AK165" s="66"/>
      <c r="AL165" s="43">
        <f>SUM(AL159*O159/M159)+(AL160*O160/M159)+(AL161*O161/M159)+(AL162*O162/M159)+(AL163*O163/M159)+(AL164*O164/M159)</f>
        <v>1.2575559325003647</v>
      </c>
      <c r="AM165" s="66"/>
    </row>
    <row r="166" spans="14:39" x14ac:dyDescent="0.45">
      <c r="N166" t="s">
        <v>54</v>
      </c>
      <c r="O166" s="31">
        <f>SUM(O149:O164)</f>
        <v>4394164.3576507075</v>
      </c>
      <c r="P166" s="2"/>
      <c r="Q166" s="32">
        <f>SUM(Q149:Q164)</f>
        <v>1625214.3875137086</v>
      </c>
      <c r="W166" t="s">
        <v>94</v>
      </c>
      <c r="X166">
        <f>SUM(X150:X164)</f>
        <v>1956554.7282846761</v>
      </c>
      <c r="AH166" s="66" t="s">
        <v>94</v>
      </c>
      <c r="AI166" s="66"/>
      <c r="AJ166" s="66">
        <f>SUM(AJ149:AJ164)</f>
        <v>1625214.3875137086</v>
      </c>
      <c r="AK166" s="66"/>
      <c r="AL166" s="66"/>
      <c r="AM166" s="66"/>
    </row>
    <row r="167" spans="14:39" x14ac:dyDescent="0.45">
      <c r="AH167" s="66"/>
      <c r="AI167" s="66"/>
      <c r="AJ167" s="66"/>
      <c r="AK167" s="66"/>
      <c r="AL167" s="66"/>
      <c r="AM167" s="66"/>
    </row>
    <row r="168" spans="14:39" x14ac:dyDescent="0.45">
      <c r="N168" t="s">
        <v>95</v>
      </c>
      <c r="O168" s="33">
        <f>IF($Q$166 &gt;0, $Q$166/$J$15/1000,0)</f>
        <v>0.99995713732421454</v>
      </c>
      <c r="P168" s="2"/>
      <c r="W168" t="s">
        <v>96</v>
      </c>
      <c r="X168">
        <f>J15/(X166/1000)</f>
        <v>0.83068673114089986</v>
      </c>
      <c r="AH168" s="66" t="s">
        <v>96</v>
      </c>
      <c r="AI168" s="66"/>
      <c r="AJ168" s="66">
        <f>J15/(AJ166/1000)</f>
        <v>1.0000428645130732</v>
      </c>
      <c r="AK168" s="66"/>
      <c r="AL168" s="66"/>
      <c r="AM168" s="66"/>
    </row>
    <row r="169" spans="14:39" x14ac:dyDescent="0.45">
      <c r="N169" t="s">
        <v>97</v>
      </c>
    </row>
    <row r="170" spans="14:39" x14ac:dyDescent="0.45">
      <c r="N170" t="s">
        <v>98</v>
      </c>
    </row>
  </sheetData>
  <pageMargins left="0.75" right="0.75" top="1" bottom="1" header="0.5" footer="0.5"/>
  <pageSetup paperSize="9" orientation="landscape" blackAndWhite="1" useFirstPageNumber="1" horizontalDpi="4294967292" verticalDpi="4294967292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5361" r:id="rId4" name="Button 1">
              <controlPr defaultSize="0" print="0" autoFill="0" autoLine="0" autoPict="0" macro="'TOTINT+migration(2000)'!PRINT">
                <anchor moveWithCells="1" sizeWithCells="1">
                  <from>
                    <xdr:col>5</xdr:col>
                    <xdr:colOff>354330</xdr:colOff>
                    <xdr:row>2</xdr:row>
                    <xdr:rowOff>0</xdr:rowOff>
                  </from>
                  <to>
                    <xdr:col>7</xdr:col>
                    <xdr:colOff>533400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2" r:id="rId5" name="Button 2">
              <controlPr defaultSize="0" print="0" autoFill="0" autoLine="0" autoPict="0" macro="'TOTINT+migration(2000)'!FIRST">
                <anchor moveWithCells="1" sizeWithCells="1">
                  <from>
                    <xdr:col>4</xdr:col>
                    <xdr:colOff>0</xdr:colOff>
                    <xdr:row>2</xdr:row>
                    <xdr:rowOff>0</xdr:rowOff>
                  </from>
                  <to>
                    <xdr:col>5</xdr:col>
                    <xdr:colOff>354330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3" r:id="rId6" name="Button 3">
              <controlPr defaultSize="0" print="0" autoFill="0" autoLine="0" autoPict="0" macro="'TOTINT+migration(2000)'!SAVE">
                <anchor moveWithCells="1" sizeWithCells="1">
                  <from>
                    <xdr:col>7</xdr:col>
                    <xdr:colOff>533400</xdr:colOff>
                    <xdr:row>2</xdr:row>
                    <xdr:rowOff>0</xdr:rowOff>
                  </from>
                  <to>
                    <xdr:col>10</xdr:col>
                    <xdr:colOff>57150</xdr:colOff>
                    <xdr:row>5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autoPageBreaks="0"/>
  </sheetPr>
  <dimension ref="A1:BC170"/>
  <sheetViews>
    <sheetView zoomScaleNormal="100" workbookViewId="0"/>
  </sheetViews>
  <sheetFormatPr defaultRowHeight="12.3" x14ac:dyDescent="0.45"/>
  <cols>
    <col min="7" max="7" width="2.71875" customWidth="1"/>
    <col min="9" max="9" width="2.71875" customWidth="1"/>
    <col min="10" max="10" width="9.83203125" customWidth="1"/>
    <col min="14" max="14" width="5.71875" customWidth="1"/>
    <col min="15" max="15" width="10.71875" customWidth="1"/>
    <col min="16" max="16" width="7.71875" customWidth="1"/>
    <col min="17" max="17" width="6.71875" hidden="1" customWidth="1"/>
    <col min="18" max="18" width="3.71875" customWidth="1"/>
    <col min="19" max="19" width="10.71875" customWidth="1"/>
    <col min="20" max="20" width="7.71875" customWidth="1"/>
    <col min="21" max="21" width="6.71875" hidden="1" customWidth="1"/>
    <col min="22" max="22" width="3.71875" customWidth="1"/>
    <col min="23" max="23" width="10.71875" customWidth="1"/>
    <col min="24" max="24" width="7.71875" customWidth="1"/>
    <col min="25" max="25" width="6.71875" hidden="1" customWidth="1"/>
    <col min="26" max="26" width="3.71875" customWidth="1"/>
    <col min="27" max="27" width="10.71875" customWidth="1"/>
    <col min="28" max="28" width="7.71875" customWidth="1"/>
    <col min="29" max="29" width="6.71875" hidden="1" customWidth="1"/>
    <col min="30" max="30" width="3.71875" customWidth="1"/>
    <col min="31" max="31" width="10.71875" customWidth="1"/>
    <col min="32" max="32" width="7.71875" customWidth="1"/>
    <col min="33" max="33" width="0" hidden="1" customWidth="1"/>
    <col min="35" max="35" width="5.27734375" customWidth="1"/>
    <col min="36" max="36" width="8.71875" customWidth="1"/>
    <col min="37" max="37" width="6.27734375" customWidth="1"/>
    <col min="38" max="38" width="6.44140625" customWidth="1"/>
  </cols>
  <sheetData>
    <row r="1" spans="1:55" ht="22.5" x14ac:dyDescent="0.75">
      <c r="A1" s="3" t="s">
        <v>22</v>
      </c>
      <c r="C1" s="1" t="s">
        <v>23</v>
      </c>
      <c r="E1" s="2"/>
      <c r="F1" s="3" t="s">
        <v>24</v>
      </c>
      <c r="J1" s="3" t="s">
        <v>25</v>
      </c>
      <c r="N1" s="3" t="s">
        <v>26</v>
      </c>
      <c r="P1" s="5" t="str">
        <f>($C$3)</f>
        <v>p7eINT_metier</v>
      </c>
      <c r="T1" s="6" t="s">
        <v>27</v>
      </c>
      <c r="W1" s="7" t="str">
        <f>($C$5)</f>
        <v>Plaice VIIe - International (Used metier based datasets)</v>
      </c>
    </row>
    <row r="2" spans="1:55" x14ac:dyDescent="0.45">
      <c r="N2" s="3"/>
    </row>
    <row r="3" spans="1:55" x14ac:dyDescent="0.45">
      <c r="A3" s="3" t="s">
        <v>26</v>
      </c>
      <c r="C3" s="11" t="s">
        <v>28</v>
      </c>
      <c r="D3" s="39"/>
      <c r="N3" s="6" t="s">
        <v>29</v>
      </c>
      <c r="P3" s="5">
        <f>($B$7)</f>
        <v>1999</v>
      </c>
      <c r="Q3" s="9"/>
      <c r="R3" s="9"/>
      <c r="S3" s="9"/>
      <c r="T3" s="6" t="s">
        <v>30</v>
      </c>
      <c r="U3" s="10"/>
      <c r="W3" s="5" t="str">
        <f>($D$7)</f>
        <v>Combined</v>
      </c>
    </row>
    <row r="4" spans="1:55" x14ac:dyDescent="0.45">
      <c r="A4" s="3"/>
      <c r="N4" s="6"/>
      <c r="P4" s="6"/>
      <c r="Q4" s="9"/>
      <c r="R4" s="9"/>
      <c r="S4" s="9"/>
      <c r="U4" s="10"/>
    </row>
    <row r="5" spans="1:55" x14ac:dyDescent="0.45">
      <c r="A5" s="6" t="s">
        <v>27</v>
      </c>
      <c r="C5" s="11" t="s">
        <v>31</v>
      </c>
      <c r="D5" s="9"/>
      <c r="E5" s="9"/>
      <c r="G5" s="10"/>
      <c r="N5" s="6" t="s">
        <v>32</v>
      </c>
      <c r="P5" s="36">
        <f>($F$7)</f>
        <v>42194</v>
      </c>
      <c r="Q5" s="2"/>
      <c r="R5" s="2"/>
      <c r="T5" s="6" t="s">
        <v>33</v>
      </c>
      <c r="U5" s="2"/>
      <c r="W5" s="5" t="str">
        <f>($J$7)</f>
        <v>idh</v>
      </c>
    </row>
    <row r="6" spans="1:55" x14ac:dyDescent="0.45">
      <c r="A6" s="6"/>
      <c r="C6" s="6"/>
      <c r="D6" s="9"/>
      <c r="E6" s="9"/>
      <c r="G6" s="10"/>
    </row>
    <row r="7" spans="1:55" x14ac:dyDescent="0.45">
      <c r="A7" s="6" t="s">
        <v>29</v>
      </c>
      <c r="B7" s="12">
        <v>1999</v>
      </c>
      <c r="C7" s="9" t="s">
        <v>30</v>
      </c>
      <c r="D7" s="13" t="str">
        <f>IF(F45=1, "Combined",IF(F45=2, "Separate",""))</f>
        <v>Combined</v>
      </c>
      <c r="E7" s="4" t="s">
        <v>32</v>
      </c>
      <c r="F7" s="35">
        <v>42194</v>
      </c>
      <c r="G7" s="2"/>
      <c r="I7" s="4" t="s">
        <v>33</v>
      </c>
      <c r="J7" s="40" t="s">
        <v>34</v>
      </c>
    </row>
    <row r="8" spans="1:55" x14ac:dyDescent="0.45">
      <c r="N8" s="15" t="s">
        <v>35</v>
      </c>
      <c r="AU8" s="45"/>
    </row>
    <row r="9" spans="1:55" x14ac:dyDescent="0.45">
      <c r="AF9" s="46"/>
      <c r="AG9" s="46"/>
      <c r="AH9" s="46"/>
      <c r="AI9" s="46"/>
      <c r="AJ9" s="46"/>
      <c r="AK9" s="46"/>
      <c r="AL9" s="46"/>
      <c r="AM9" s="46"/>
      <c r="AN9" s="46"/>
      <c r="AO9" s="47"/>
      <c r="AU9" s="45"/>
    </row>
    <row r="10" spans="1:55" x14ac:dyDescent="0.45">
      <c r="A10" t="s">
        <v>36</v>
      </c>
      <c r="N10" s="3" t="s">
        <v>37</v>
      </c>
    </row>
    <row r="11" spans="1:55" x14ac:dyDescent="0.45">
      <c r="A11" t="s">
        <v>38</v>
      </c>
      <c r="AK11" s="9"/>
    </row>
    <row r="12" spans="1:55" x14ac:dyDescent="0.45">
      <c r="O12" s="37" t="str">
        <f>C14</f>
        <v>International</v>
      </c>
      <c r="P12" s="2"/>
      <c r="S12" s="37" t="str">
        <f>D14</f>
        <v>Migration</v>
      </c>
      <c r="T12" s="2"/>
      <c r="U12" s="5"/>
      <c r="W12" s="37" t="str">
        <f>E14</f>
        <v>-</v>
      </c>
      <c r="X12" s="2"/>
      <c r="Z12" s="5"/>
      <c r="AA12" s="37" t="str">
        <f>F14</f>
        <v>-</v>
      </c>
      <c r="AB12" s="2"/>
      <c r="AC12" s="5"/>
      <c r="AJ12" s="9"/>
      <c r="AX12" s="42"/>
      <c r="BC12" s="42"/>
    </row>
    <row r="13" spans="1:55" x14ac:dyDescent="0.45">
      <c r="I13" s="4"/>
      <c r="J13" s="16" t="s">
        <v>39</v>
      </c>
      <c r="N13" s="17" t="s">
        <v>40</v>
      </c>
      <c r="O13" s="10"/>
      <c r="P13" s="10"/>
      <c r="S13" s="10">
        <v>0</v>
      </c>
      <c r="T13" s="10">
        <v>0</v>
      </c>
      <c r="U13" s="10"/>
      <c r="W13" s="10" t="s">
        <v>41</v>
      </c>
      <c r="X13" s="10" t="s">
        <v>42</v>
      </c>
      <c r="AA13" s="10" t="s">
        <v>41</v>
      </c>
      <c r="AB13" s="10" t="s">
        <v>42</v>
      </c>
      <c r="AC13" s="10"/>
      <c r="AE13" s="10"/>
      <c r="AX13" s="42"/>
      <c r="BC13" s="42"/>
    </row>
    <row r="14" spans="1:55" x14ac:dyDescent="0.45">
      <c r="C14" s="41" t="s">
        <v>43</v>
      </c>
      <c r="D14" s="41" t="s">
        <v>44</v>
      </c>
      <c r="E14" s="41" t="s">
        <v>45</v>
      </c>
      <c r="F14" s="41" t="s">
        <v>45</v>
      </c>
      <c r="H14" s="16" t="s">
        <v>46</v>
      </c>
      <c r="I14" s="4"/>
      <c r="J14" s="16" t="s">
        <v>47</v>
      </c>
      <c r="N14" s="17">
        <v>0</v>
      </c>
      <c r="O14" s="30">
        <v>0</v>
      </c>
      <c r="P14" s="22">
        <v>0</v>
      </c>
      <c r="Q14" s="18"/>
      <c r="S14" s="30">
        <v>0</v>
      </c>
      <c r="T14" s="22">
        <v>0</v>
      </c>
      <c r="U14" s="20"/>
      <c r="W14" s="30">
        <v>0</v>
      </c>
      <c r="X14" s="22">
        <v>0</v>
      </c>
      <c r="AA14" s="30">
        <v>0</v>
      </c>
      <c r="AB14" s="22">
        <v>0</v>
      </c>
      <c r="AC14" s="23"/>
      <c r="AE14" s="22"/>
      <c r="AX14" s="42"/>
      <c r="BC14" s="42"/>
    </row>
    <row r="15" spans="1:55" x14ac:dyDescent="0.45">
      <c r="A15" t="s">
        <v>48</v>
      </c>
      <c r="C15" s="20">
        <v>1299.203</v>
      </c>
      <c r="D15" s="22">
        <v>244.130230839902</v>
      </c>
      <c r="E15" s="20">
        <f>0</f>
        <v>0</v>
      </c>
      <c r="F15" s="20">
        <f>0</f>
        <v>0</v>
      </c>
      <c r="H15" s="22"/>
      <c r="J15" s="22">
        <f>SUM(C15:F15)</f>
        <v>1543.3332308399019</v>
      </c>
      <c r="N15" s="17">
        <v>1</v>
      </c>
      <c r="O15" s="30">
        <v>19321.11947110897</v>
      </c>
      <c r="P15" s="22">
        <v>0.29774363500066509</v>
      </c>
      <c r="Q15" s="18"/>
      <c r="S15" s="30">
        <v>0</v>
      </c>
      <c r="T15" s="22">
        <v>0</v>
      </c>
      <c r="U15" s="20"/>
      <c r="W15" s="30">
        <v>0</v>
      </c>
      <c r="X15" s="22">
        <v>0</v>
      </c>
      <c r="AA15" s="30">
        <v>0</v>
      </c>
      <c r="AB15" s="22">
        <v>0</v>
      </c>
      <c r="AC15" s="23"/>
      <c r="AE15" s="22"/>
      <c r="BC15" s="42"/>
    </row>
    <row r="16" spans="1:55" x14ac:dyDescent="0.45">
      <c r="N16" s="17">
        <v>2</v>
      </c>
      <c r="O16" s="30">
        <v>645194.07298613107</v>
      </c>
      <c r="P16" s="22">
        <v>0.26221620961726405</v>
      </c>
      <c r="Q16" s="18"/>
      <c r="S16" s="30">
        <v>4905</v>
      </c>
      <c r="T16" s="22">
        <v>0.15627831991037699</v>
      </c>
      <c r="U16" s="20"/>
      <c r="W16" s="30">
        <v>0</v>
      </c>
      <c r="X16" s="22">
        <v>0</v>
      </c>
      <c r="AA16" s="30">
        <v>0</v>
      </c>
      <c r="AB16" s="22">
        <v>0</v>
      </c>
      <c r="AC16" s="23"/>
      <c r="AE16" s="22"/>
      <c r="AQ16" s="22"/>
      <c r="AT16" s="22"/>
      <c r="AX16" s="43"/>
      <c r="BC16" s="43"/>
    </row>
    <row r="17" spans="1:55" x14ac:dyDescent="0.45">
      <c r="A17" t="s">
        <v>49</v>
      </c>
      <c r="C17" s="20">
        <v>1299.203</v>
      </c>
      <c r="D17" s="22">
        <v>244.130230839902</v>
      </c>
      <c r="E17" s="20">
        <f>0</f>
        <v>0</v>
      </c>
      <c r="F17" s="20">
        <f>0</f>
        <v>0</v>
      </c>
      <c r="H17" s="22">
        <f>SUM(C17:F17)</f>
        <v>1543.3332308399019</v>
      </c>
      <c r="I17" s="22"/>
      <c r="J17" s="22"/>
      <c r="N17" s="17">
        <v>3</v>
      </c>
      <c r="O17" s="30">
        <v>1762730.6170722856</v>
      </c>
      <c r="P17" s="22">
        <v>0.30979828753179001</v>
      </c>
      <c r="Q17" s="18"/>
      <c r="S17" s="30">
        <v>371821.5</v>
      </c>
      <c r="T17" s="22">
        <v>0.194382662697164</v>
      </c>
      <c r="U17" s="20"/>
      <c r="W17" s="30">
        <v>0</v>
      </c>
      <c r="X17" s="22">
        <v>0</v>
      </c>
      <c r="AA17" s="30">
        <v>0</v>
      </c>
      <c r="AB17" s="22">
        <v>0</v>
      </c>
      <c r="AC17" s="23"/>
      <c r="AE17" s="22"/>
      <c r="AQ17" s="22"/>
      <c r="AT17" s="22"/>
      <c r="AX17" s="43"/>
      <c r="BC17" s="43"/>
    </row>
    <row r="18" spans="1:55" x14ac:dyDescent="0.45">
      <c r="N18" s="17">
        <v>4</v>
      </c>
      <c r="O18" s="30">
        <v>691187.96227965481</v>
      </c>
      <c r="P18" s="22">
        <v>0.37545370672855727</v>
      </c>
      <c r="Q18" s="18"/>
      <c r="S18" s="30">
        <v>433152</v>
      </c>
      <c r="T18" s="22">
        <v>0.26775872457045402</v>
      </c>
      <c r="U18" s="20"/>
      <c r="W18" s="30">
        <v>0</v>
      </c>
      <c r="X18" s="22">
        <v>0</v>
      </c>
      <c r="AA18" s="30">
        <v>0</v>
      </c>
      <c r="AB18" s="22">
        <v>0</v>
      </c>
      <c r="AC18" s="23"/>
      <c r="AE18" s="22"/>
      <c r="AQ18" s="22"/>
      <c r="AT18" s="22"/>
      <c r="AX18" s="43"/>
      <c r="BC18" s="43"/>
    </row>
    <row r="19" spans="1:55" x14ac:dyDescent="0.45">
      <c r="A19" t="s">
        <v>50</v>
      </c>
      <c r="C19" s="20">
        <v>1299.203</v>
      </c>
      <c r="D19" s="22">
        <v>244.130230839902</v>
      </c>
      <c r="E19" s="20">
        <v>0</v>
      </c>
      <c r="F19" s="20">
        <v>0</v>
      </c>
      <c r="H19" s="22"/>
      <c r="I19" s="22"/>
      <c r="J19" s="22"/>
      <c r="N19" s="17">
        <v>5</v>
      </c>
      <c r="O19" s="30">
        <v>327018.5156001671</v>
      </c>
      <c r="P19" s="22">
        <v>0.50269219841701451</v>
      </c>
      <c r="Q19" s="18"/>
      <c r="S19" s="30">
        <v>80100</v>
      </c>
      <c r="T19" s="22">
        <v>0.39610746247343198</v>
      </c>
      <c r="U19" s="20"/>
      <c r="W19" s="30">
        <v>0</v>
      </c>
      <c r="X19" s="22">
        <v>0</v>
      </c>
      <c r="AA19" s="30">
        <v>0</v>
      </c>
      <c r="AB19" s="22">
        <v>0</v>
      </c>
      <c r="AC19" s="23"/>
      <c r="AE19" s="22"/>
      <c r="AQ19" s="22"/>
      <c r="AT19" s="22"/>
      <c r="AX19" s="43"/>
      <c r="BC19" s="43"/>
    </row>
    <row r="20" spans="1:55" x14ac:dyDescent="0.45">
      <c r="N20" s="17">
        <v>6</v>
      </c>
      <c r="O20" s="30">
        <v>80243.391336885921</v>
      </c>
      <c r="P20" s="22">
        <v>0.49167419623656872</v>
      </c>
      <c r="Q20" s="18"/>
      <c r="S20" s="30">
        <v>11550</v>
      </c>
      <c r="T20" s="22">
        <v>0.65906272584597303</v>
      </c>
      <c r="U20" s="20"/>
      <c r="W20" s="30">
        <v>0</v>
      </c>
      <c r="X20" s="22">
        <v>0</v>
      </c>
      <c r="AA20" s="30">
        <v>0</v>
      </c>
      <c r="AB20" s="22">
        <v>0</v>
      </c>
      <c r="AC20" s="23"/>
      <c r="AE20" s="22"/>
      <c r="AQ20" s="22"/>
      <c r="AT20" s="22"/>
      <c r="AX20" s="43"/>
      <c r="BC20" s="43"/>
    </row>
    <row r="21" spans="1:55" x14ac:dyDescent="0.45">
      <c r="A21" t="s">
        <v>51</v>
      </c>
      <c r="C21" s="13">
        <f>IF(C19=0, 0,IF(C19&lt;&gt; 0, C17/C19))</f>
        <v>1</v>
      </c>
      <c r="D21" s="13">
        <f>IF(D19=0, 0,IF(D19&lt;&gt; 0, D17/D19))</f>
        <v>1</v>
      </c>
      <c r="E21" s="13">
        <f>IF(E19=0, 0,IF(E19&lt;&gt; 0, E17/E19))</f>
        <v>0</v>
      </c>
      <c r="F21" s="13">
        <f>IF(F19=0, 0,IF(F19&lt;&gt; 0, F17/F19))</f>
        <v>0</v>
      </c>
      <c r="J21" s="13">
        <f>IF(H17=0, 0,IF(H17&lt;&gt; 0, J15/H17))</f>
        <v>1</v>
      </c>
      <c r="N21" s="17">
        <v>7</v>
      </c>
      <c r="O21" s="30">
        <v>30730.272750544063</v>
      </c>
      <c r="P21" s="22">
        <v>0.7092041776670267</v>
      </c>
      <c r="Q21" s="18"/>
      <c r="S21" s="30">
        <v>6750</v>
      </c>
      <c r="T21" s="22">
        <v>0.54801943258068098</v>
      </c>
      <c r="U21" s="20"/>
      <c r="W21" s="30">
        <v>0</v>
      </c>
      <c r="X21" s="22">
        <v>0</v>
      </c>
      <c r="AA21" s="30">
        <v>0</v>
      </c>
      <c r="AB21" s="22">
        <v>0</v>
      </c>
      <c r="AC21" s="23"/>
      <c r="AE21" s="22"/>
      <c r="AQ21" s="22"/>
      <c r="AT21" s="22"/>
      <c r="AX21" s="43"/>
      <c r="BC21" s="43"/>
    </row>
    <row r="22" spans="1:55" x14ac:dyDescent="0.45">
      <c r="N22" s="17">
        <v>8</v>
      </c>
      <c r="O22" s="30">
        <v>31684.308714698789</v>
      </c>
      <c r="P22" s="22">
        <v>0.90140589260114845</v>
      </c>
      <c r="Q22" s="18"/>
      <c r="S22" s="30">
        <v>6900</v>
      </c>
      <c r="T22" s="22">
        <v>0.65151516638020002</v>
      </c>
      <c r="U22" s="20"/>
      <c r="W22" s="30">
        <v>0</v>
      </c>
      <c r="X22" s="22">
        <v>0</v>
      </c>
      <c r="AA22" s="30">
        <v>0</v>
      </c>
      <c r="AB22" s="22">
        <v>0</v>
      </c>
      <c r="AC22" s="23"/>
      <c r="AE22" s="22"/>
      <c r="AQ22" s="22"/>
      <c r="AT22" s="22"/>
      <c r="AX22" s="43"/>
      <c r="BC22" s="43"/>
    </row>
    <row r="23" spans="1:55" x14ac:dyDescent="0.45">
      <c r="N23" s="17">
        <v>9</v>
      </c>
      <c r="O23" s="30">
        <v>14393.26658538825</v>
      </c>
      <c r="P23" s="22">
        <v>1.097156690670825</v>
      </c>
      <c r="Q23" s="18"/>
      <c r="S23" s="30">
        <v>2400</v>
      </c>
      <c r="T23" s="22">
        <v>0.79882364528796901</v>
      </c>
      <c r="U23" s="20"/>
      <c r="W23" s="30">
        <v>0</v>
      </c>
      <c r="X23" s="22">
        <v>0</v>
      </c>
      <c r="AA23" s="30">
        <v>0</v>
      </c>
      <c r="AB23" s="22">
        <v>0</v>
      </c>
      <c r="AC23" s="23"/>
      <c r="AE23" s="22"/>
      <c r="AQ23" s="22"/>
      <c r="AT23" s="22"/>
      <c r="AX23" s="43"/>
      <c r="BC23" s="43"/>
    </row>
    <row r="24" spans="1:55" x14ac:dyDescent="0.45">
      <c r="A24" t="s">
        <v>52</v>
      </c>
      <c r="C24" s="24">
        <f>IF($Q$98+$Q$131 &gt;0,($Q$98+$Q$131)/$C$17/1000,0)</f>
        <v>0.99981747609849969</v>
      </c>
      <c r="D24" s="24">
        <f>IF($U$98+$U$131 &gt;0,($U$98+$U$131)/$D$17/1000,0)</f>
        <v>0.99999999999999856</v>
      </c>
      <c r="E24" s="24">
        <f>IF($Y$98+$Y$131 &gt;0,($Y$98+$Y$131)/$E$17/1000,0)</f>
        <v>0</v>
      </c>
      <c r="F24" s="24">
        <f>IF($AC$98+$AC$131 &gt;0,($AC$98+$AC$131)/$F$17/1000,0)</f>
        <v>0</v>
      </c>
      <c r="G24" s="10"/>
      <c r="H24" s="10"/>
      <c r="I24" s="10"/>
      <c r="J24" s="24">
        <f>IF($AG$98+$AG$131 &gt;0,($AG$98+$AG$131)/$J$15/1000,0)</f>
        <v>0.99984634841286202</v>
      </c>
      <c r="N24" s="17">
        <v>10</v>
      </c>
      <c r="O24" s="30">
        <v>6208.5156114214096</v>
      </c>
      <c r="P24" s="22">
        <v>1.0631052318423331</v>
      </c>
      <c r="Q24" s="18"/>
      <c r="S24" s="30">
        <v>5400</v>
      </c>
      <c r="T24" s="22">
        <v>1.04734455616099</v>
      </c>
      <c r="U24" s="20"/>
      <c r="W24" s="30">
        <v>0</v>
      </c>
      <c r="X24" s="22">
        <v>0</v>
      </c>
      <c r="AA24" s="30">
        <v>0</v>
      </c>
      <c r="AB24" s="22">
        <v>0</v>
      </c>
      <c r="AC24" s="23"/>
      <c r="AE24" s="22"/>
      <c r="AQ24" s="22"/>
      <c r="AT24" s="22"/>
      <c r="AW24" s="5"/>
      <c r="AX24" s="43"/>
      <c r="BC24" s="43"/>
    </row>
    <row r="25" spans="1:55" x14ac:dyDescent="0.45">
      <c r="N25" s="17">
        <v>11</v>
      </c>
      <c r="O25" s="30">
        <v>4577.6196053652302</v>
      </c>
      <c r="P25" s="22">
        <v>1.1687477237996509</v>
      </c>
      <c r="Q25" s="18"/>
      <c r="S25" s="30"/>
      <c r="T25" s="22"/>
      <c r="U25" s="20"/>
      <c r="W25" s="30">
        <v>0</v>
      </c>
      <c r="X25" s="22">
        <v>0</v>
      </c>
      <c r="AA25" s="30">
        <v>0</v>
      </c>
      <c r="AB25" s="22">
        <v>0</v>
      </c>
      <c r="AC25" s="23"/>
      <c r="AE25" s="22"/>
      <c r="AQ25" s="22"/>
      <c r="AT25" s="22"/>
      <c r="AX25" s="43"/>
      <c r="BC25" s="43"/>
    </row>
    <row r="26" spans="1:55" x14ac:dyDescent="0.45">
      <c r="N26" s="17">
        <v>12</v>
      </c>
      <c r="O26" s="30">
        <v>8394.3067860373485</v>
      </c>
      <c r="P26" s="22">
        <v>1.1277712510938922</v>
      </c>
      <c r="Q26" s="18"/>
      <c r="S26" s="30"/>
      <c r="T26" s="22"/>
      <c r="U26" s="20"/>
      <c r="W26" s="30">
        <v>0</v>
      </c>
      <c r="X26" s="22">
        <v>0</v>
      </c>
      <c r="AA26" s="30">
        <v>0</v>
      </c>
      <c r="AB26" s="22">
        <v>0</v>
      </c>
      <c r="AC26" s="23"/>
      <c r="AE26" s="22"/>
      <c r="AQ26" s="22"/>
      <c r="AT26" s="22"/>
      <c r="AX26" s="43"/>
      <c r="BC26" s="43"/>
    </row>
    <row r="27" spans="1:55" x14ac:dyDescent="0.45">
      <c r="N27" s="17">
        <v>13</v>
      </c>
      <c r="O27" s="30">
        <v>7531.1622392708759</v>
      </c>
      <c r="P27" s="22">
        <v>1.5279236780546466</v>
      </c>
      <c r="Q27" s="18"/>
      <c r="S27" s="30"/>
      <c r="T27" s="22"/>
      <c r="U27" s="20"/>
      <c r="W27" s="30">
        <v>0</v>
      </c>
      <c r="X27" s="22">
        <v>0</v>
      </c>
      <c r="AA27" s="30">
        <v>0</v>
      </c>
      <c r="AB27" s="22">
        <v>0</v>
      </c>
      <c r="AC27" s="23"/>
      <c r="AE27" s="22"/>
      <c r="AQ27" s="22"/>
      <c r="AT27" s="22"/>
      <c r="AX27" s="43"/>
      <c r="BC27" s="43"/>
    </row>
    <row r="28" spans="1:55" x14ac:dyDescent="0.45">
      <c r="N28" s="17">
        <v>14</v>
      </c>
      <c r="O28" s="30">
        <v>6254.3067260760508</v>
      </c>
      <c r="P28" s="22">
        <v>1.188717878321095</v>
      </c>
      <c r="Q28" s="18"/>
      <c r="S28" s="30"/>
      <c r="T28" s="22"/>
      <c r="U28" s="20"/>
      <c r="W28" s="30">
        <v>0</v>
      </c>
      <c r="X28" s="22">
        <v>0</v>
      </c>
      <c r="AA28" s="30">
        <v>0</v>
      </c>
      <c r="AB28" s="22">
        <v>0</v>
      </c>
      <c r="AC28" s="23"/>
      <c r="AE28" s="22"/>
      <c r="AQ28" s="22"/>
      <c r="AT28" s="22"/>
      <c r="AX28" s="43"/>
      <c r="BC28" s="43"/>
    </row>
    <row r="29" spans="1:55" x14ac:dyDescent="0.45">
      <c r="N29" s="17" t="s">
        <v>53</v>
      </c>
      <c r="O29" s="30">
        <v>6461.5462564417912</v>
      </c>
      <c r="P29" s="22">
        <v>1.2511691009113908</v>
      </c>
      <c r="Q29" s="18"/>
      <c r="S29" s="30"/>
      <c r="T29" s="22"/>
      <c r="U29" s="20"/>
      <c r="W29" s="30">
        <v>0</v>
      </c>
      <c r="X29" s="22">
        <v>0</v>
      </c>
      <c r="AA29" s="30">
        <v>0</v>
      </c>
      <c r="AB29" s="22">
        <v>0</v>
      </c>
      <c r="AC29" s="23"/>
      <c r="AE29" s="22"/>
      <c r="AQ29" s="22"/>
      <c r="AT29" s="22"/>
      <c r="AX29" s="43"/>
      <c r="BC29" s="43"/>
    </row>
    <row r="30" spans="1:55" x14ac:dyDescent="0.45">
      <c r="AQ30" s="22"/>
      <c r="AT30" s="22"/>
      <c r="AX30" s="43"/>
      <c r="BC30" s="43"/>
    </row>
    <row r="31" spans="1:55" x14ac:dyDescent="0.45">
      <c r="N31" t="s">
        <v>54</v>
      </c>
      <c r="O31" s="31">
        <f>SUM(O14:O29)</f>
        <v>3641930.9840214769</v>
      </c>
      <c r="P31" s="2"/>
      <c r="S31" s="31">
        <f>SUM(S14:S29)</f>
        <v>922978.5</v>
      </c>
      <c r="T31" s="2"/>
      <c r="U31" s="5"/>
      <c r="V31" s="5"/>
      <c r="W31" s="31">
        <f>SUM(W14:W29)</f>
        <v>0</v>
      </c>
      <c r="X31" s="2"/>
      <c r="Y31" s="5"/>
      <c r="Z31" s="5"/>
      <c r="AA31" s="31">
        <f>SUM(AA14:AA29)</f>
        <v>0</v>
      </c>
      <c r="AB31" s="2"/>
      <c r="AC31" s="5"/>
      <c r="AW31" s="42"/>
      <c r="AX31" s="43"/>
      <c r="AY31" s="42"/>
      <c r="AZ31" s="42"/>
      <c r="BA31" s="42"/>
      <c r="BB31" s="44"/>
      <c r="BC31" s="43"/>
    </row>
    <row r="32" spans="1:55" x14ac:dyDescent="0.45">
      <c r="A32" s="46"/>
      <c r="B32" s="46"/>
      <c r="C32" s="46"/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7"/>
    </row>
    <row r="33" spans="1:38" x14ac:dyDescent="0.45">
      <c r="P33" s="3"/>
      <c r="U33" s="3"/>
      <c r="Z33" s="3"/>
      <c r="AE33" s="3"/>
      <c r="AK33" s="9"/>
    </row>
    <row r="34" spans="1:38" x14ac:dyDescent="0.45">
      <c r="N34" s="3" t="s">
        <v>26</v>
      </c>
      <c r="P34" s="5" t="str">
        <f>($C$3)</f>
        <v>p7eINT_metier</v>
      </c>
      <c r="T34" s="6" t="s">
        <v>27</v>
      </c>
      <c r="W34" s="7" t="str">
        <f>($C$5)</f>
        <v>Plaice VIIe - International (Used metier based datasets)</v>
      </c>
    </row>
    <row r="35" spans="1:38" x14ac:dyDescent="0.45">
      <c r="N35" s="3"/>
    </row>
    <row r="36" spans="1:38" x14ac:dyDescent="0.45">
      <c r="N36" s="6" t="s">
        <v>29</v>
      </c>
      <c r="P36" s="5">
        <f>($B$7)</f>
        <v>1999</v>
      </c>
      <c r="Q36" s="9"/>
      <c r="R36" s="9"/>
      <c r="S36" s="9"/>
      <c r="T36" s="6" t="s">
        <v>30</v>
      </c>
      <c r="U36" s="10"/>
      <c r="W36" s="5" t="str">
        <f>($D$7)</f>
        <v>Combined</v>
      </c>
    </row>
    <row r="37" spans="1:38" x14ac:dyDescent="0.45">
      <c r="C37" s="25" t="s">
        <v>55</v>
      </c>
      <c r="D37" s="26"/>
      <c r="E37" s="26"/>
      <c r="F37" s="27"/>
      <c r="N37" s="6"/>
      <c r="P37" s="6"/>
      <c r="Q37" s="9"/>
      <c r="R37" s="9"/>
      <c r="S37" s="9"/>
      <c r="U37" s="10"/>
    </row>
    <row r="38" spans="1:38" x14ac:dyDescent="0.45">
      <c r="C38" s="26"/>
      <c r="D38" s="26"/>
      <c r="E38" s="26"/>
      <c r="F38" s="28"/>
      <c r="N38" s="6" t="s">
        <v>32</v>
      </c>
      <c r="P38" s="36">
        <f>($F$7)</f>
        <v>42194</v>
      </c>
      <c r="Q38" s="2"/>
      <c r="R38" s="2"/>
      <c r="T38" s="6" t="s">
        <v>33</v>
      </c>
      <c r="U38" s="2"/>
      <c r="W38" s="5" t="str">
        <f>($J$7)</f>
        <v>idh</v>
      </c>
    </row>
    <row r="39" spans="1:38" x14ac:dyDescent="0.45">
      <c r="C39" s="26" t="s">
        <v>56</v>
      </c>
      <c r="D39" s="26"/>
      <c r="E39" s="26"/>
      <c r="F39" s="27">
        <f>1</f>
        <v>1</v>
      </c>
    </row>
    <row r="40" spans="1:38" x14ac:dyDescent="0.45">
      <c r="C40" s="26" t="s">
        <v>57</v>
      </c>
      <c r="D40" s="26"/>
      <c r="E40" s="26"/>
      <c r="F40" s="28" t="str">
        <f>"n"</f>
        <v>n</v>
      </c>
    </row>
    <row r="41" spans="1:38" x14ac:dyDescent="0.45">
      <c r="C41" s="26" t="s">
        <v>58</v>
      </c>
      <c r="D41" s="26"/>
      <c r="E41" s="26"/>
      <c r="F41" s="28">
        <f>1</f>
        <v>1</v>
      </c>
      <c r="N41" s="15" t="s">
        <v>35</v>
      </c>
    </row>
    <row r="42" spans="1:38" x14ac:dyDescent="0.45">
      <c r="C42" s="26" t="s">
        <v>59</v>
      </c>
      <c r="D42" s="26"/>
      <c r="E42" s="26"/>
      <c r="F42" s="27">
        <f>2</f>
        <v>2</v>
      </c>
    </row>
    <row r="43" spans="1:38" x14ac:dyDescent="0.45">
      <c r="C43" s="26" t="s">
        <v>60</v>
      </c>
      <c r="D43" s="26"/>
      <c r="E43" s="26"/>
      <c r="F43" s="29" t="str">
        <f>"n"</f>
        <v>n</v>
      </c>
      <c r="N43" s="3" t="s">
        <v>61</v>
      </c>
    </row>
    <row r="44" spans="1:38" x14ac:dyDescent="0.45">
      <c r="C44" s="26" t="s">
        <v>62</v>
      </c>
      <c r="D44" s="26"/>
      <c r="E44" s="26"/>
      <c r="F44" s="29">
        <f>3</f>
        <v>3</v>
      </c>
      <c r="AK44" s="9"/>
    </row>
    <row r="45" spans="1:38" x14ac:dyDescent="0.45">
      <c r="C45" s="26" t="s">
        <v>63</v>
      </c>
      <c r="D45" s="26"/>
      <c r="E45" s="26"/>
      <c r="F45" s="26">
        <f>1</f>
        <v>1</v>
      </c>
      <c r="O45" s="37" t="str">
        <f>C14</f>
        <v>International</v>
      </c>
      <c r="P45" s="2"/>
      <c r="S45" s="37" t="str">
        <f>D14</f>
        <v>Migration</v>
      </c>
      <c r="T45" s="2"/>
      <c r="W45" s="37" t="str">
        <f>E14</f>
        <v>-</v>
      </c>
      <c r="X45" s="2"/>
      <c r="AA45" s="37" t="str">
        <f>F14</f>
        <v>-</v>
      </c>
      <c r="AB45" s="2"/>
      <c r="AK45" s="9"/>
    </row>
    <row r="46" spans="1:38" x14ac:dyDescent="0.45">
      <c r="C46" s="26" t="s">
        <v>64</v>
      </c>
      <c r="D46" s="26"/>
      <c r="E46" s="26"/>
      <c r="F46" s="29" t="str">
        <f>"n"</f>
        <v>n</v>
      </c>
      <c r="N46" s="17" t="s">
        <v>40</v>
      </c>
      <c r="O46" s="10" t="s">
        <v>41</v>
      </c>
      <c r="P46" s="10" t="s">
        <v>42</v>
      </c>
      <c r="S46" s="10" t="s">
        <v>41</v>
      </c>
      <c r="T46" s="10" t="s">
        <v>42</v>
      </c>
      <c r="W46" s="10" t="s">
        <v>41</v>
      </c>
      <c r="X46" s="10" t="s">
        <v>42</v>
      </c>
      <c r="AA46" s="10" t="s">
        <v>41</v>
      </c>
      <c r="AB46" s="10" t="s">
        <v>42</v>
      </c>
      <c r="AC46" s="17"/>
      <c r="AE46" s="10"/>
      <c r="AH46" s="10"/>
      <c r="AJ46" s="10"/>
      <c r="AK46" s="10"/>
      <c r="AL46" s="10"/>
    </row>
    <row r="47" spans="1:38" x14ac:dyDescent="0.45">
      <c r="C47" s="26" t="s">
        <v>65</v>
      </c>
      <c r="D47" s="26"/>
      <c r="E47" s="26"/>
      <c r="F47" s="26">
        <f>2</f>
        <v>2</v>
      </c>
      <c r="N47" s="17">
        <v>0</v>
      </c>
      <c r="O47" s="30">
        <v>0</v>
      </c>
      <c r="P47" s="22">
        <v>0</v>
      </c>
      <c r="R47" s="18"/>
      <c r="S47" s="30">
        <v>0</v>
      </c>
      <c r="T47" s="22">
        <v>0</v>
      </c>
      <c r="W47" s="30">
        <v>0</v>
      </c>
      <c r="X47" s="22">
        <v>0</v>
      </c>
      <c r="AA47" s="30">
        <v>0</v>
      </c>
      <c r="AB47" s="22">
        <v>0</v>
      </c>
      <c r="AC47" s="21"/>
      <c r="AE47" s="19"/>
      <c r="AH47" s="22"/>
      <c r="AK47" s="23"/>
      <c r="AL47" s="22"/>
    </row>
    <row r="48" spans="1:38" x14ac:dyDescent="0.45">
      <c r="A48" s="3"/>
      <c r="C48" s="26" t="s">
        <v>66</v>
      </c>
      <c r="D48" s="26"/>
      <c r="E48" s="26"/>
      <c r="F48" s="29" t="str">
        <f>"y"</f>
        <v>y</v>
      </c>
      <c r="N48" s="17">
        <v>1</v>
      </c>
      <c r="O48" s="30">
        <v>0</v>
      </c>
      <c r="P48" s="22">
        <v>0</v>
      </c>
      <c r="R48" s="18"/>
      <c r="S48" s="30">
        <v>0</v>
      </c>
      <c r="T48" s="22">
        <v>0</v>
      </c>
      <c r="W48" s="30">
        <v>0</v>
      </c>
      <c r="X48" s="22">
        <v>0</v>
      </c>
      <c r="AA48" s="30">
        <v>0</v>
      </c>
      <c r="AB48" s="22">
        <v>0</v>
      </c>
      <c r="AC48" s="21"/>
      <c r="AE48" s="19"/>
      <c r="AH48" s="22"/>
      <c r="AK48" s="23"/>
      <c r="AL48" s="22"/>
    </row>
    <row r="49" spans="3:38" x14ac:dyDescent="0.45">
      <c r="C49" s="26" t="s">
        <v>67</v>
      </c>
      <c r="D49" s="26"/>
      <c r="E49" s="26"/>
      <c r="F49" s="29" t="str">
        <f>"n"</f>
        <v>n</v>
      </c>
      <c r="N49" s="17">
        <v>2</v>
      </c>
      <c r="O49" s="30">
        <v>0</v>
      </c>
      <c r="P49" s="22">
        <v>0</v>
      </c>
      <c r="R49" s="18"/>
      <c r="S49" s="30">
        <v>0</v>
      </c>
      <c r="T49" s="22">
        <v>0</v>
      </c>
      <c r="W49" s="30">
        <v>0</v>
      </c>
      <c r="X49" s="22">
        <v>0</v>
      </c>
      <c r="AA49" s="30">
        <v>0</v>
      </c>
      <c r="AB49" s="22">
        <v>0</v>
      </c>
      <c r="AC49" s="21"/>
      <c r="AE49" s="19"/>
      <c r="AH49" s="22"/>
      <c r="AK49" s="23"/>
      <c r="AL49" s="22"/>
    </row>
    <row r="50" spans="3:38" x14ac:dyDescent="0.45">
      <c r="N50" s="17">
        <v>3</v>
      </c>
      <c r="O50" s="30">
        <v>0</v>
      </c>
      <c r="P50" s="22">
        <v>0</v>
      </c>
      <c r="R50" s="18"/>
      <c r="S50" s="30">
        <v>0</v>
      </c>
      <c r="T50" s="22">
        <v>0</v>
      </c>
      <c r="W50" s="30">
        <v>0</v>
      </c>
      <c r="X50" s="22">
        <v>0</v>
      </c>
      <c r="AA50" s="30">
        <v>0</v>
      </c>
      <c r="AB50" s="22">
        <v>0</v>
      </c>
      <c r="AC50" s="21"/>
      <c r="AE50" s="19"/>
      <c r="AH50" s="22"/>
      <c r="AK50" s="23"/>
      <c r="AL50" s="22"/>
    </row>
    <row r="51" spans="3:38" x14ac:dyDescent="0.45">
      <c r="N51" s="17">
        <v>4</v>
      </c>
      <c r="O51" s="30">
        <v>0</v>
      </c>
      <c r="P51" s="22">
        <v>0</v>
      </c>
      <c r="R51" s="18"/>
      <c r="S51" s="30">
        <v>0</v>
      </c>
      <c r="T51" s="22">
        <v>0</v>
      </c>
      <c r="W51" s="30">
        <v>0</v>
      </c>
      <c r="X51" s="22">
        <v>0</v>
      </c>
      <c r="AA51" s="30">
        <v>0</v>
      </c>
      <c r="AB51" s="22">
        <v>0</v>
      </c>
      <c r="AC51" s="21"/>
      <c r="AE51" s="19"/>
      <c r="AH51" s="22"/>
      <c r="AK51" s="23"/>
      <c r="AL51" s="22"/>
    </row>
    <row r="52" spans="3:38" x14ac:dyDescent="0.45">
      <c r="N52" s="17">
        <v>5</v>
      </c>
      <c r="O52" s="30">
        <v>0</v>
      </c>
      <c r="P52" s="22">
        <v>0</v>
      </c>
      <c r="R52" s="18"/>
      <c r="S52" s="30">
        <v>0</v>
      </c>
      <c r="T52" s="22">
        <v>0</v>
      </c>
      <c r="W52" s="30">
        <v>0</v>
      </c>
      <c r="X52" s="22">
        <v>0</v>
      </c>
      <c r="AA52" s="30">
        <v>0</v>
      </c>
      <c r="AB52" s="22">
        <v>0</v>
      </c>
      <c r="AC52" s="21"/>
      <c r="AE52" s="19"/>
      <c r="AH52" s="22"/>
      <c r="AK52" s="23"/>
      <c r="AL52" s="22"/>
    </row>
    <row r="53" spans="3:38" x14ac:dyDescent="0.45">
      <c r="N53" s="17">
        <v>6</v>
      </c>
      <c r="O53" s="30">
        <v>0</v>
      </c>
      <c r="P53" s="22">
        <v>0</v>
      </c>
      <c r="R53" s="18"/>
      <c r="S53" s="30">
        <v>0</v>
      </c>
      <c r="T53" s="22">
        <v>0</v>
      </c>
      <c r="W53" s="30">
        <v>0</v>
      </c>
      <c r="X53" s="22">
        <v>0</v>
      </c>
      <c r="AA53" s="30">
        <v>0</v>
      </c>
      <c r="AB53" s="22">
        <v>0</v>
      </c>
      <c r="AC53" s="21"/>
      <c r="AE53" s="19"/>
      <c r="AH53" s="22"/>
      <c r="AK53" s="23"/>
      <c r="AL53" s="22"/>
    </row>
    <row r="54" spans="3:38" x14ac:dyDescent="0.45">
      <c r="N54" s="17">
        <v>7</v>
      </c>
      <c r="O54" s="30">
        <v>0</v>
      </c>
      <c r="P54" s="22">
        <v>0</v>
      </c>
      <c r="R54" s="18"/>
      <c r="S54" s="30">
        <v>0</v>
      </c>
      <c r="T54" s="22">
        <v>0</v>
      </c>
      <c r="W54" s="30">
        <v>0</v>
      </c>
      <c r="X54" s="22">
        <v>0</v>
      </c>
      <c r="AA54" s="30">
        <v>0</v>
      </c>
      <c r="AB54" s="22">
        <v>0</v>
      </c>
      <c r="AC54" s="21"/>
      <c r="AE54" s="19"/>
      <c r="AH54" s="22"/>
      <c r="AK54" s="23"/>
      <c r="AL54" s="22"/>
    </row>
    <row r="55" spans="3:38" x14ac:dyDescent="0.45">
      <c r="N55" s="17">
        <v>8</v>
      </c>
      <c r="O55" s="30">
        <v>0</v>
      </c>
      <c r="P55" s="22">
        <v>0</v>
      </c>
      <c r="R55" s="18"/>
      <c r="S55" s="30">
        <v>0</v>
      </c>
      <c r="T55" s="22">
        <v>0</v>
      </c>
      <c r="W55" s="30">
        <v>0</v>
      </c>
      <c r="X55" s="22">
        <v>0</v>
      </c>
      <c r="AA55" s="30">
        <v>0</v>
      </c>
      <c r="AB55" s="22">
        <v>0</v>
      </c>
      <c r="AC55" s="21"/>
      <c r="AE55" s="19"/>
      <c r="AH55" s="22"/>
      <c r="AK55" s="23"/>
      <c r="AL55" s="22"/>
    </row>
    <row r="56" spans="3:38" x14ac:dyDescent="0.45">
      <c r="N56" s="17">
        <v>9</v>
      </c>
      <c r="O56" s="30">
        <v>0</v>
      </c>
      <c r="P56" s="22">
        <v>0</v>
      </c>
      <c r="R56" s="18"/>
      <c r="S56" s="30">
        <v>0</v>
      </c>
      <c r="T56" s="22">
        <v>0</v>
      </c>
      <c r="W56" s="30">
        <v>0</v>
      </c>
      <c r="X56" s="22">
        <v>0</v>
      </c>
      <c r="AA56" s="30">
        <v>0</v>
      </c>
      <c r="AB56" s="22">
        <v>0</v>
      </c>
      <c r="AC56" s="21"/>
      <c r="AE56" s="19"/>
      <c r="AH56" s="22"/>
      <c r="AK56" s="23"/>
      <c r="AL56" s="22"/>
    </row>
    <row r="57" spans="3:38" x14ac:dyDescent="0.45">
      <c r="N57" s="17">
        <v>10</v>
      </c>
      <c r="O57" s="30">
        <v>0</v>
      </c>
      <c r="P57" s="22">
        <v>0</v>
      </c>
      <c r="R57" s="18"/>
      <c r="S57" s="30">
        <v>0</v>
      </c>
      <c r="T57" s="22">
        <v>0</v>
      </c>
      <c r="W57" s="30">
        <v>0</v>
      </c>
      <c r="X57" s="22">
        <v>0</v>
      </c>
      <c r="AA57" s="30">
        <v>0</v>
      </c>
      <c r="AB57" s="22">
        <v>0</v>
      </c>
      <c r="AC57" s="21"/>
      <c r="AE57" s="19"/>
      <c r="AH57" s="22"/>
      <c r="AK57" s="23"/>
      <c r="AL57" s="22"/>
    </row>
    <row r="58" spans="3:38" x14ac:dyDescent="0.45">
      <c r="N58" s="17">
        <v>11</v>
      </c>
      <c r="O58" s="30">
        <v>0</v>
      </c>
      <c r="P58" s="22">
        <v>0</v>
      </c>
      <c r="R58" s="18"/>
      <c r="S58" s="30">
        <v>0</v>
      </c>
      <c r="T58" s="22">
        <v>0</v>
      </c>
      <c r="W58" s="30">
        <v>0</v>
      </c>
      <c r="X58" s="22">
        <v>0</v>
      </c>
      <c r="AA58" s="30">
        <v>0</v>
      </c>
      <c r="AB58" s="22">
        <v>0</v>
      </c>
      <c r="AC58" s="21"/>
      <c r="AE58" s="19"/>
      <c r="AH58" s="22"/>
      <c r="AK58" s="23"/>
      <c r="AL58" s="22"/>
    </row>
    <row r="59" spans="3:38" x14ac:dyDescent="0.45">
      <c r="N59" s="17">
        <v>12</v>
      </c>
      <c r="O59" s="30">
        <v>0</v>
      </c>
      <c r="P59" s="22">
        <v>0</v>
      </c>
      <c r="R59" s="18"/>
      <c r="S59" s="30">
        <v>0</v>
      </c>
      <c r="T59" s="22">
        <v>0</v>
      </c>
      <c r="W59" s="30">
        <v>0</v>
      </c>
      <c r="X59" s="22">
        <v>0</v>
      </c>
      <c r="AA59" s="30">
        <v>0</v>
      </c>
      <c r="AB59" s="22">
        <v>0</v>
      </c>
      <c r="AC59" s="21"/>
      <c r="AE59" s="19"/>
      <c r="AH59" s="22"/>
      <c r="AK59" s="23"/>
      <c r="AL59" s="22"/>
    </row>
    <row r="60" spans="3:38" x14ac:dyDescent="0.45">
      <c r="N60" s="17">
        <v>13</v>
      </c>
      <c r="O60" s="30">
        <v>0</v>
      </c>
      <c r="P60" s="22">
        <v>0</v>
      </c>
      <c r="R60" s="18"/>
      <c r="S60" s="30">
        <v>0</v>
      </c>
      <c r="T60" s="22">
        <v>0</v>
      </c>
      <c r="W60" s="30">
        <v>0</v>
      </c>
      <c r="X60" s="22">
        <v>0</v>
      </c>
      <c r="AA60" s="30">
        <v>0</v>
      </c>
      <c r="AB60" s="22">
        <v>0</v>
      </c>
      <c r="AC60" s="21"/>
      <c r="AE60" s="19"/>
      <c r="AH60" s="22"/>
      <c r="AK60" s="23"/>
      <c r="AL60" s="22"/>
    </row>
    <row r="61" spans="3:38" x14ac:dyDescent="0.45">
      <c r="N61" s="17">
        <v>14</v>
      </c>
      <c r="O61" s="30">
        <v>0</v>
      </c>
      <c r="P61" s="22">
        <v>0</v>
      </c>
      <c r="R61" s="18"/>
      <c r="S61" s="30">
        <v>0</v>
      </c>
      <c r="T61" s="22">
        <v>0</v>
      </c>
      <c r="W61" s="30">
        <v>0</v>
      </c>
      <c r="X61" s="22">
        <v>0</v>
      </c>
      <c r="AA61" s="30">
        <v>0</v>
      </c>
      <c r="AB61" s="22">
        <v>0</v>
      </c>
      <c r="AC61" s="21"/>
      <c r="AE61" s="19"/>
      <c r="AH61" s="22"/>
      <c r="AK61" s="23"/>
      <c r="AL61" s="22"/>
    </row>
    <row r="62" spans="3:38" x14ac:dyDescent="0.45">
      <c r="N62" s="17" t="s">
        <v>53</v>
      </c>
      <c r="O62" s="30">
        <v>0</v>
      </c>
      <c r="P62" s="22">
        <v>0</v>
      </c>
      <c r="R62" s="18"/>
      <c r="S62" s="30">
        <v>0</v>
      </c>
      <c r="T62" s="22">
        <v>0</v>
      </c>
      <c r="W62" s="30">
        <v>0</v>
      </c>
      <c r="X62" s="22">
        <v>0</v>
      </c>
      <c r="AA62" s="30">
        <v>0</v>
      </c>
      <c r="AB62" s="22">
        <v>0</v>
      </c>
      <c r="AC62" s="21"/>
      <c r="AE62" s="19"/>
      <c r="AH62" s="22"/>
      <c r="AK62" s="23"/>
      <c r="AL62" s="22"/>
    </row>
    <row r="64" spans="3:38" x14ac:dyDescent="0.45">
      <c r="N64" t="s">
        <v>54</v>
      </c>
      <c r="O64" s="31">
        <f>SUM(O47:O62)</f>
        <v>0</v>
      </c>
      <c r="P64" s="2"/>
      <c r="S64" s="31">
        <f>SUM(S47:S62)</f>
        <v>0</v>
      </c>
      <c r="T64" s="2"/>
      <c r="W64" s="31">
        <f>SUM(W47:W62)</f>
        <v>0</v>
      </c>
      <c r="X64" s="2"/>
      <c r="AA64" s="31">
        <f>SUM(AA47:AA62)</f>
        <v>0</v>
      </c>
      <c r="AB64" s="2"/>
      <c r="AE64" s="2"/>
    </row>
    <row r="65" spans="1:38" x14ac:dyDescent="0.45">
      <c r="N65" s="17"/>
      <c r="P65" s="23"/>
      <c r="Q65" s="22"/>
      <c r="U65" s="23"/>
      <c r="V65" s="22"/>
      <c r="W65" s="22"/>
      <c r="X65" s="22"/>
      <c r="Z65" s="23"/>
      <c r="AA65" s="22"/>
      <c r="AB65" s="22"/>
      <c r="AC65" s="17"/>
      <c r="AE65" s="23"/>
      <c r="AF65" s="22"/>
      <c r="AH65" s="22"/>
      <c r="AK65" s="23"/>
      <c r="AL65" s="22"/>
    </row>
    <row r="66" spans="1:38" x14ac:dyDescent="0.45">
      <c r="N66" s="17"/>
      <c r="P66" s="23"/>
      <c r="Q66" s="22"/>
      <c r="U66" s="23"/>
      <c r="V66" s="22"/>
      <c r="W66" s="22"/>
      <c r="X66" s="22"/>
      <c r="Z66" s="23"/>
      <c r="AA66" s="22"/>
      <c r="AB66" s="22"/>
      <c r="AC66" s="17"/>
      <c r="AE66" s="23"/>
      <c r="AF66" s="22"/>
      <c r="AH66" s="22"/>
      <c r="AK66" s="23"/>
      <c r="AL66" s="22"/>
    </row>
    <row r="67" spans="1:38" x14ac:dyDescent="0.45">
      <c r="N67" s="17"/>
      <c r="P67" s="23"/>
      <c r="Q67" s="22"/>
      <c r="U67" s="23"/>
      <c r="V67" s="22"/>
      <c r="W67" s="22"/>
      <c r="X67" s="22"/>
      <c r="Z67" s="23"/>
      <c r="AA67" s="22"/>
      <c r="AB67" s="22"/>
      <c r="AC67" s="17"/>
      <c r="AE67" s="23"/>
      <c r="AF67" s="22"/>
      <c r="AH67" s="22"/>
      <c r="AK67" s="23"/>
      <c r="AL67" s="22"/>
    </row>
    <row r="68" spans="1:38" ht="22.5" x14ac:dyDescent="0.75">
      <c r="A68" s="3" t="s">
        <v>22</v>
      </c>
      <c r="C68" s="1" t="s">
        <v>23</v>
      </c>
      <c r="E68" s="2"/>
      <c r="F68" s="3" t="s">
        <v>24</v>
      </c>
      <c r="J68" s="3" t="str">
        <f>J1</f>
        <v>VERSION 2.2 (17/8/98)</v>
      </c>
      <c r="N68" s="3" t="s">
        <v>26</v>
      </c>
      <c r="P68" s="5" t="str">
        <f>($C$3)</f>
        <v>p7eINT_metier</v>
      </c>
      <c r="T68" s="6" t="s">
        <v>27</v>
      </c>
      <c r="W68" s="7" t="str">
        <f>($C$5)</f>
        <v>Plaice VIIe - International (Used metier based datasets)</v>
      </c>
    </row>
    <row r="69" spans="1:38" x14ac:dyDescent="0.45">
      <c r="F69" s="3"/>
      <c r="N69" s="3"/>
    </row>
    <row r="70" spans="1:38" x14ac:dyDescent="0.45">
      <c r="A70" s="3" t="s">
        <v>26</v>
      </c>
      <c r="C70" s="8" t="str">
        <f>C3</f>
        <v>p7eINT_metier</v>
      </c>
      <c r="N70" s="6" t="s">
        <v>29</v>
      </c>
      <c r="P70" s="5">
        <f>($B$7)</f>
        <v>1999</v>
      </c>
      <c r="Q70" s="9"/>
      <c r="R70" s="9"/>
      <c r="S70" s="9"/>
      <c r="T70" s="6" t="s">
        <v>30</v>
      </c>
      <c r="U70" s="10"/>
      <c r="W70" s="5" t="str">
        <f>($D$7)</f>
        <v>Combined</v>
      </c>
    </row>
    <row r="71" spans="1:38" x14ac:dyDescent="0.45">
      <c r="A71" s="3"/>
      <c r="N71" s="6"/>
      <c r="P71" s="6"/>
      <c r="Q71" s="9"/>
      <c r="R71" s="9"/>
      <c r="S71" s="9"/>
      <c r="U71" s="10"/>
    </row>
    <row r="72" spans="1:38" x14ac:dyDescent="0.45">
      <c r="A72" s="6" t="s">
        <v>27</v>
      </c>
      <c r="C72" s="11" t="str">
        <f>C5</f>
        <v>Plaice VIIe - International (Used metier based datasets)</v>
      </c>
      <c r="D72" s="9"/>
      <c r="E72" s="9"/>
      <c r="G72" s="10"/>
      <c r="N72" s="6" t="s">
        <v>32</v>
      </c>
      <c r="P72" s="36">
        <f>($F$7)</f>
        <v>42194</v>
      </c>
      <c r="Q72" s="2"/>
      <c r="R72" s="2"/>
      <c r="T72" s="6" t="s">
        <v>33</v>
      </c>
      <c r="U72" s="2"/>
      <c r="W72" s="5" t="str">
        <f>($J$7)</f>
        <v>idh</v>
      </c>
    </row>
    <row r="73" spans="1:38" x14ac:dyDescent="0.45">
      <c r="A73" s="6"/>
      <c r="C73" s="6"/>
      <c r="D73" s="9"/>
      <c r="E73" s="9"/>
      <c r="G73" s="10"/>
    </row>
    <row r="74" spans="1:38" x14ac:dyDescent="0.45">
      <c r="A74" s="6" t="s">
        <v>29</v>
      </c>
      <c r="B74" s="12">
        <f>B7</f>
        <v>1999</v>
      </c>
      <c r="C74" s="9" t="s">
        <v>30</v>
      </c>
      <c r="D74" s="13" t="str">
        <f>D7</f>
        <v>Combined</v>
      </c>
      <c r="E74" s="4" t="s">
        <v>32</v>
      </c>
      <c r="F74" s="35">
        <f>F7</f>
        <v>42194</v>
      </c>
      <c r="G74" s="2"/>
      <c r="I74" s="4" t="s">
        <v>33</v>
      </c>
      <c r="J74" s="12" t="str">
        <f>J7</f>
        <v>idh</v>
      </c>
    </row>
    <row r="75" spans="1:38" x14ac:dyDescent="0.45">
      <c r="A75" s="6"/>
      <c r="B75" s="12"/>
      <c r="C75" s="9"/>
      <c r="D75" s="13"/>
      <c r="E75" s="4"/>
      <c r="F75" s="14"/>
      <c r="G75" s="2"/>
      <c r="I75" s="4"/>
      <c r="J75" s="12"/>
      <c r="N75" s="15" t="s">
        <v>68</v>
      </c>
    </row>
    <row r="77" spans="1:38" x14ac:dyDescent="0.45">
      <c r="H77" s="16" t="s">
        <v>39</v>
      </c>
      <c r="I77" s="4"/>
      <c r="N77" s="3" t="s">
        <v>37</v>
      </c>
    </row>
    <row r="78" spans="1:38" x14ac:dyDescent="0.45">
      <c r="C78" s="16" t="s">
        <v>69</v>
      </c>
      <c r="D78" s="16" t="s">
        <v>70</v>
      </c>
      <c r="E78" s="16" t="s">
        <v>71</v>
      </c>
      <c r="F78" s="16" t="s">
        <v>72</v>
      </c>
      <c r="H78" s="16" t="s">
        <v>47</v>
      </c>
      <c r="I78" s="4"/>
      <c r="AE78" s="37" t="str">
        <f>J13</f>
        <v>TOTAL</v>
      </c>
      <c r="AF78" s="2"/>
    </row>
    <row r="79" spans="1:38" x14ac:dyDescent="0.45">
      <c r="A79" t="s">
        <v>48</v>
      </c>
      <c r="C79" s="20">
        <f>C15</f>
        <v>1299.203</v>
      </c>
      <c r="D79" s="20">
        <f>D15</f>
        <v>244.130230839902</v>
      </c>
      <c r="E79" s="20">
        <f>E15</f>
        <v>0</v>
      </c>
      <c r="F79" s="20">
        <f>F15</f>
        <v>0</v>
      </c>
      <c r="H79" s="22">
        <f>SUM(C79:F79)</f>
        <v>1543.3332308399019</v>
      </c>
      <c r="O79" s="37" t="str">
        <f>C14</f>
        <v>International</v>
      </c>
      <c r="P79" s="2"/>
      <c r="S79" s="37" t="str">
        <f>D14</f>
        <v>Migration</v>
      </c>
      <c r="T79" s="2"/>
      <c r="W79" s="37" t="str">
        <f>E14</f>
        <v>-</v>
      </c>
      <c r="X79" s="2"/>
      <c r="AA79" s="37" t="str">
        <f>F14</f>
        <v>-</v>
      </c>
      <c r="AB79" s="2"/>
      <c r="AE79" s="37" t="str">
        <f>J14</f>
        <v>ANNUAL</v>
      </c>
      <c r="AF79" s="2"/>
    </row>
    <row r="80" spans="1:38" x14ac:dyDescent="0.45">
      <c r="A80" t="s">
        <v>73</v>
      </c>
      <c r="N80" s="17" t="s">
        <v>40</v>
      </c>
      <c r="O80" s="10" t="s">
        <v>41</v>
      </c>
      <c r="P80" s="10" t="s">
        <v>42</v>
      </c>
      <c r="S80" s="10" t="s">
        <v>41</v>
      </c>
      <c r="T80" s="10" t="s">
        <v>42</v>
      </c>
      <c r="U80" s="10"/>
      <c r="W80" s="10" t="s">
        <v>41</v>
      </c>
      <c r="X80" s="10" t="s">
        <v>42</v>
      </c>
      <c r="Y80" s="10"/>
      <c r="AA80" s="10" t="s">
        <v>41</v>
      </c>
      <c r="AB80" s="10" t="s">
        <v>42</v>
      </c>
      <c r="AC80" s="10"/>
      <c r="AE80" s="10" t="s">
        <v>74</v>
      </c>
      <c r="AF80" s="10" t="s">
        <v>75</v>
      </c>
    </row>
    <row r="81" spans="1:33" x14ac:dyDescent="0.45">
      <c r="N81" s="17">
        <v>0</v>
      </c>
      <c r="O81" s="30">
        <f>SUM($O$14*$C$21)</f>
        <v>0</v>
      </c>
      <c r="P81" s="22">
        <f t="shared" ref="P81:P96" si="0">P14</f>
        <v>0</v>
      </c>
      <c r="Q81" s="22">
        <f t="shared" ref="Q81:Q96" si="1">SUM(O81*P81)</f>
        <v>0</v>
      </c>
      <c r="S81" s="30">
        <f t="shared" ref="S81:S96" si="2">SUM(S14*$D$21)</f>
        <v>0</v>
      </c>
      <c r="T81" s="22">
        <f t="shared" ref="T81:T96" si="3">T14</f>
        <v>0</v>
      </c>
      <c r="U81" s="22">
        <f t="shared" ref="U81:U96" si="4">SUM(S81*T81)</f>
        <v>0</v>
      </c>
      <c r="W81" s="30">
        <f t="shared" ref="W81:W96" si="5">SUM(W14*$E$21)</f>
        <v>0</v>
      </c>
      <c r="X81" s="22">
        <f t="shared" ref="X81:X96" si="6">X14</f>
        <v>0</v>
      </c>
      <c r="Y81" s="22">
        <f t="shared" ref="Y81:Y96" si="7">SUM(W81*X81)</f>
        <v>0</v>
      </c>
      <c r="AA81" s="30">
        <f t="shared" ref="AA81:AA96" si="8">SUM(AA14*$F$21)</f>
        <v>0</v>
      </c>
      <c r="AB81" s="22">
        <f t="shared" ref="AB81:AB96" si="9">AB14</f>
        <v>0</v>
      </c>
      <c r="AC81" s="22">
        <f t="shared" ref="AC81:AC96" si="10">SUM(AA81*AB81)</f>
        <v>0</v>
      </c>
      <c r="AE81" s="30">
        <f t="shared" ref="AE81:AE96" si="11">SUM(AA81+W81+S81+O81)*$J$21</f>
        <v>0</v>
      </c>
      <c r="AF81" s="22">
        <f t="shared" ref="AF81:AF96" si="12">IF(O81+S81+W81+AA81 =0,0,(P81*O81 +T81*S81+ X81*W81 +AB81*AA81)/(O81+S81+W81+AA81))</f>
        <v>0</v>
      </c>
      <c r="AG81">
        <f t="shared" ref="AG81:AG96" si="13">SUM(AE81*AF81)</f>
        <v>0</v>
      </c>
    </row>
    <row r="82" spans="1:33" x14ac:dyDescent="0.45">
      <c r="A82" t="s">
        <v>52</v>
      </c>
      <c r="C82" s="24">
        <f>C24</f>
        <v>0.99981747609849969</v>
      </c>
      <c r="D82" s="24">
        <f>D24</f>
        <v>0.99999999999999856</v>
      </c>
      <c r="E82" s="24">
        <f>E24</f>
        <v>0</v>
      </c>
      <c r="F82" s="24">
        <f>F24</f>
        <v>0</v>
      </c>
      <c r="G82" s="10"/>
      <c r="H82" s="24">
        <f>J24</f>
        <v>0.99984634841286202</v>
      </c>
      <c r="I82" s="10"/>
      <c r="N82" s="17">
        <v>1</v>
      </c>
      <c r="O82" s="30">
        <f>SUM($O$15*$C$21)</f>
        <v>19321.11947110897</v>
      </c>
      <c r="P82" s="22">
        <f t="shared" si="0"/>
        <v>0.29774363500066509</v>
      </c>
      <c r="Q82" s="22">
        <f t="shared" si="1"/>
        <v>5752.7403436101122</v>
      </c>
      <c r="S82" s="30">
        <f t="shared" si="2"/>
        <v>0</v>
      </c>
      <c r="T82" s="22">
        <f t="shared" si="3"/>
        <v>0</v>
      </c>
      <c r="U82" s="22">
        <f t="shared" si="4"/>
        <v>0</v>
      </c>
      <c r="W82" s="30">
        <f t="shared" si="5"/>
        <v>0</v>
      </c>
      <c r="X82" s="22">
        <f t="shared" si="6"/>
        <v>0</v>
      </c>
      <c r="Y82" s="22">
        <f t="shared" si="7"/>
        <v>0</v>
      </c>
      <c r="AA82" s="30">
        <f t="shared" si="8"/>
        <v>0</v>
      </c>
      <c r="AB82" s="22">
        <f t="shared" si="9"/>
        <v>0</v>
      </c>
      <c r="AC82" s="22">
        <f t="shared" si="10"/>
        <v>0</v>
      </c>
      <c r="AE82" s="30">
        <f t="shared" si="11"/>
        <v>19321.11947110897</v>
      </c>
      <c r="AF82" s="22">
        <f t="shared" si="12"/>
        <v>0.29774363500066509</v>
      </c>
      <c r="AG82">
        <f t="shared" si="13"/>
        <v>5752.7403436101122</v>
      </c>
    </row>
    <row r="83" spans="1:33" x14ac:dyDescent="0.45">
      <c r="N83" s="17">
        <v>2</v>
      </c>
      <c r="O83" s="30">
        <f>SUM($O$16*$C$21)</f>
        <v>645194.07298613107</v>
      </c>
      <c r="P83" s="22">
        <f t="shared" si="0"/>
        <v>0.26221620961726405</v>
      </c>
      <c r="Q83" s="22">
        <f t="shared" si="1"/>
        <v>169180.34428594771</v>
      </c>
      <c r="S83" s="30">
        <f t="shared" si="2"/>
        <v>4905</v>
      </c>
      <c r="T83" s="22">
        <f t="shared" si="3"/>
        <v>0.15627831991037699</v>
      </c>
      <c r="U83" s="22">
        <f t="shared" si="4"/>
        <v>766.54515916039918</v>
      </c>
      <c r="W83" s="30">
        <f t="shared" si="5"/>
        <v>0</v>
      </c>
      <c r="X83" s="22">
        <f t="shared" si="6"/>
        <v>0</v>
      </c>
      <c r="Y83" s="22">
        <f t="shared" si="7"/>
        <v>0</v>
      </c>
      <c r="AA83" s="30">
        <f t="shared" si="8"/>
        <v>0</v>
      </c>
      <c r="AB83" s="22">
        <f t="shared" si="9"/>
        <v>0</v>
      </c>
      <c r="AC83" s="22">
        <f t="shared" si="10"/>
        <v>0</v>
      </c>
      <c r="AE83" s="30">
        <f t="shared" si="11"/>
        <v>650099.07298613107</v>
      </c>
      <c r="AF83" s="22">
        <f t="shared" si="12"/>
        <v>0.2614169078329599</v>
      </c>
      <c r="AG83">
        <f t="shared" si="13"/>
        <v>169946.8894451081</v>
      </c>
    </row>
    <row r="84" spans="1:33" x14ac:dyDescent="0.45">
      <c r="N84" s="17">
        <v>3</v>
      </c>
      <c r="O84" s="30">
        <f>SUM($O$17*$C$21)</f>
        <v>1762730.6170722856</v>
      </c>
      <c r="P84" s="22">
        <f t="shared" si="0"/>
        <v>0.30979828753179001</v>
      </c>
      <c r="Q84" s="22">
        <f t="shared" si="1"/>
        <v>546090.92654884956</v>
      </c>
      <c r="S84" s="30">
        <f t="shared" si="2"/>
        <v>371821.5</v>
      </c>
      <c r="T84" s="22">
        <f t="shared" si="3"/>
        <v>0.194382662697164</v>
      </c>
      <c r="U84" s="22">
        <f t="shared" si="4"/>
        <v>72275.653218053572</v>
      </c>
      <c r="W84" s="30">
        <f t="shared" si="5"/>
        <v>0</v>
      </c>
      <c r="X84" s="22">
        <f t="shared" si="6"/>
        <v>0</v>
      </c>
      <c r="Y84" s="22">
        <f t="shared" si="7"/>
        <v>0</v>
      </c>
      <c r="AA84" s="30">
        <f t="shared" si="8"/>
        <v>0</v>
      </c>
      <c r="AB84" s="22">
        <f t="shared" si="9"/>
        <v>0</v>
      </c>
      <c r="AC84" s="22">
        <f t="shared" si="10"/>
        <v>0</v>
      </c>
      <c r="AE84" s="30">
        <f t="shared" si="11"/>
        <v>2134552.1170722856</v>
      </c>
      <c r="AF84" s="22">
        <f t="shared" si="12"/>
        <v>0.28969383076719807</v>
      </c>
      <c r="AG84">
        <f t="shared" si="13"/>
        <v>618366.57976690307</v>
      </c>
    </row>
    <row r="85" spans="1:33" x14ac:dyDescent="0.45">
      <c r="N85" s="17">
        <v>4</v>
      </c>
      <c r="O85" s="30">
        <f>SUM($O$18*$C$21)</f>
        <v>691187.96227965481</v>
      </c>
      <c r="P85" s="22">
        <f t="shared" si="0"/>
        <v>0.37545370672855727</v>
      </c>
      <c r="Q85" s="22">
        <f t="shared" si="1"/>
        <v>259509.08248405461</v>
      </c>
      <c r="S85" s="30">
        <f t="shared" si="2"/>
        <v>433152</v>
      </c>
      <c r="T85" s="22">
        <f t="shared" si="3"/>
        <v>0.26775872457045402</v>
      </c>
      <c r="U85" s="22">
        <f t="shared" si="4"/>
        <v>115980.2270651413</v>
      </c>
      <c r="W85" s="30">
        <f t="shared" si="5"/>
        <v>0</v>
      </c>
      <c r="X85" s="22">
        <f t="shared" si="6"/>
        <v>0</v>
      </c>
      <c r="Y85" s="22">
        <f t="shared" si="7"/>
        <v>0</v>
      </c>
      <c r="AA85" s="30">
        <f t="shared" si="8"/>
        <v>0</v>
      </c>
      <c r="AB85" s="22">
        <f t="shared" si="9"/>
        <v>0</v>
      </c>
      <c r="AC85" s="22">
        <f t="shared" si="10"/>
        <v>0</v>
      </c>
      <c r="AE85" s="30">
        <f t="shared" si="11"/>
        <v>1124339.9622796548</v>
      </c>
      <c r="AF85" s="22">
        <f t="shared" si="12"/>
        <v>0.33396421202344601</v>
      </c>
      <c r="AG85">
        <f t="shared" si="13"/>
        <v>375489.30954919592</v>
      </c>
    </row>
    <row r="86" spans="1:33" x14ac:dyDescent="0.45">
      <c r="N86" s="17">
        <v>5</v>
      </c>
      <c r="O86" s="30">
        <f>SUM($O$19*$C$21)</f>
        <v>327018.5156001671</v>
      </c>
      <c r="P86" s="22">
        <f t="shared" si="0"/>
        <v>0.50269219841701451</v>
      </c>
      <c r="Q86" s="22">
        <f t="shared" si="1"/>
        <v>164389.65653011674</v>
      </c>
      <c r="S86" s="30">
        <f t="shared" si="2"/>
        <v>80100</v>
      </c>
      <c r="T86" s="22">
        <f t="shared" si="3"/>
        <v>0.39610746247343198</v>
      </c>
      <c r="U86" s="22">
        <f t="shared" si="4"/>
        <v>31728.207744121901</v>
      </c>
      <c r="W86" s="30">
        <f t="shared" si="5"/>
        <v>0</v>
      </c>
      <c r="X86" s="22">
        <f t="shared" si="6"/>
        <v>0</v>
      </c>
      <c r="Y86" s="22">
        <f t="shared" si="7"/>
        <v>0</v>
      </c>
      <c r="AA86" s="30">
        <f t="shared" si="8"/>
        <v>0</v>
      </c>
      <c r="AB86" s="22">
        <f t="shared" si="9"/>
        <v>0</v>
      </c>
      <c r="AC86" s="22">
        <f t="shared" si="10"/>
        <v>0</v>
      </c>
      <c r="AE86" s="30">
        <f t="shared" si="11"/>
        <v>407118.5156001671</v>
      </c>
      <c r="AF86" s="22">
        <f t="shared" si="12"/>
        <v>0.48172180030948747</v>
      </c>
      <c r="AG86">
        <f t="shared" si="13"/>
        <v>196117.86427423864</v>
      </c>
    </row>
    <row r="87" spans="1:33" x14ac:dyDescent="0.45">
      <c r="N87" s="17">
        <v>6</v>
      </c>
      <c r="O87" s="30">
        <f>SUM($O$20*$C$21)</f>
        <v>80243.391336885921</v>
      </c>
      <c r="P87" s="22">
        <f t="shared" si="0"/>
        <v>0.49167419623656872</v>
      </c>
      <c r="Q87" s="22">
        <f t="shared" si="1"/>
        <v>39453.604938859826</v>
      </c>
      <c r="S87" s="30">
        <f t="shared" si="2"/>
        <v>11550</v>
      </c>
      <c r="T87" s="22">
        <f t="shared" si="3"/>
        <v>0.65906272584597303</v>
      </c>
      <c r="U87" s="22">
        <f t="shared" si="4"/>
        <v>7612.1744835209884</v>
      </c>
      <c r="W87" s="30">
        <f t="shared" si="5"/>
        <v>0</v>
      </c>
      <c r="X87" s="22">
        <f t="shared" si="6"/>
        <v>0</v>
      </c>
      <c r="Y87" s="22">
        <f t="shared" si="7"/>
        <v>0</v>
      </c>
      <c r="AA87" s="30">
        <f t="shared" si="8"/>
        <v>0</v>
      </c>
      <c r="AB87" s="22">
        <f t="shared" si="9"/>
        <v>0</v>
      </c>
      <c r="AC87" s="22">
        <f t="shared" si="10"/>
        <v>0</v>
      </c>
      <c r="AE87" s="30">
        <f t="shared" si="11"/>
        <v>91793.391336885921</v>
      </c>
      <c r="AF87" s="22">
        <f t="shared" si="12"/>
        <v>0.51273603400976075</v>
      </c>
      <c r="AG87">
        <f t="shared" si="13"/>
        <v>47065.779422380816</v>
      </c>
    </row>
    <row r="88" spans="1:33" x14ac:dyDescent="0.45">
      <c r="N88" s="17">
        <v>7</v>
      </c>
      <c r="O88" s="30">
        <f>SUM($O$21*$C$21)</f>
        <v>30730.272750544063</v>
      </c>
      <c r="P88" s="22">
        <f t="shared" si="0"/>
        <v>0.7092041776670267</v>
      </c>
      <c r="Q88" s="22">
        <f t="shared" si="1"/>
        <v>21794.03781553304</v>
      </c>
      <c r="S88" s="30">
        <f t="shared" si="2"/>
        <v>6750</v>
      </c>
      <c r="T88" s="22">
        <f t="shared" si="3"/>
        <v>0.54801943258068098</v>
      </c>
      <c r="U88" s="22">
        <f t="shared" si="4"/>
        <v>3699.1311699195967</v>
      </c>
      <c r="W88" s="30">
        <f t="shared" si="5"/>
        <v>0</v>
      </c>
      <c r="X88" s="22">
        <f t="shared" si="6"/>
        <v>0</v>
      </c>
      <c r="Y88" s="22">
        <f t="shared" si="7"/>
        <v>0</v>
      </c>
      <c r="AA88" s="30">
        <f t="shared" si="8"/>
        <v>0</v>
      </c>
      <c r="AB88" s="22">
        <f t="shared" si="9"/>
        <v>0</v>
      </c>
      <c r="AC88" s="22">
        <f t="shared" si="10"/>
        <v>0</v>
      </c>
      <c r="AE88" s="30">
        <f t="shared" si="11"/>
        <v>37480.272750544063</v>
      </c>
      <c r="AF88" s="22">
        <f t="shared" si="12"/>
        <v>0.68017565280611725</v>
      </c>
      <c r="AG88">
        <f t="shared" si="13"/>
        <v>25493.168985452638</v>
      </c>
    </row>
    <row r="89" spans="1:33" x14ac:dyDescent="0.45">
      <c r="N89" s="17">
        <v>8</v>
      </c>
      <c r="O89" s="30">
        <f>SUM($O$22*$C$21)</f>
        <v>31684.308714698789</v>
      </c>
      <c r="P89" s="22">
        <f t="shared" si="0"/>
        <v>0.90140589260114845</v>
      </c>
      <c r="Q89" s="22">
        <f t="shared" si="1"/>
        <v>28560.422578423408</v>
      </c>
      <c r="S89" s="30">
        <f t="shared" si="2"/>
        <v>6900</v>
      </c>
      <c r="T89" s="22">
        <f t="shared" si="3"/>
        <v>0.65151516638020002</v>
      </c>
      <c r="U89" s="22">
        <f t="shared" si="4"/>
        <v>4495.4546480233803</v>
      </c>
      <c r="W89" s="30">
        <f t="shared" si="5"/>
        <v>0</v>
      </c>
      <c r="X89" s="22">
        <f t="shared" si="6"/>
        <v>0</v>
      </c>
      <c r="Y89" s="22">
        <f t="shared" si="7"/>
        <v>0</v>
      </c>
      <c r="AA89" s="30">
        <f t="shared" si="8"/>
        <v>0</v>
      </c>
      <c r="AB89" s="22">
        <f t="shared" si="9"/>
        <v>0</v>
      </c>
      <c r="AC89" s="22">
        <f t="shared" si="10"/>
        <v>0</v>
      </c>
      <c r="AE89" s="30">
        <f t="shared" si="11"/>
        <v>38584.308714698789</v>
      </c>
      <c r="AF89" s="22">
        <f t="shared" si="12"/>
        <v>0.85671814080872899</v>
      </c>
      <c r="AG89">
        <f t="shared" si="13"/>
        <v>33055.877226446784</v>
      </c>
    </row>
    <row r="90" spans="1:33" x14ac:dyDescent="0.45">
      <c r="N90" s="17">
        <v>9</v>
      </c>
      <c r="O90" s="30">
        <f>SUM($O$23*$C$21)</f>
        <v>14393.26658538825</v>
      </c>
      <c r="P90" s="22">
        <f t="shared" si="0"/>
        <v>1.097156690670825</v>
      </c>
      <c r="Q90" s="22">
        <f t="shared" si="1"/>
        <v>15791.668734767538</v>
      </c>
      <c r="S90" s="30">
        <f t="shared" si="2"/>
        <v>2400</v>
      </c>
      <c r="T90" s="22">
        <f t="shared" si="3"/>
        <v>0.79882364528796901</v>
      </c>
      <c r="U90" s="22">
        <f t="shared" si="4"/>
        <v>1917.1767486911256</v>
      </c>
      <c r="W90" s="30">
        <f t="shared" si="5"/>
        <v>0</v>
      </c>
      <c r="X90" s="22">
        <f t="shared" si="6"/>
        <v>0</v>
      </c>
      <c r="Y90" s="22">
        <f t="shared" si="7"/>
        <v>0</v>
      </c>
      <c r="AA90" s="30">
        <f t="shared" si="8"/>
        <v>0</v>
      </c>
      <c r="AB90" s="22">
        <f t="shared" si="9"/>
        <v>0</v>
      </c>
      <c r="AC90" s="22">
        <f t="shared" si="10"/>
        <v>0</v>
      </c>
      <c r="AE90" s="30">
        <f t="shared" si="11"/>
        <v>16793.26658538825</v>
      </c>
      <c r="AF90" s="22">
        <f t="shared" si="12"/>
        <v>1.0545205957051296</v>
      </c>
      <c r="AG90">
        <f t="shared" si="13"/>
        <v>17708.845483458663</v>
      </c>
    </row>
    <row r="91" spans="1:33" x14ac:dyDescent="0.45">
      <c r="N91" s="17">
        <v>10</v>
      </c>
      <c r="O91" s="30">
        <f>SUM($O$24*$C$21)</f>
        <v>6208.5156114214096</v>
      </c>
      <c r="P91" s="22">
        <f t="shared" si="0"/>
        <v>1.0631052318423331</v>
      </c>
      <c r="Q91" s="22">
        <f t="shared" si="1"/>
        <v>6600.3054284769023</v>
      </c>
      <c r="S91" s="30">
        <f t="shared" si="2"/>
        <v>5400</v>
      </c>
      <c r="T91" s="22">
        <f t="shared" si="3"/>
        <v>1.04734455616099</v>
      </c>
      <c r="U91" s="22">
        <f t="shared" si="4"/>
        <v>5655.6606032693462</v>
      </c>
      <c r="W91" s="30">
        <f t="shared" si="5"/>
        <v>0</v>
      </c>
      <c r="X91" s="22">
        <f t="shared" si="6"/>
        <v>0</v>
      </c>
      <c r="Y91" s="22">
        <f t="shared" si="7"/>
        <v>0</v>
      </c>
      <c r="AA91" s="30">
        <f t="shared" si="8"/>
        <v>0</v>
      </c>
      <c r="AB91" s="22">
        <f t="shared" si="9"/>
        <v>0</v>
      </c>
      <c r="AC91" s="22">
        <f t="shared" si="10"/>
        <v>0</v>
      </c>
      <c r="AE91" s="30">
        <f t="shared" si="11"/>
        <v>11608.51561142141</v>
      </c>
      <c r="AF91" s="22">
        <f t="shared" si="12"/>
        <v>1.055773747651924</v>
      </c>
      <c r="AG91">
        <f t="shared" si="13"/>
        <v>12255.966031746248</v>
      </c>
    </row>
    <row r="92" spans="1:33" x14ac:dyDescent="0.45">
      <c r="N92" s="17">
        <v>11</v>
      </c>
      <c r="O92" s="30">
        <f>SUM($O$25*$C$21)</f>
        <v>4577.6196053652302</v>
      </c>
      <c r="P92" s="22">
        <f t="shared" si="0"/>
        <v>1.1687477237996509</v>
      </c>
      <c r="Q92" s="22">
        <f t="shared" si="1"/>
        <v>5350.0824941912688</v>
      </c>
      <c r="S92" s="30">
        <f t="shared" si="2"/>
        <v>0</v>
      </c>
      <c r="T92" s="22">
        <f t="shared" si="3"/>
        <v>0</v>
      </c>
      <c r="U92" s="22">
        <f t="shared" si="4"/>
        <v>0</v>
      </c>
      <c r="W92" s="30">
        <f t="shared" si="5"/>
        <v>0</v>
      </c>
      <c r="X92" s="22">
        <f t="shared" si="6"/>
        <v>0</v>
      </c>
      <c r="Y92" s="22">
        <f t="shared" si="7"/>
        <v>0</v>
      </c>
      <c r="AA92" s="30">
        <f t="shared" si="8"/>
        <v>0</v>
      </c>
      <c r="AB92" s="22">
        <f t="shared" si="9"/>
        <v>0</v>
      </c>
      <c r="AC92" s="22">
        <f t="shared" si="10"/>
        <v>0</v>
      </c>
      <c r="AE92" s="30">
        <f t="shared" si="11"/>
        <v>4577.6196053652302</v>
      </c>
      <c r="AF92" s="22">
        <f t="shared" si="12"/>
        <v>1.1687477237996509</v>
      </c>
      <c r="AG92">
        <f t="shared" si="13"/>
        <v>5350.0824941912688</v>
      </c>
    </row>
    <row r="93" spans="1:33" x14ac:dyDescent="0.45">
      <c r="N93" s="17">
        <v>12</v>
      </c>
      <c r="O93" s="30">
        <f>SUM($O$26*$C$21)</f>
        <v>8394.3067860373485</v>
      </c>
      <c r="P93" s="22">
        <f t="shared" si="0"/>
        <v>1.1277712510938922</v>
      </c>
      <c r="Q93" s="22">
        <f t="shared" si="1"/>
        <v>9466.8578661552892</v>
      </c>
      <c r="S93" s="30">
        <f t="shared" si="2"/>
        <v>0</v>
      </c>
      <c r="T93" s="22">
        <f t="shared" si="3"/>
        <v>0</v>
      </c>
      <c r="U93" s="22">
        <f t="shared" si="4"/>
        <v>0</v>
      </c>
      <c r="W93" s="30">
        <f t="shared" si="5"/>
        <v>0</v>
      </c>
      <c r="X93" s="22">
        <f t="shared" si="6"/>
        <v>0</v>
      </c>
      <c r="Y93" s="22">
        <f t="shared" si="7"/>
        <v>0</v>
      </c>
      <c r="AA93" s="30">
        <f t="shared" si="8"/>
        <v>0</v>
      </c>
      <c r="AB93" s="22">
        <f t="shared" si="9"/>
        <v>0</v>
      </c>
      <c r="AC93" s="22">
        <f t="shared" si="10"/>
        <v>0</v>
      </c>
      <c r="AE93" s="30">
        <f t="shared" si="11"/>
        <v>8394.3067860373485</v>
      </c>
      <c r="AF93" s="22">
        <f t="shared" si="12"/>
        <v>1.1277712510938922</v>
      </c>
      <c r="AG93">
        <f t="shared" si="13"/>
        <v>9466.8578661552892</v>
      </c>
    </row>
    <row r="94" spans="1:33" x14ac:dyDescent="0.45">
      <c r="N94" s="17">
        <v>13</v>
      </c>
      <c r="O94" s="30">
        <f>SUM($O$27*$C$21)</f>
        <v>7531.1622392708759</v>
      </c>
      <c r="P94" s="22">
        <f t="shared" si="0"/>
        <v>1.5279236780546466</v>
      </c>
      <c r="Q94" s="22">
        <f t="shared" si="1"/>
        <v>11507.041108653026</v>
      </c>
      <c r="S94" s="30">
        <f t="shared" si="2"/>
        <v>0</v>
      </c>
      <c r="T94" s="22">
        <f t="shared" si="3"/>
        <v>0</v>
      </c>
      <c r="U94" s="22">
        <f t="shared" si="4"/>
        <v>0</v>
      </c>
      <c r="W94" s="30">
        <f t="shared" si="5"/>
        <v>0</v>
      </c>
      <c r="X94" s="22">
        <f t="shared" si="6"/>
        <v>0</v>
      </c>
      <c r="Y94" s="22">
        <f t="shared" si="7"/>
        <v>0</v>
      </c>
      <c r="AA94" s="30">
        <f t="shared" si="8"/>
        <v>0</v>
      </c>
      <c r="AB94" s="22">
        <f t="shared" si="9"/>
        <v>0</v>
      </c>
      <c r="AC94" s="22">
        <f t="shared" si="10"/>
        <v>0</v>
      </c>
      <c r="AE94" s="30">
        <f t="shared" si="11"/>
        <v>7531.1622392708759</v>
      </c>
      <c r="AF94" s="22">
        <f t="shared" si="12"/>
        <v>1.5279236780546466</v>
      </c>
      <c r="AG94">
        <f t="shared" si="13"/>
        <v>11507.041108653026</v>
      </c>
    </row>
    <row r="95" spans="1:33" x14ac:dyDescent="0.45">
      <c r="N95" s="17">
        <v>14</v>
      </c>
      <c r="O95" s="30">
        <f>SUM($O$28*$C$21)</f>
        <v>6254.3067260760508</v>
      </c>
      <c r="P95" s="22">
        <f t="shared" si="0"/>
        <v>1.188717878321095</v>
      </c>
      <c r="Q95" s="22">
        <f t="shared" si="1"/>
        <v>7434.6062217904773</v>
      </c>
      <c r="S95" s="30">
        <f t="shared" si="2"/>
        <v>0</v>
      </c>
      <c r="T95" s="22">
        <f t="shared" si="3"/>
        <v>0</v>
      </c>
      <c r="U95" s="22">
        <f t="shared" si="4"/>
        <v>0</v>
      </c>
      <c r="W95" s="30">
        <f t="shared" si="5"/>
        <v>0</v>
      </c>
      <c r="X95" s="22">
        <f t="shared" si="6"/>
        <v>0</v>
      </c>
      <c r="Y95" s="22">
        <f t="shared" si="7"/>
        <v>0</v>
      </c>
      <c r="AA95" s="30">
        <f t="shared" si="8"/>
        <v>0</v>
      </c>
      <c r="AB95" s="22">
        <f t="shared" si="9"/>
        <v>0</v>
      </c>
      <c r="AC95" s="22">
        <f t="shared" si="10"/>
        <v>0</v>
      </c>
      <c r="AE95" s="30">
        <f t="shared" si="11"/>
        <v>6254.3067260760508</v>
      </c>
      <c r="AF95" s="22">
        <f t="shared" si="12"/>
        <v>1.188717878321095</v>
      </c>
      <c r="AG95">
        <f t="shared" si="13"/>
        <v>7434.6062217904773</v>
      </c>
    </row>
    <row r="96" spans="1:33" x14ac:dyDescent="0.45">
      <c r="N96" s="17" t="s">
        <v>53</v>
      </c>
      <c r="O96" s="30">
        <f>SUM($O$29*$C$21)</f>
        <v>6461.5462564417912</v>
      </c>
      <c r="P96" s="22">
        <f t="shared" si="0"/>
        <v>1.2511691009113908</v>
      </c>
      <c r="Q96" s="22">
        <f t="shared" si="1"/>
        <v>8084.4870201696385</v>
      </c>
      <c r="S96" s="30">
        <f t="shared" si="2"/>
        <v>0</v>
      </c>
      <c r="T96" s="22">
        <f t="shared" si="3"/>
        <v>0</v>
      </c>
      <c r="U96" s="22">
        <f t="shared" si="4"/>
        <v>0</v>
      </c>
      <c r="W96" s="30">
        <f t="shared" si="5"/>
        <v>0</v>
      </c>
      <c r="X96" s="22">
        <f t="shared" si="6"/>
        <v>0</v>
      </c>
      <c r="Y96" s="22">
        <f t="shared" si="7"/>
        <v>0</v>
      </c>
      <c r="AA96" s="30">
        <f t="shared" si="8"/>
        <v>0</v>
      </c>
      <c r="AB96" s="22">
        <f t="shared" si="9"/>
        <v>0</v>
      </c>
      <c r="AC96" s="22">
        <f t="shared" si="10"/>
        <v>0</v>
      </c>
      <c r="AE96" s="30">
        <f t="shared" si="11"/>
        <v>6461.5462564417912</v>
      </c>
      <c r="AF96" s="22">
        <f t="shared" si="12"/>
        <v>1.2511691009113908</v>
      </c>
      <c r="AG96">
        <f t="shared" si="13"/>
        <v>8084.4870201696385</v>
      </c>
    </row>
    <row r="98" spans="14:33" x14ac:dyDescent="0.45">
      <c r="N98" t="s">
        <v>54</v>
      </c>
      <c r="O98" s="30">
        <f>SUM(O81:O96)</f>
        <v>3641930.9840214769</v>
      </c>
      <c r="Q98" s="22">
        <f>SUM(Q81:Q96)</f>
        <v>1298965.8643995991</v>
      </c>
      <c r="S98" s="30">
        <f>SUM(S81:S96)</f>
        <v>922978.5</v>
      </c>
      <c r="U98" s="22">
        <f>SUM(U81:U96)</f>
        <v>244130.23083990163</v>
      </c>
      <c r="W98" s="30">
        <f>SUM(W81:W96)</f>
        <v>0</v>
      </c>
      <c r="Y98" s="22">
        <f>SUM(Y81:Y96)</f>
        <v>0</v>
      </c>
      <c r="AA98" s="30">
        <f>SUM(AA81:AA96)</f>
        <v>0</v>
      </c>
      <c r="AC98" s="22">
        <f>SUM(AC81:AC96)</f>
        <v>0</v>
      </c>
      <c r="AE98" s="30">
        <f>SUM(AE81:AE96)</f>
        <v>4564909.4840214774</v>
      </c>
      <c r="AG98">
        <f>SUM(AG81:AG96)</f>
        <v>1543096.0952395005</v>
      </c>
    </row>
    <row r="101" spans="14:33" x14ac:dyDescent="0.45">
      <c r="N101" s="3" t="s">
        <v>26</v>
      </c>
      <c r="P101" s="5" t="str">
        <f>($C$3)</f>
        <v>p7eINT_metier</v>
      </c>
      <c r="T101" s="6" t="s">
        <v>27</v>
      </c>
      <c r="W101" s="7" t="str">
        <f>($C$5)</f>
        <v>Plaice VIIe - International (Used metier based datasets)</v>
      </c>
    </row>
    <row r="102" spans="14:33" x14ac:dyDescent="0.45">
      <c r="N102" s="3"/>
    </row>
    <row r="103" spans="14:33" x14ac:dyDescent="0.45">
      <c r="N103" s="6" t="s">
        <v>29</v>
      </c>
      <c r="P103" s="5">
        <f>($B$7)</f>
        <v>1999</v>
      </c>
      <c r="Q103" s="9"/>
      <c r="R103" s="9"/>
      <c r="S103" s="9"/>
      <c r="T103" s="6" t="s">
        <v>30</v>
      </c>
      <c r="U103" s="10"/>
      <c r="W103" s="5" t="str">
        <f>($D$7)</f>
        <v>Combined</v>
      </c>
    </row>
    <row r="104" spans="14:33" x14ac:dyDescent="0.45">
      <c r="N104" s="6"/>
      <c r="P104" s="6"/>
      <c r="Q104" s="9"/>
      <c r="R104" s="9"/>
      <c r="S104" s="9"/>
      <c r="U104" s="10"/>
    </row>
    <row r="105" spans="14:33" x14ac:dyDescent="0.45">
      <c r="N105" s="6" t="s">
        <v>32</v>
      </c>
      <c r="P105" s="36">
        <f>($F$7)</f>
        <v>42194</v>
      </c>
      <c r="Q105" s="2"/>
      <c r="R105" s="2"/>
      <c r="T105" s="6" t="s">
        <v>33</v>
      </c>
      <c r="U105" s="2"/>
      <c r="W105" s="5" t="str">
        <f>($J$7)</f>
        <v>idh</v>
      </c>
    </row>
    <row r="108" spans="14:33" x14ac:dyDescent="0.45">
      <c r="N108" s="15" t="s">
        <v>68</v>
      </c>
    </row>
    <row r="110" spans="14:33" x14ac:dyDescent="0.45">
      <c r="N110" s="3" t="s">
        <v>61</v>
      </c>
    </row>
    <row r="111" spans="14:33" x14ac:dyDescent="0.45">
      <c r="AE111" s="37" t="str">
        <f>J13</f>
        <v>TOTAL</v>
      </c>
      <c r="AF111" s="2"/>
    </row>
    <row r="112" spans="14:33" x14ac:dyDescent="0.45">
      <c r="O112" s="37" t="str">
        <f>C14</f>
        <v>International</v>
      </c>
      <c r="P112" s="2"/>
      <c r="S112" s="37" t="str">
        <f>D14</f>
        <v>Migration</v>
      </c>
      <c r="T112" s="2"/>
      <c r="W112" s="37" t="str">
        <f>E14</f>
        <v>-</v>
      </c>
      <c r="X112" s="2"/>
      <c r="AA112" s="37" t="str">
        <f>F14</f>
        <v>-</v>
      </c>
      <c r="AB112" s="37"/>
      <c r="AE112" s="37" t="str">
        <f>J14</f>
        <v>ANNUAL</v>
      </c>
      <c r="AF112" s="2"/>
    </row>
    <row r="113" spans="14:34" x14ac:dyDescent="0.45">
      <c r="N113" s="17" t="s">
        <v>40</v>
      </c>
      <c r="O113" s="10" t="s">
        <v>41</v>
      </c>
      <c r="P113" s="10" t="s">
        <v>42</v>
      </c>
      <c r="S113" s="10" t="s">
        <v>41</v>
      </c>
      <c r="T113" s="10" t="s">
        <v>42</v>
      </c>
      <c r="U113" s="10"/>
      <c r="W113" s="10" t="s">
        <v>41</v>
      </c>
      <c r="X113" s="10" t="s">
        <v>42</v>
      </c>
      <c r="Y113" s="10"/>
      <c r="AA113" s="10" t="s">
        <v>41</v>
      </c>
      <c r="AB113" s="10" t="s">
        <v>42</v>
      </c>
      <c r="AC113" s="10"/>
      <c r="AE113" s="10" t="s">
        <v>41</v>
      </c>
      <c r="AF113" s="10" t="s">
        <v>42</v>
      </c>
      <c r="AH113" s="10"/>
    </row>
    <row r="114" spans="14:34" x14ac:dyDescent="0.45">
      <c r="N114" s="17">
        <v>0</v>
      </c>
      <c r="O114" s="30">
        <f t="shared" ref="O114:O129" si="14">SUM(O47*$C$21)</f>
        <v>0</v>
      </c>
      <c r="P114" s="22">
        <f t="shared" ref="P114:P129" si="15">P47</f>
        <v>0</v>
      </c>
      <c r="Q114" s="22">
        <f t="shared" ref="Q114:Q129" si="16">SUM(O114*P114)</f>
        <v>0</v>
      </c>
      <c r="S114" s="30">
        <f t="shared" ref="S114:S129" si="17">SUM(S47*$D$21)</f>
        <v>0</v>
      </c>
      <c r="T114" s="22">
        <f t="shared" ref="T114:T129" si="18">T47</f>
        <v>0</v>
      </c>
      <c r="U114" s="22">
        <f t="shared" ref="U114:U129" si="19">SUM(S114*T114)</f>
        <v>0</v>
      </c>
      <c r="W114" s="30">
        <f t="shared" ref="W114:W129" si="20">SUM(W47*$E$21)</f>
        <v>0</v>
      </c>
      <c r="X114" s="22">
        <f t="shared" ref="X114:X129" si="21">X47</f>
        <v>0</v>
      </c>
      <c r="Y114" s="22">
        <f t="shared" ref="Y114:Y129" si="22">SUM(W114*X114)</f>
        <v>0</v>
      </c>
      <c r="AA114" s="30">
        <f t="shared" ref="AA114:AA129" si="23">SUM(AA47*$F$21)</f>
        <v>0</v>
      </c>
      <c r="AB114" s="22">
        <f t="shared" ref="AB114:AB129" si="24">AB47</f>
        <v>0</v>
      </c>
      <c r="AC114" s="22">
        <f>SUM(AA114*AB114)</f>
        <v>0</v>
      </c>
      <c r="AE114" s="30">
        <f t="shared" ref="AE114:AE129" si="25">SUM(AA114+W114+S114+O114)*$J$21</f>
        <v>0</v>
      </c>
      <c r="AF114" s="22">
        <f>IF(O114+S114+W114+AA114 =0,0,(P114*O114 +T114*S114+ X114*W114 +AB114*AA114)/(O114+S114+W114+AA114))</f>
        <v>0</v>
      </c>
      <c r="AG114">
        <f t="shared" ref="AG114:AG129" si="26">SUM(AE114*AF114)</f>
        <v>0</v>
      </c>
      <c r="AH114" s="22"/>
    </row>
    <row r="115" spans="14:34" x14ac:dyDescent="0.45">
      <c r="N115" s="17">
        <v>1</v>
      </c>
      <c r="O115" s="30">
        <f t="shared" si="14"/>
        <v>0</v>
      </c>
      <c r="P115" s="22">
        <f t="shared" si="15"/>
        <v>0</v>
      </c>
      <c r="Q115" s="22">
        <f t="shared" si="16"/>
        <v>0</v>
      </c>
      <c r="S115" s="30">
        <f t="shared" si="17"/>
        <v>0</v>
      </c>
      <c r="T115" s="22">
        <f t="shared" si="18"/>
        <v>0</v>
      </c>
      <c r="U115" s="22">
        <f t="shared" si="19"/>
        <v>0</v>
      </c>
      <c r="W115" s="30">
        <f t="shared" si="20"/>
        <v>0</v>
      </c>
      <c r="X115" s="22">
        <f t="shared" si="21"/>
        <v>0</v>
      </c>
      <c r="Y115" s="22">
        <f t="shared" si="22"/>
        <v>0</v>
      </c>
      <c r="AA115" s="30">
        <f t="shared" si="23"/>
        <v>0</v>
      </c>
      <c r="AB115" s="22">
        <f t="shared" si="24"/>
        <v>0</v>
      </c>
      <c r="AC115" s="22">
        <f t="shared" ref="AC115:AC129" si="27">SUM(AA115*AB115)</f>
        <v>0</v>
      </c>
      <c r="AE115" s="30">
        <f t="shared" si="25"/>
        <v>0</v>
      </c>
      <c r="AF115" s="22">
        <f t="shared" ref="AF115:AF129" si="28">IF(O115+S115+W115+AA115 =0,0,(P115*O115 +T115*S115+ X115*W115 +AB115*AA115)/(O115+S115+W115+AA115))</f>
        <v>0</v>
      </c>
      <c r="AG115">
        <f t="shared" si="26"/>
        <v>0</v>
      </c>
      <c r="AH115" s="22"/>
    </row>
    <row r="116" spans="14:34" x14ac:dyDescent="0.45">
      <c r="N116" s="17">
        <v>2</v>
      </c>
      <c r="O116" s="30">
        <f t="shared" si="14"/>
        <v>0</v>
      </c>
      <c r="P116" s="22">
        <f t="shared" si="15"/>
        <v>0</v>
      </c>
      <c r="Q116" s="22">
        <f t="shared" si="16"/>
        <v>0</v>
      </c>
      <c r="S116" s="30">
        <f t="shared" si="17"/>
        <v>0</v>
      </c>
      <c r="T116" s="22">
        <f t="shared" si="18"/>
        <v>0</v>
      </c>
      <c r="U116" s="22">
        <f t="shared" si="19"/>
        <v>0</v>
      </c>
      <c r="W116" s="30">
        <f t="shared" si="20"/>
        <v>0</v>
      </c>
      <c r="X116" s="22">
        <f t="shared" si="21"/>
        <v>0</v>
      </c>
      <c r="Y116" s="22">
        <f t="shared" si="22"/>
        <v>0</v>
      </c>
      <c r="AA116" s="30">
        <f t="shared" si="23"/>
        <v>0</v>
      </c>
      <c r="AB116" s="22">
        <f t="shared" si="24"/>
        <v>0</v>
      </c>
      <c r="AC116" s="22">
        <f t="shared" si="27"/>
        <v>0</v>
      </c>
      <c r="AE116" s="30">
        <f t="shared" si="25"/>
        <v>0</v>
      </c>
      <c r="AF116" s="22">
        <f t="shared" si="28"/>
        <v>0</v>
      </c>
      <c r="AG116">
        <f t="shared" si="26"/>
        <v>0</v>
      </c>
      <c r="AH116" s="22"/>
    </row>
    <row r="117" spans="14:34" x14ac:dyDescent="0.45">
      <c r="N117" s="17">
        <v>3</v>
      </c>
      <c r="O117" s="30">
        <f t="shared" si="14"/>
        <v>0</v>
      </c>
      <c r="P117" s="22">
        <f t="shared" si="15"/>
        <v>0</v>
      </c>
      <c r="Q117" s="22">
        <f t="shared" si="16"/>
        <v>0</v>
      </c>
      <c r="S117" s="30">
        <f t="shared" si="17"/>
        <v>0</v>
      </c>
      <c r="T117" s="22">
        <f t="shared" si="18"/>
        <v>0</v>
      </c>
      <c r="U117" s="22">
        <f t="shared" si="19"/>
        <v>0</v>
      </c>
      <c r="W117" s="30">
        <f t="shared" si="20"/>
        <v>0</v>
      </c>
      <c r="X117" s="22">
        <f t="shared" si="21"/>
        <v>0</v>
      </c>
      <c r="Y117" s="22">
        <f t="shared" si="22"/>
        <v>0</v>
      </c>
      <c r="AA117" s="30">
        <f t="shared" si="23"/>
        <v>0</v>
      </c>
      <c r="AB117" s="22">
        <f t="shared" si="24"/>
        <v>0</v>
      </c>
      <c r="AC117" s="22">
        <f t="shared" si="27"/>
        <v>0</v>
      </c>
      <c r="AE117" s="30">
        <f t="shared" si="25"/>
        <v>0</v>
      </c>
      <c r="AF117" s="22">
        <f t="shared" si="28"/>
        <v>0</v>
      </c>
      <c r="AG117">
        <f t="shared" si="26"/>
        <v>0</v>
      </c>
      <c r="AH117" s="22"/>
    </row>
    <row r="118" spans="14:34" x14ac:dyDescent="0.45">
      <c r="N118" s="17">
        <v>4</v>
      </c>
      <c r="O118" s="30">
        <f t="shared" si="14"/>
        <v>0</v>
      </c>
      <c r="P118" s="22">
        <f t="shared" si="15"/>
        <v>0</v>
      </c>
      <c r="Q118" s="22">
        <f t="shared" si="16"/>
        <v>0</v>
      </c>
      <c r="S118" s="30">
        <f t="shared" si="17"/>
        <v>0</v>
      </c>
      <c r="T118" s="22">
        <f t="shared" si="18"/>
        <v>0</v>
      </c>
      <c r="U118" s="22">
        <f t="shared" si="19"/>
        <v>0</v>
      </c>
      <c r="W118" s="30">
        <f t="shared" si="20"/>
        <v>0</v>
      </c>
      <c r="X118" s="22">
        <f t="shared" si="21"/>
        <v>0</v>
      </c>
      <c r="Y118" s="22">
        <f t="shared" si="22"/>
        <v>0</v>
      </c>
      <c r="AA118" s="30">
        <f t="shared" si="23"/>
        <v>0</v>
      </c>
      <c r="AB118" s="22">
        <f t="shared" si="24"/>
        <v>0</v>
      </c>
      <c r="AC118" s="22">
        <f t="shared" si="27"/>
        <v>0</v>
      </c>
      <c r="AE118" s="30">
        <f t="shared" si="25"/>
        <v>0</v>
      </c>
      <c r="AF118" s="22">
        <f t="shared" si="28"/>
        <v>0</v>
      </c>
      <c r="AG118">
        <f t="shared" si="26"/>
        <v>0</v>
      </c>
      <c r="AH118" s="22"/>
    </row>
    <row r="119" spans="14:34" x14ac:dyDescent="0.45">
      <c r="N119" s="17">
        <v>5</v>
      </c>
      <c r="O119" s="30">
        <f t="shared" si="14"/>
        <v>0</v>
      </c>
      <c r="P119" s="22">
        <f t="shared" si="15"/>
        <v>0</v>
      </c>
      <c r="Q119" s="22">
        <f t="shared" si="16"/>
        <v>0</v>
      </c>
      <c r="S119" s="30">
        <f t="shared" si="17"/>
        <v>0</v>
      </c>
      <c r="T119" s="22">
        <f t="shared" si="18"/>
        <v>0</v>
      </c>
      <c r="U119" s="22">
        <f t="shared" si="19"/>
        <v>0</v>
      </c>
      <c r="W119" s="30">
        <f t="shared" si="20"/>
        <v>0</v>
      </c>
      <c r="X119" s="22">
        <f t="shared" si="21"/>
        <v>0</v>
      </c>
      <c r="Y119" s="22">
        <f t="shared" si="22"/>
        <v>0</v>
      </c>
      <c r="AA119" s="30">
        <f t="shared" si="23"/>
        <v>0</v>
      </c>
      <c r="AB119" s="22">
        <f t="shared" si="24"/>
        <v>0</v>
      </c>
      <c r="AC119" s="22">
        <f t="shared" si="27"/>
        <v>0</v>
      </c>
      <c r="AE119" s="30">
        <f t="shared" si="25"/>
        <v>0</v>
      </c>
      <c r="AF119" s="22">
        <f t="shared" si="28"/>
        <v>0</v>
      </c>
      <c r="AG119">
        <f t="shared" si="26"/>
        <v>0</v>
      </c>
      <c r="AH119" s="22"/>
    </row>
    <row r="120" spans="14:34" x14ac:dyDescent="0.45">
      <c r="N120" s="17">
        <v>6</v>
      </c>
      <c r="O120" s="30">
        <f t="shared" si="14"/>
        <v>0</v>
      </c>
      <c r="P120" s="22">
        <f t="shared" si="15"/>
        <v>0</v>
      </c>
      <c r="Q120" s="22">
        <f t="shared" si="16"/>
        <v>0</v>
      </c>
      <c r="S120" s="30">
        <f t="shared" si="17"/>
        <v>0</v>
      </c>
      <c r="T120" s="22">
        <f t="shared" si="18"/>
        <v>0</v>
      </c>
      <c r="U120" s="22">
        <f t="shared" si="19"/>
        <v>0</v>
      </c>
      <c r="W120" s="30">
        <f t="shared" si="20"/>
        <v>0</v>
      </c>
      <c r="X120" s="22">
        <f t="shared" si="21"/>
        <v>0</v>
      </c>
      <c r="Y120" s="22">
        <f t="shared" si="22"/>
        <v>0</v>
      </c>
      <c r="AA120" s="30">
        <f t="shared" si="23"/>
        <v>0</v>
      </c>
      <c r="AB120" s="22">
        <f t="shared" si="24"/>
        <v>0</v>
      </c>
      <c r="AC120" s="22">
        <f t="shared" si="27"/>
        <v>0</v>
      </c>
      <c r="AE120" s="30">
        <f t="shared" si="25"/>
        <v>0</v>
      </c>
      <c r="AF120" s="22">
        <f t="shared" si="28"/>
        <v>0</v>
      </c>
      <c r="AG120">
        <f t="shared" si="26"/>
        <v>0</v>
      </c>
      <c r="AH120" s="22"/>
    </row>
    <row r="121" spans="14:34" x14ac:dyDescent="0.45">
      <c r="N121" s="17">
        <v>7</v>
      </c>
      <c r="O121" s="30">
        <f t="shared" si="14"/>
        <v>0</v>
      </c>
      <c r="P121" s="22">
        <f t="shared" si="15"/>
        <v>0</v>
      </c>
      <c r="Q121" s="22">
        <f t="shared" si="16"/>
        <v>0</v>
      </c>
      <c r="S121" s="30">
        <f t="shared" si="17"/>
        <v>0</v>
      </c>
      <c r="T121" s="22">
        <f t="shared" si="18"/>
        <v>0</v>
      </c>
      <c r="U121" s="22">
        <f t="shared" si="19"/>
        <v>0</v>
      </c>
      <c r="W121" s="30">
        <f t="shared" si="20"/>
        <v>0</v>
      </c>
      <c r="X121" s="22">
        <f t="shared" si="21"/>
        <v>0</v>
      </c>
      <c r="Y121" s="22">
        <f t="shared" si="22"/>
        <v>0</v>
      </c>
      <c r="AA121" s="30">
        <f t="shared" si="23"/>
        <v>0</v>
      </c>
      <c r="AB121" s="22">
        <f t="shared" si="24"/>
        <v>0</v>
      </c>
      <c r="AC121" s="22">
        <f t="shared" si="27"/>
        <v>0</v>
      </c>
      <c r="AE121" s="30">
        <f t="shared" si="25"/>
        <v>0</v>
      </c>
      <c r="AF121" s="22">
        <f t="shared" si="28"/>
        <v>0</v>
      </c>
      <c r="AG121">
        <f t="shared" si="26"/>
        <v>0</v>
      </c>
      <c r="AH121" s="22"/>
    </row>
    <row r="122" spans="14:34" x14ac:dyDescent="0.45">
      <c r="N122" s="17">
        <v>8</v>
      </c>
      <c r="O122" s="30">
        <f t="shared" si="14"/>
        <v>0</v>
      </c>
      <c r="P122" s="22">
        <f t="shared" si="15"/>
        <v>0</v>
      </c>
      <c r="Q122" s="22">
        <f t="shared" si="16"/>
        <v>0</v>
      </c>
      <c r="S122" s="30">
        <f t="shared" si="17"/>
        <v>0</v>
      </c>
      <c r="T122" s="22">
        <f t="shared" si="18"/>
        <v>0</v>
      </c>
      <c r="U122" s="22">
        <f t="shared" si="19"/>
        <v>0</v>
      </c>
      <c r="W122" s="30">
        <f t="shared" si="20"/>
        <v>0</v>
      </c>
      <c r="X122" s="22">
        <f t="shared" si="21"/>
        <v>0</v>
      </c>
      <c r="Y122" s="22">
        <f t="shared" si="22"/>
        <v>0</v>
      </c>
      <c r="AA122" s="30">
        <f t="shared" si="23"/>
        <v>0</v>
      </c>
      <c r="AB122" s="22">
        <f t="shared" si="24"/>
        <v>0</v>
      </c>
      <c r="AC122" s="22">
        <f t="shared" si="27"/>
        <v>0</v>
      </c>
      <c r="AE122" s="30">
        <f t="shared" si="25"/>
        <v>0</v>
      </c>
      <c r="AF122" s="22">
        <f t="shared" si="28"/>
        <v>0</v>
      </c>
      <c r="AG122">
        <f t="shared" si="26"/>
        <v>0</v>
      </c>
      <c r="AH122" s="22"/>
    </row>
    <row r="123" spans="14:34" x14ac:dyDescent="0.45">
      <c r="N123" s="17">
        <v>9</v>
      </c>
      <c r="O123" s="30">
        <f t="shared" si="14"/>
        <v>0</v>
      </c>
      <c r="P123" s="22">
        <f t="shared" si="15"/>
        <v>0</v>
      </c>
      <c r="Q123" s="22">
        <f t="shared" si="16"/>
        <v>0</v>
      </c>
      <c r="S123" s="30">
        <f t="shared" si="17"/>
        <v>0</v>
      </c>
      <c r="T123" s="22">
        <f t="shared" si="18"/>
        <v>0</v>
      </c>
      <c r="U123" s="22">
        <f t="shared" si="19"/>
        <v>0</v>
      </c>
      <c r="W123" s="30">
        <f t="shared" si="20"/>
        <v>0</v>
      </c>
      <c r="X123" s="22">
        <f t="shared" si="21"/>
        <v>0</v>
      </c>
      <c r="Y123" s="22">
        <f t="shared" si="22"/>
        <v>0</v>
      </c>
      <c r="AA123" s="30">
        <f t="shared" si="23"/>
        <v>0</v>
      </c>
      <c r="AB123" s="22">
        <f t="shared" si="24"/>
        <v>0</v>
      </c>
      <c r="AC123" s="22">
        <f t="shared" si="27"/>
        <v>0</v>
      </c>
      <c r="AE123" s="30">
        <f t="shared" si="25"/>
        <v>0</v>
      </c>
      <c r="AF123" s="22">
        <f t="shared" si="28"/>
        <v>0</v>
      </c>
      <c r="AG123">
        <f t="shared" si="26"/>
        <v>0</v>
      </c>
      <c r="AH123" s="22"/>
    </row>
    <row r="124" spans="14:34" x14ac:dyDescent="0.45">
      <c r="N124" s="17">
        <v>10</v>
      </c>
      <c r="O124" s="30">
        <f t="shared" si="14"/>
        <v>0</v>
      </c>
      <c r="P124" s="22">
        <f t="shared" si="15"/>
        <v>0</v>
      </c>
      <c r="Q124" s="22">
        <f t="shared" si="16"/>
        <v>0</v>
      </c>
      <c r="S124" s="30">
        <f t="shared" si="17"/>
        <v>0</v>
      </c>
      <c r="T124" s="22">
        <f t="shared" si="18"/>
        <v>0</v>
      </c>
      <c r="U124" s="22">
        <f t="shared" si="19"/>
        <v>0</v>
      </c>
      <c r="W124" s="30">
        <f t="shared" si="20"/>
        <v>0</v>
      </c>
      <c r="X124" s="22">
        <f t="shared" si="21"/>
        <v>0</v>
      </c>
      <c r="Y124" s="22">
        <f t="shared" si="22"/>
        <v>0</v>
      </c>
      <c r="AA124" s="30">
        <f t="shared" si="23"/>
        <v>0</v>
      </c>
      <c r="AB124" s="22">
        <f t="shared" si="24"/>
        <v>0</v>
      </c>
      <c r="AC124" s="22">
        <f t="shared" si="27"/>
        <v>0</v>
      </c>
      <c r="AE124" s="30">
        <f t="shared" si="25"/>
        <v>0</v>
      </c>
      <c r="AF124" s="22">
        <f t="shared" si="28"/>
        <v>0</v>
      </c>
      <c r="AG124">
        <f t="shared" si="26"/>
        <v>0</v>
      </c>
      <c r="AH124" s="22"/>
    </row>
    <row r="125" spans="14:34" x14ac:dyDescent="0.45">
      <c r="N125" s="17">
        <v>11</v>
      </c>
      <c r="O125" s="30">
        <f t="shared" si="14"/>
        <v>0</v>
      </c>
      <c r="P125" s="22">
        <f t="shared" si="15"/>
        <v>0</v>
      </c>
      <c r="Q125" s="22">
        <f t="shared" si="16"/>
        <v>0</v>
      </c>
      <c r="S125" s="30">
        <f t="shared" si="17"/>
        <v>0</v>
      </c>
      <c r="T125" s="22">
        <f t="shared" si="18"/>
        <v>0</v>
      </c>
      <c r="U125" s="22">
        <f t="shared" si="19"/>
        <v>0</v>
      </c>
      <c r="W125" s="30">
        <f t="shared" si="20"/>
        <v>0</v>
      </c>
      <c r="X125" s="22">
        <f t="shared" si="21"/>
        <v>0</v>
      </c>
      <c r="Y125" s="22">
        <f t="shared" si="22"/>
        <v>0</v>
      </c>
      <c r="AA125" s="30">
        <f t="shared" si="23"/>
        <v>0</v>
      </c>
      <c r="AB125" s="22">
        <f t="shared" si="24"/>
        <v>0</v>
      </c>
      <c r="AC125" s="22">
        <f t="shared" si="27"/>
        <v>0</v>
      </c>
      <c r="AE125" s="30">
        <f t="shared" si="25"/>
        <v>0</v>
      </c>
      <c r="AF125" s="22">
        <f t="shared" si="28"/>
        <v>0</v>
      </c>
      <c r="AG125">
        <f t="shared" si="26"/>
        <v>0</v>
      </c>
      <c r="AH125" s="22"/>
    </row>
    <row r="126" spans="14:34" x14ac:dyDescent="0.45">
      <c r="N126" s="17">
        <v>12</v>
      </c>
      <c r="O126" s="30">
        <f t="shared" si="14"/>
        <v>0</v>
      </c>
      <c r="P126" s="22">
        <f t="shared" si="15"/>
        <v>0</v>
      </c>
      <c r="Q126" s="22">
        <f t="shared" si="16"/>
        <v>0</v>
      </c>
      <c r="S126" s="30">
        <f t="shared" si="17"/>
        <v>0</v>
      </c>
      <c r="T126" s="22">
        <f t="shared" si="18"/>
        <v>0</v>
      </c>
      <c r="U126" s="22">
        <f t="shared" si="19"/>
        <v>0</v>
      </c>
      <c r="W126" s="30">
        <f t="shared" si="20"/>
        <v>0</v>
      </c>
      <c r="X126" s="22">
        <f t="shared" si="21"/>
        <v>0</v>
      </c>
      <c r="Y126" s="22">
        <f t="shared" si="22"/>
        <v>0</v>
      </c>
      <c r="AA126" s="30">
        <f t="shared" si="23"/>
        <v>0</v>
      </c>
      <c r="AB126" s="22">
        <f t="shared" si="24"/>
        <v>0</v>
      </c>
      <c r="AC126" s="22">
        <f t="shared" si="27"/>
        <v>0</v>
      </c>
      <c r="AE126" s="30">
        <f t="shared" si="25"/>
        <v>0</v>
      </c>
      <c r="AF126" s="22">
        <f t="shared" si="28"/>
        <v>0</v>
      </c>
      <c r="AG126">
        <f t="shared" si="26"/>
        <v>0</v>
      </c>
      <c r="AH126" s="22"/>
    </row>
    <row r="127" spans="14:34" x14ac:dyDescent="0.45">
      <c r="N127" s="17">
        <v>13</v>
      </c>
      <c r="O127" s="30">
        <f t="shared" si="14"/>
        <v>0</v>
      </c>
      <c r="P127" s="22">
        <f t="shared" si="15"/>
        <v>0</v>
      </c>
      <c r="Q127" s="22">
        <f t="shared" si="16"/>
        <v>0</v>
      </c>
      <c r="S127" s="30">
        <f t="shared" si="17"/>
        <v>0</v>
      </c>
      <c r="T127" s="22">
        <f t="shared" si="18"/>
        <v>0</v>
      </c>
      <c r="U127" s="22">
        <f t="shared" si="19"/>
        <v>0</v>
      </c>
      <c r="W127" s="30">
        <f t="shared" si="20"/>
        <v>0</v>
      </c>
      <c r="X127" s="22">
        <f t="shared" si="21"/>
        <v>0</v>
      </c>
      <c r="Y127" s="22">
        <f t="shared" si="22"/>
        <v>0</v>
      </c>
      <c r="AA127" s="30">
        <f t="shared" si="23"/>
        <v>0</v>
      </c>
      <c r="AB127" s="22">
        <f t="shared" si="24"/>
        <v>0</v>
      </c>
      <c r="AC127" s="22">
        <f t="shared" si="27"/>
        <v>0</v>
      </c>
      <c r="AE127" s="30">
        <f t="shared" si="25"/>
        <v>0</v>
      </c>
      <c r="AF127" s="22">
        <f t="shared" si="28"/>
        <v>0</v>
      </c>
      <c r="AG127">
        <f t="shared" si="26"/>
        <v>0</v>
      </c>
      <c r="AH127" s="22"/>
    </row>
    <row r="128" spans="14:34" x14ac:dyDescent="0.45">
      <c r="N128" s="17">
        <v>14</v>
      </c>
      <c r="O128" s="30">
        <f t="shared" si="14"/>
        <v>0</v>
      </c>
      <c r="P128" s="22">
        <f t="shared" si="15"/>
        <v>0</v>
      </c>
      <c r="Q128" s="22">
        <f t="shared" si="16"/>
        <v>0</v>
      </c>
      <c r="S128" s="30">
        <f t="shared" si="17"/>
        <v>0</v>
      </c>
      <c r="T128" s="22">
        <f t="shared" si="18"/>
        <v>0</v>
      </c>
      <c r="U128" s="22">
        <f t="shared" si="19"/>
        <v>0</v>
      </c>
      <c r="W128" s="30">
        <f t="shared" si="20"/>
        <v>0</v>
      </c>
      <c r="X128" s="22">
        <f t="shared" si="21"/>
        <v>0</v>
      </c>
      <c r="Y128" s="22">
        <f t="shared" si="22"/>
        <v>0</v>
      </c>
      <c r="AA128" s="30">
        <f t="shared" si="23"/>
        <v>0</v>
      </c>
      <c r="AB128" s="22">
        <f t="shared" si="24"/>
        <v>0</v>
      </c>
      <c r="AC128" s="22">
        <f t="shared" si="27"/>
        <v>0</v>
      </c>
      <c r="AE128" s="30">
        <f t="shared" si="25"/>
        <v>0</v>
      </c>
      <c r="AF128" s="22">
        <f t="shared" si="28"/>
        <v>0</v>
      </c>
      <c r="AG128">
        <f t="shared" si="26"/>
        <v>0</v>
      </c>
      <c r="AH128" s="22"/>
    </row>
    <row r="129" spans="14:34" x14ac:dyDescent="0.45">
      <c r="N129" s="17" t="s">
        <v>53</v>
      </c>
      <c r="O129" s="30">
        <f t="shared" si="14"/>
        <v>0</v>
      </c>
      <c r="P129" s="22">
        <f t="shared" si="15"/>
        <v>0</v>
      </c>
      <c r="Q129" s="22">
        <f t="shared" si="16"/>
        <v>0</v>
      </c>
      <c r="S129" s="30">
        <f t="shared" si="17"/>
        <v>0</v>
      </c>
      <c r="T129" s="22">
        <f t="shared" si="18"/>
        <v>0</v>
      </c>
      <c r="U129" s="22">
        <f t="shared" si="19"/>
        <v>0</v>
      </c>
      <c r="W129" s="30">
        <f t="shared" si="20"/>
        <v>0</v>
      </c>
      <c r="X129" s="22">
        <f t="shared" si="21"/>
        <v>0</v>
      </c>
      <c r="Y129" s="22">
        <f t="shared" si="22"/>
        <v>0</v>
      </c>
      <c r="AA129" s="30">
        <f t="shared" si="23"/>
        <v>0</v>
      </c>
      <c r="AB129" s="22">
        <f t="shared" si="24"/>
        <v>0</v>
      </c>
      <c r="AC129" s="22">
        <f t="shared" si="27"/>
        <v>0</v>
      </c>
      <c r="AE129" s="30">
        <f t="shared" si="25"/>
        <v>0</v>
      </c>
      <c r="AF129" s="22">
        <f t="shared" si="28"/>
        <v>0</v>
      </c>
      <c r="AG129">
        <f t="shared" si="26"/>
        <v>0</v>
      </c>
      <c r="AH129" s="22"/>
    </row>
    <row r="131" spans="14:34" x14ac:dyDescent="0.45">
      <c r="N131" t="s">
        <v>54</v>
      </c>
      <c r="O131" s="38">
        <f>SUM(O114:O129)</f>
        <v>0</v>
      </c>
      <c r="Q131" s="22">
        <f>SUM(Q114:Q129)</f>
        <v>0</v>
      </c>
      <c r="S131" s="30">
        <f>SUM(S114:S129)</f>
        <v>0</v>
      </c>
      <c r="U131" s="22">
        <f>SUM(U114:U129)</f>
        <v>0</v>
      </c>
      <c r="W131" s="38">
        <f>SUM(W114:W129)</f>
        <v>0</v>
      </c>
      <c r="Y131" s="22">
        <f>SUM(Y114:Y129)</f>
        <v>0</v>
      </c>
      <c r="AA131" s="38">
        <f>SUM(AA114:AA129)</f>
        <v>0</v>
      </c>
      <c r="AC131" s="22">
        <f>SUM(AC114:AC129)</f>
        <v>0</v>
      </c>
      <c r="AE131" s="31">
        <f>SUM(AE114:AE129)</f>
        <v>0</v>
      </c>
      <c r="AF131" s="2"/>
      <c r="AG131">
        <f>SUM(AG114:AG129)</f>
        <v>0</v>
      </c>
      <c r="AH131" s="22"/>
    </row>
    <row r="135" spans="14:34" x14ac:dyDescent="0.45">
      <c r="N135" s="3" t="s">
        <v>26</v>
      </c>
      <c r="P135" s="5" t="str">
        <f>($C$3)</f>
        <v>p7eINT_metier</v>
      </c>
      <c r="T135" s="6" t="s">
        <v>27</v>
      </c>
      <c r="W135" s="7" t="str">
        <f>($C$5)</f>
        <v>Plaice VIIe - International (Used metier based datasets)</v>
      </c>
    </row>
    <row r="136" spans="14:34" x14ac:dyDescent="0.45">
      <c r="N136" s="3"/>
    </row>
    <row r="137" spans="14:34" x14ac:dyDescent="0.45">
      <c r="N137" s="6" t="s">
        <v>29</v>
      </c>
      <c r="P137" s="5">
        <f>($B$7)</f>
        <v>1999</v>
      </c>
      <c r="Q137" s="9"/>
      <c r="R137" s="9"/>
      <c r="S137" s="9"/>
      <c r="T137" s="6" t="s">
        <v>30</v>
      </c>
      <c r="U137" s="10"/>
      <c r="W137" s="5" t="str">
        <f>($D$7)</f>
        <v>Combined</v>
      </c>
    </row>
    <row r="138" spans="14:34" x14ac:dyDescent="0.45">
      <c r="N138" s="6"/>
      <c r="P138" s="6"/>
      <c r="Q138" s="9"/>
      <c r="R138" s="9"/>
      <c r="S138" s="9"/>
      <c r="U138" s="10"/>
    </row>
    <row r="139" spans="14:34" x14ac:dyDescent="0.45">
      <c r="N139" s="6" t="s">
        <v>32</v>
      </c>
      <c r="P139" s="36">
        <f>($F$7)</f>
        <v>42194</v>
      </c>
      <c r="Q139" s="2"/>
      <c r="R139" s="2"/>
      <c r="T139" s="6" t="s">
        <v>33</v>
      </c>
      <c r="U139" s="2"/>
      <c r="W139" s="5" t="str">
        <f>($J$7)</f>
        <v>idh</v>
      </c>
    </row>
    <row r="142" spans="14:34" x14ac:dyDescent="0.45">
      <c r="N142" s="15" t="s">
        <v>68</v>
      </c>
      <c r="X142" s="57" t="s">
        <v>127</v>
      </c>
    </row>
    <row r="143" spans="14:34" x14ac:dyDescent="0.45">
      <c r="X143" s="57" t="s">
        <v>128</v>
      </c>
    </row>
    <row r="144" spans="14:34" x14ac:dyDescent="0.45">
      <c r="N144" s="3" t="s">
        <v>78</v>
      </c>
      <c r="S144">
        <v>-1.4E-3</v>
      </c>
      <c r="T144">
        <v>0.1139</v>
      </c>
      <c r="W144">
        <v>3.3000000000000002E-2</v>
      </c>
    </row>
    <row r="145" spans="10:39" x14ac:dyDescent="0.45">
      <c r="AH145" s="66"/>
      <c r="AI145" s="66"/>
      <c r="AJ145" s="67"/>
      <c r="AK145" s="67"/>
      <c r="AL145" s="67"/>
      <c r="AM145" s="67"/>
    </row>
    <row r="146" spans="10:39" x14ac:dyDescent="0.45">
      <c r="O146" s="37" t="str">
        <f>J13</f>
        <v>TOTAL</v>
      </c>
      <c r="P146" s="2"/>
      <c r="AA146" s="42" t="s">
        <v>79</v>
      </c>
      <c r="AF146" s="42" t="s">
        <v>79</v>
      </c>
      <c r="AH146" s="66"/>
      <c r="AI146" s="66"/>
      <c r="AJ146" s="68" t="s">
        <v>79</v>
      </c>
      <c r="AK146" s="67"/>
      <c r="AL146" s="67"/>
      <c r="AM146" s="67"/>
    </row>
    <row r="147" spans="10:39" x14ac:dyDescent="0.45">
      <c r="O147" s="37" t="str">
        <f>J14</f>
        <v>ANNUAL</v>
      </c>
      <c r="P147" s="2"/>
      <c r="S147" t="s">
        <v>80</v>
      </c>
      <c r="T147" t="s">
        <v>81</v>
      </c>
      <c r="AA147" s="42" t="s">
        <v>82</v>
      </c>
      <c r="AE147" t="s">
        <v>80</v>
      </c>
      <c r="AF147" s="42" t="s">
        <v>82</v>
      </c>
      <c r="AH147" s="66"/>
      <c r="AI147" s="66"/>
      <c r="AJ147" s="68" t="s">
        <v>83</v>
      </c>
      <c r="AK147" s="67"/>
      <c r="AL147" s="67"/>
      <c r="AM147" s="67"/>
    </row>
    <row r="148" spans="10:39" x14ac:dyDescent="0.45">
      <c r="N148" s="17" t="s">
        <v>40</v>
      </c>
      <c r="O148" s="10" t="s">
        <v>74</v>
      </c>
      <c r="P148" s="10" t="s">
        <v>75</v>
      </c>
      <c r="S148" t="s">
        <v>84</v>
      </c>
      <c r="T148" t="s">
        <v>85</v>
      </c>
      <c r="W148" t="s">
        <v>86</v>
      </c>
      <c r="X148" t="s">
        <v>87</v>
      </c>
      <c r="AA148" s="42" t="s">
        <v>88</v>
      </c>
      <c r="AE148" t="s">
        <v>89</v>
      </c>
      <c r="AF148" s="42" t="s">
        <v>90</v>
      </c>
      <c r="AH148" s="66"/>
      <c r="AI148" s="66"/>
      <c r="AJ148" s="68" t="s">
        <v>91</v>
      </c>
      <c r="AK148" s="67"/>
      <c r="AL148" s="67"/>
      <c r="AM148" s="67"/>
    </row>
    <row r="149" spans="10:39" x14ac:dyDescent="0.45">
      <c r="N149" s="17">
        <v>0</v>
      </c>
      <c r="O149" s="30">
        <f t="shared" ref="O149:O164" si="29">SUM(AE81+AE114)</f>
        <v>0</v>
      </c>
      <c r="P149" s="22">
        <f t="shared" ref="P149:P164" si="30">IF(AE81+AE114=0,0,(AE81*AF81+AE114* AF114)/(AE81+AE114))</f>
        <v>0</v>
      </c>
      <c r="Q149" s="22">
        <f t="shared" ref="Q149:Q164" si="31">SUM(O149*P149)</f>
        <v>0</v>
      </c>
      <c r="AF149" s="42"/>
      <c r="AH149" s="66"/>
      <c r="AI149" s="66"/>
      <c r="AJ149" s="67">
        <f t="shared" ref="AJ149:AJ164" si="32">SUM(O149*P149)</f>
        <v>0</v>
      </c>
      <c r="AK149" s="67"/>
      <c r="AL149" s="69">
        <f t="shared" ref="AL149:AL164" si="33">SUM(P149*$AJ$168)</f>
        <v>0</v>
      </c>
      <c r="AM149" s="67"/>
    </row>
    <row r="150" spans="10:39" x14ac:dyDescent="0.45">
      <c r="J150" s="56"/>
      <c r="N150" s="17">
        <v>1</v>
      </c>
      <c r="O150" s="30">
        <f t="shared" si="29"/>
        <v>19321.11947110897</v>
      </c>
      <c r="P150" s="22">
        <f t="shared" si="30"/>
        <v>0.29774363500066509</v>
      </c>
      <c r="Q150" s="22">
        <f t="shared" si="31"/>
        <v>5752.7403436101122</v>
      </c>
      <c r="S150">
        <v>1.5</v>
      </c>
      <c r="T150" s="22">
        <f t="shared" ref="T150:T164" si="34">P150</f>
        <v>0.29774363500066509</v>
      </c>
      <c r="W150" s="22">
        <f>SUM(($S$144*S150^2)+($T$144*S150)-$W$144)</f>
        <v>0.13470000000000001</v>
      </c>
      <c r="X150">
        <f>SUM(O150*W150)</f>
        <v>2602.5547927583784</v>
      </c>
      <c r="AA150" s="43">
        <f>SUM(W150*$X$168)</f>
        <v>0.11394849857665353</v>
      </c>
      <c r="AE150">
        <v>1</v>
      </c>
      <c r="AF150" s="43">
        <f>SUM(($S$144*AE150^2)+($T$144*AE150)-$W$144)*$X$168</f>
        <v>6.7252454616510429E-2</v>
      </c>
      <c r="AH150" s="66"/>
      <c r="AI150" s="66"/>
      <c r="AJ150" s="67">
        <f>SUM(O150*P150)</f>
        <v>5752.7403436101122</v>
      </c>
      <c r="AK150" s="67"/>
      <c r="AL150" s="69">
        <f t="shared" si="33"/>
        <v>0.29778939081319639</v>
      </c>
      <c r="AM150" s="67"/>
    </row>
    <row r="151" spans="10:39" x14ac:dyDescent="0.45">
      <c r="J151" s="56"/>
      <c r="N151" s="17">
        <v>2</v>
      </c>
      <c r="O151" s="30">
        <f t="shared" si="29"/>
        <v>650099.07298613107</v>
      </c>
      <c r="P151" s="22">
        <f t="shared" si="30"/>
        <v>0.2614169078329599</v>
      </c>
      <c r="Q151" s="22">
        <f t="shared" si="31"/>
        <v>169946.8894451081</v>
      </c>
      <c r="S151">
        <v>2.5</v>
      </c>
      <c r="T151" s="22">
        <f t="shared" si="34"/>
        <v>0.2614169078329599</v>
      </c>
      <c r="W151" s="22">
        <f t="shared" ref="W151:W164" si="35">SUM(($S$144*S151^2)+($T$144*S151)-$W$144)</f>
        <v>0.24300000000000002</v>
      </c>
      <c r="X151">
        <f t="shared" ref="X151:X164" si="36">SUM(O151*W151)</f>
        <v>157974.07473562987</v>
      </c>
      <c r="AA151" s="43">
        <f t="shared" ref="AA151:AA164" si="37">SUM(W151*$X$168)</f>
        <v>0.20556410656367341</v>
      </c>
      <c r="AE151">
        <v>2</v>
      </c>
      <c r="AF151" s="43">
        <f t="shared" ref="AF151:AF164" si="38">SUM(($S$144*AE151^2)+($T$144*AE151)-$W$144)*$X$168</f>
        <v>0.16005238255904117</v>
      </c>
      <c r="AH151" s="66"/>
      <c r="AI151" s="66"/>
      <c r="AJ151" s="67">
        <f t="shared" si="32"/>
        <v>169946.8894451081</v>
      </c>
      <c r="AK151" s="67"/>
      <c r="AL151" s="69">
        <f t="shared" si="33"/>
        <v>0.26145708112844374</v>
      </c>
      <c r="AM151" s="67"/>
    </row>
    <row r="152" spans="10:39" x14ac:dyDescent="0.45">
      <c r="J152" s="56"/>
      <c r="N152" s="17">
        <v>3</v>
      </c>
      <c r="O152" s="30">
        <f t="shared" si="29"/>
        <v>2134552.1170722856</v>
      </c>
      <c r="P152" s="22">
        <f t="shared" si="30"/>
        <v>0.28969383076719807</v>
      </c>
      <c r="Q152" s="22">
        <f t="shared" si="31"/>
        <v>618366.57976690307</v>
      </c>
      <c r="S152">
        <v>3.5</v>
      </c>
      <c r="T152" s="22">
        <f t="shared" si="34"/>
        <v>0.28969383076719807</v>
      </c>
      <c r="W152" s="22">
        <f t="shared" si="35"/>
        <v>0.34850000000000003</v>
      </c>
      <c r="X152">
        <f t="shared" si="36"/>
        <v>743891.41279969155</v>
      </c>
      <c r="AA152" s="43">
        <f t="shared" si="37"/>
        <v>0.29481107463967154</v>
      </c>
      <c r="AE152">
        <v>3</v>
      </c>
      <c r="AF152" s="43">
        <f t="shared" si="38"/>
        <v>0.25048367059055021</v>
      </c>
      <c r="AH152" s="66"/>
      <c r="AI152" s="66"/>
      <c r="AJ152" s="67">
        <f t="shared" si="32"/>
        <v>618366.57976690307</v>
      </c>
      <c r="AK152" s="67"/>
      <c r="AL152" s="69">
        <f t="shared" si="33"/>
        <v>0.28973834952445726</v>
      </c>
      <c r="AM152" s="67"/>
    </row>
    <row r="153" spans="10:39" x14ac:dyDescent="0.45">
      <c r="J153" s="56"/>
      <c r="N153" s="17">
        <v>4</v>
      </c>
      <c r="O153" s="30">
        <f t="shared" si="29"/>
        <v>1124339.9622796548</v>
      </c>
      <c r="P153" s="22">
        <f t="shared" si="30"/>
        <v>0.33396421202344601</v>
      </c>
      <c r="Q153" s="22">
        <f t="shared" si="31"/>
        <v>375489.30954919592</v>
      </c>
      <c r="S153">
        <v>4.5</v>
      </c>
      <c r="T153" s="22">
        <f t="shared" si="34"/>
        <v>0.33396421202344601</v>
      </c>
      <c r="W153" s="22">
        <f t="shared" si="35"/>
        <v>0.45120000000000005</v>
      </c>
      <c r="X153">
        <f t="shared" si="36"/>
        <v>507302.19098058029</v>
      </c>
      <c r="AA153" s="43">
        <f t="shared" si="37"/>
        <v>0.38168940280464791</v>
      </c>
      <c r="AE153">
        <v>4</v>
      </c>
      <c r="AF153" s="43">
        <f t="shared" si="38"/>
        <v>0.33854631871103741</v>
      </c>
      <c r="AH153" s="66"/>
      <c r="AI153" s="66"/>
      <c r="AJ153" s="67">
        <f t="shared" si="32"/>
        <v>375489.30954919592</v>
      </c>
      <c r="AK153" s="67"/>
      <c r="AL153" s="69">
        <f t="shared" si="33"/>
        <v>0.33401553404038004</v>
      </c>
      <c r="AM153" s="67"/>
    </row>
    <row r="154" spans="10:39" x14ac:dyDescent="0.45">
      <c r="J154" s="56"/>
      <c r="N154" s="17">
        <v>5</v>
      </c>
      <c r="O154" s="30">
        <f t="shared" si="29"/>
        <v>407118.5156001671</v>
      </c>
      <c r="P154" s="22">
        <f t="shared" si="30"/>
        <v>0.48172180030948747</v>
      </c>
      <c r="Q154" s="22">
        <f t="shared" si="31"/>
        <v>196117.86427423864</v>
      </c>
      <c r="S154">
        <v>5.5</v>
      </c>
      <c r="T154" s="22">
        <f t="shared" si="34"/>
        <v>0.48172180030948747</v>
      </c>
      <c r="W154" s="22">
        <f t="shared" si="35"/>
        <v>0.55109999999999992</v>
      </c>
      <c r="X154">
        <f t="shared" si="36"/>
        <v>224363.01394725207</v>
      </c>
      <c r="AA154" s="43">
        <f t="shared" si="37"/>
        <v>0.46619909105860241</v>
      </c>
      <c r="AE154">
        <v>5</v>
      </c>
      <c r="AF154" s="43">
        <f t="shared" si="38"/>
        <v>0.42424032692050284</v>
      </c>
      <c r="AH154" s="66"/>
      <c r="AI154" s="66"/>
      <c r="AJ154" s="67">
        <f t="shared" si="32"/>
        <v>196117.86427423864</v>
      </c>
      <c r="AK154" s="67"/>
      <c r="AL154" s="69">
        <f t="shared" si="33"/>
        <v>0.48179582900329032</v>
      </c>
      <c r="AM154" s="67"/>
    </row>
    <row r="155" spans="10:39" x14ac:dyDescent="0.45">
      <c r="J155" s="56"/>
      <c r="N155" s="17">
        <v>6</v>
      </c>
      <c r="O155" s="30">
        <f t="shared" si="29"/>
        <v>91793.391336885921</v>
      </c>
      <c r="P155" s="22">
        <f t="shared" si="30"/>
        <v>0.51273603400976075</v>
      </c>
      <c r="Q155" s="22">
        <f t="shared" si="31"/>
        <v>47065.779422380816</v>
      </c>
      <c r="S155">
        <v>6.5</v>
      </c>
      <c r="T155" s="22">
        <f t="shared" si="34"/>
        <v>0.51273603400976075</v>
      </c>
      <c r="W155" s="22">
        <f t="shared" si="35"/>
        <v>0.6482</v>
      </c>
      <c r="X155">
        <f t="shared" si="36"/>
        <v>59500.476264569457</v>
      </c>
      <c r="AA155" s="43">
        <f t="shared" si="37"/>
        <v>0.54834013940153536</v>
      </c>
      <c r="AE155">
        <v>6</v>
      </c>
      <c r="AF155" s="43">
        <f t="shared" si="38"/>
        <v>0.50756569521894657</v>
      </c>
      <c r="AH155" s="66"/>
      <c r="AI155" s="66"/>
      <c r="AJ155" s="67">
        <f t="shared" si="32"/>
        <v>47065.779422380816</v>
      </c>
      <c r="AK155" s="67"/>
      <c r="AL155" s="69">
        <f t="shared" si="33"/>
        <v>0.51281482882211715</v>
      </c>
      <c r="AM155" s="67"/>
    </row>
    <row r="156" spans="10:39" x14ac:dyDescent="0.45">
      <c r="J156" s="56"/>
      <c r="N156" s="17">
        <v>7</v>
      </c>
      <c r="O156" s="30">
        <f t="shared" si="29"/>
        <v>37480.272750544063</v>
      </c>
      <c r="P156" s="22">
        <f t="shared" si="30"/>
        <v>0.68017565280611725</v>
      </c>
      <c r="Q156" s="22">
        <f t="shared" si="31"/>
        <v>25493.168985452638</v>
      </c>
      <c r="S156">
        <v>7.5</v>
      </c>
      <c r="T156" s="22">
        <f t="shared" si="34"/>
        <v>0.68017565280611725</v>
      </c>
      <c r="W156" s="22">
        <f t="shared" si="35"/>
        <v>0.74249999999999994</v>
      </c>
      <c r="X156">
        <f t="shared" si="36"/>
        <v>27829.102517278963</v>
      </c>
      <c r="AA156" s="43">
        <f t="shared" si="37"/>
        <v>0.62811254783344639</v>
      </c>
      <c r="AE156">
        <v>7</v>
      </c>
      <c r="AF156" s="43">
        <f t="shared" si="38"/>
        <v>0.58852242360636864</v>
      </c>
      <c r="AH156" s="66"/>
      <c r="AI156" s="66"/>
      <c r="AJ156" s="67">
        <f t="shared" si="32"/>
        <v>25493.168985452638</v>
      </c>
      <c r="AK156" s="67"/>
      <c r="AL156" s="69">
        <f t="shared" si="33"/>
        <v>0.68028017893530923</v>
      </c>
      <c r="AM156" s="67"/>
    </row>
    <row r="157" spans="10:39" x14ac:dyDescent="0.45">
      <c r="J157" s="56"/>
      <c r="N157" s="17">
        <v>8</v>
      </c>
      <c r="O157" s="30">
        <f t="shared" si="29"/>
        <v>38584.308714698789</v>
      </c>
      <c r="P157" s="22">
        <f t="shared" si="30"/>
        <v>0.85671814080872899</v>
      </c>
      <c r="Q157" s="22">
        <f t="shared" si="31"/>
        <v>33055.877226446784</v>
      </c>
      <c r="S157">
        <v>8.5</v>
      </c>
      <c r="T157" s="22">
        <f t="shared" si="34"/>
        <v>0.85671814080872899</v>
      </c>
      <c r="W157" s="22">
        <f t="shared" si="35"/>
        <v>0.83400000000000007</v>
      </c>
      <c r="X157">
        <f t="shared" si="36"/>
        <v>32179.313468058794</v>
      </c>
      <c r="AA157" s="43">
        <f t="shared" si="37"/>
        <v>0.70551631635433587</v>
      </c>
      <c r="AE157">
        <v>8</v>
      </c>
      <c r="AF157" s="43">
        <f t="shared" si="38"/>
        <v>0.66711051208276884</v>
      </c>
      <c r="AH157" s="66"/>
      <c r="AI157" s="66"/>
      <c r="AJ157" s="67">
        <f t="shared" si="32"/>
        <v>33055.877226446784</v>
      </c>
      <c r="AK157" s="67"/>
      <c r="AL157" s="69">
        <f t="shared" si="33"/>
        <v>0.85684979713999843</v>
      </c>
      <c r="AM157" s="70"/>
    </row>
    <row r="158" spans="10:39" x14ac:dyDescent="0.45">
      <c r="J158" s="56"/>
      <c r="N158" s="17">
        <v>9</v>
      </c>
      <c r="O158" s="30">
        <f t="shared" si="29"/>
        <v>16793.26658538825</v>
      </c>
      <c r="P158" s="22">
        <f t="shared" si="30"/>
        <v>1.0545205957051296</v>
      </c>
      <c r="Q158" s="22">
        <f t="shared" si="31"/>
        <v>17708.845483458663</v>
      </c>
      <c r="S158">
        <v>9.5</v>
      </c>
      <c r="T158" s="22">
        <f t="shared" si="34"/>
        <v>1.0545205957051296</v>
      </c>
      <c r="W158" s="22">
        <f t="shared" si="35"/>
        <v>0.92269999999999996</v>
      </c>
      <c r="X158">
        <f t="shared" si="36"/>
        <v>15495.147078337737</v>
      </c>
      <c r="Z158" s="5"/>
      <c r="AA158" s="43">
        <f t="shared" si="37"/>
        <v>0.78055144496420337</v>
      </c>
      <c r="AE158">
        <v>9</v>
      </c>
      <c r="AF158" s="43">
        <f t="shared" si="38"/>
        <v>0.74332996064814749</v>
      </c>
      <c r="AH158" s="66"/>
      <c r="AI158" s="66"/>
      <c r="AJ158" s="67">
        <f t="shared" si="32"/>
        <v>17708.845483458663</v>
      </c>
      <c r="AK158" s="67"/>
      <c r="AL158" s="69">
        <f t="shared" si="33"/>
        <v>1.0546826493681318</v>
      </c>
      <c r="AM158" s="67"/>
    </row>
    <row r="159" spans="10:39" x14ac:dyDescent="0.45">
      <c r="J159" s="56"/>
      <c r="L159" s="34" t="s">
        <v>92</v>
      </c>
      <c r="M159" s="30">
        <f>SUM(O159:O164)</f>
        <v>44827.457224612706</v>
      </c>
      <c r="N159" s="17">
        <v>10</v>
      </c>
      <c r="O159" s="30">
        <f t="shared" si="29"/>
        <v>11608.51561142141</v>
      </c>
      <c r="P159" s="22">
        <f t="shared" si="30"/>
        <v>1.055773747651924</v>
      </c>
      <c r="Q159" s="22">
        <f t="shared" si="31"/>
        <v>12255.966031746248</v>
      </c>
      <c r="S159">
        <v>10.5</v>
      </c>
      <c r="T159" s="22">
        <f t="shared" si="34"/>
        <v>1.055773747651924</v>
      </c>
      <c r="W159" s="22">
        <f t="shared" si="35"/>
        <v>1.0086000000000002</v>
      </c>
      <c r="X159">
        <f t="shared" si="36"/>
        <v>11708.348845679635</v>
      </c>
      <c r="AA159" s="43">
        <f t="shared" si="37"/>
        <v>0.85321793366304943</v>
      </c>
      <c r="AE159">
        <v>10</v>
      </c>
      <c r="AF159" s="43">
        <f t="shared" si="38"/>
        <v>0.81718076930250405</v>
      </c>
      <c r="AH159" s="66"/>
      <c r="AI159" s="66"/>
      <c r="AJ159" s="67">
        <f t="shared" si="32"/>
        <v>12255.966031746248</v>
      </c>
      <c r="AK159" s="67"/>
      <c r="AL159" s="69">
        <f t="shared" si="33"/>
        <v>1.0559359938933019</v>
      </c>
      <c r="AM159" s="71"/>
    </row>
    <row r="160" spans="10:39" x14ac:dyDescent="0.45">
      <c r="N160" s="17">
        <v>11</v>
      </c>
      <c r="O160" s="30">
        <f t="shared" si="29"/>
        <v>4577.6196053652302</v>
      </c>
      <c r="P160" s="22">
        <f t="shared" si="30"/>
        <v>1.1687477237996509</v>
      </c>
      <c r="Q160" s="22">
        <f t="shared" si="31"/>
        <v>5350.0824941912688</v>
      </c>
      <c r="S160">
        <v>11.5</v>
      </c>
      <c r="T160" s="22">
        <f t="shared" si="34"/>
        <v>1.1687477237996509</v>
      </c>
      <c r="W160" s="22">
        <f t="shared" si="35"/>
        <v>1.0917000000000001</v>
      </c>
      <c r="X160">
        <f t="shared" si="36"/>
        <v>4997.3873231772222</v>
      </c>
      <c r="AA160" s="43">
        <f t="shared" si="37"/>
        <v>0.92351578245087351</v>
      </c>
      <c r="AE160">
        <v>11</v>
      </c>
      <c r="AF160" s="43">
        <f t="shared" si="38"/>
        <v>0.88866293804583907</v>
      </c>
      <c r="AH160" s="66"/>
      <c r="AI160" s="66"/>
      <c r="AJ160" s="67">
        <f t="shared" si="32"/>
        <v>5350.0824941912688</v>
      </c>
      <c r="AK160" s="67"/>
      <c r="AL160" s="69">
        <f t="shared" si="33"/>
        <v>1.1689273313393602</v>
      </c>
      <c r="AM160" s="67"/>
    </row>
    <row r="161" spans="14:39" x14ac:dyDescent="0.45">
      <c r="N161" s="17">
        <v>12</v>
      </c>
      <c r="O161" s="30">
        <f t="shared" si="29"/>
        <v>8394.3067860373485</v>
      </c>
      <c r="P161" s="22">
        <f t="shared" si="30"/>
        <v>1.1277712510938922</v>
      </c>
      <c r="Q161" s="22">
        <f t="shared" si="31"/>
        <v>9466.8578661552892</v>
      </c>
      <c r="S161">
        <v>12.5</v>
      </c>
      <c r="T161" s="22">
        <f t="shared" si="34"/>
        <v>1.1277712510938922</v>
      </c>
      <c r="W161" s="22">
        <f t="shared" si="35"/>
        <v>1.1720000000000002</v>
      </c>
      <c r="X161">
        <f t="shared" si="36"/>
        <v>9838.127553235774</v>
      </c>
      <c r="AA161" s="43">
        <f t="shared" si="37"/>
        <v>0.99144499132767594</v>
      </c>
      <c r="AE161">
        <v>12</v>
      </c>
      <c r="AF161" s="43">
        <f t="shared" si="38"/>
        <v>0.95777646687815243</v>
      </c>
      <c r="AH161" s="66"/>
      <c r="AI161" s="66"/>
      <c r="AJ161" s="67">
        <f t="shared" si="32"/>
        <v>9466.8578661552892</v>
      </c>
      <c r="AK161" s="67"/>
      <c r="AL161" s="69">
        <f t="shared" si="33"/>
        <v>1.1279445615659804</v>
      </c>
      <c r="AM161" s="67"/>
    </row>
    <row r="162" spans="14:39" x14ac:dyDescent="0.45">
      <c r="N162" s="17">
        <v>13</v>
      </c>
      <c r="O162" s="30">
        <f t="shared" si="29"/>
        <v>7531.1622392708759</v>
      </c>
      <c r="P162" s="22">
        <f t="shared" si="30"/>
        <v>1.5279236780546466</v>
      </c>
      <c r="Q162" s="22">
        <f t="shared" si="31"/>
        <v>11507.041108653026</v>
      </c>
      <c r="S162">
        <v>13.5</v>
      </c>
      <c r="T162" s="22">
        <f t="shared" si="34"/>
        <v>1.5279236780546466</v>
      </c>
      <c r="W162" s="22">
        <f t="shared" si="35"/>
        <v>1.2495000000000001</v>
      </c>
      <c r="X162">
        <f t="shared" si="36"/>
        <v>9410.1872179689599</v>
      </c>
      <c r="AA162" s="43">
        <f t="shared" si="37"/>
        <v>1.0570055602934565</v>
      </c>
      <c r="AE162">
        <v>13</v>
      </c>
      <c r="AF162" s="43">
        <f t="shared" si="38"/>
        <v>1.0245213557994439</v>
      </c>
      <c r="AH162" s="66"/>
      <c r="AI162" s="66"/>
      <c r="AJ162" s="67">
        <f t="shared" si="32"/>
        <v>11507.041108653026</v>
      </c>
      <c r="AK162" s="67"/>
      <c r="AL162" s="69">
        <f t="shared" si="33"/>
        <v>1.528158482030809</v>
      </c>
      <c r="AM162" s="67"/>
    </row>
    <row r="163" spans="14:39" x14ac:dyDescent="0.45">
      <c r="N163" s="17">
        <v>14</v>
      </c>
      <c r="O163" s="30">
        <f t="shared" si="29"/>
        <v>6254.3067260760508</v>
      </c>
      <c r="P163" s="22">
        <f t="shared" si="30"/>
        <v>1.188717878321095</v>
      </c>
      <c r="Q163" s="22">
        <f t="shared" si="31"/>
        <v>7434.6062217904773</v>
      </c>
      <c r="S163">
        <v>14.5</v>
      </c>
      <c r="T163" s="22">
        <f t="shared" si="34"/>
        <v>1.188717878321095</v>
      </c>
      <c r="W163" s="22">
        <f t="shared" si="35"/>
        <v>1.3242000000000003</v>
      </c>
      <c r="X163">
        <f t="shared" si="36"/>
        <v>8281.9529666699091</v>
      </c>
      <c r="AA163" s="43">
        <f t="shared" si="37"/>
        <v>1.1201974893482154</v>
      </c>
      <c r="AE163">
        <v>14</v>
      </c>
      <c r="AF163" s="43">
        <f t="shared" si="38"/>
        <v>1.0888976048097136</v>
      </c>
      <c r="AH163" s="66"/>
      <c r="AI163" s="66"/>
      <c r="AJ163" s="67">
        <f t="shared" si="32"/>
        <v>7434.6062217904773</v>
      </c>
      <c r="AK163" s="67"/>
      <c r="AL163" s="69">
        <f t="shared" si="33"/>
        <v>1.1889005547782858</v>
      </c>
      <c r="AM163" s="67"/>
    </row>
    <row r="164" spans="14:39" x14ac:dyDescent="0.45">
      <c r="N164" s="17" t="s">
        <v>53</v>
      </c>
      <c r="O164" s="30">
        <f t="shared" si="29"/>
        <v>6461.5462564417912</v>
      </c>
      <c r="P164" s="22">
        <f t="shared" si="30"/>
        <v>1.2511691009113908</v>
      </c>
      <c r="Q164" s="22">
        <f t="shared" si="31"/>
        <v>8084.4870201696385</v>
      </c>
      <c r="S164">
        <v>15.5</v>
      </c>
      <c r="T164" s="22">
        <f t="shared" si="34"/>
        <v>1.2511691009113908</v>
      </c>
      <c r="W164" s="22">
        <f t="shared" si="35"/>
        <v>1.3961000000000001</v>
      </c>
      <c r="X164">
        <f t="shared" si="36"/>
        <v>9020.9647286183863</v>
      </c>
      <c r="AA164" s="43">
        <f t="shared" si="37"/>
        <v>1.1810207784919524</v>
      </c>
      <c r="AE164">
        <v>15</v>
      </c>
      <c r="AF164" s="43">
        <f t="shared" si="38"/>
        <v>1.1509052139089615</v>
      </c>
      <c r="AH164" s="66"/>
      <c r="AI164" s="66"/>
      <c r="AJ164" s="67">
        <f t="shared" si="32"/>
        <v>8084.4870201696385</v>
      </c>
      <c r="AK164" s="67"/>
      <c r="AL164" s="69">
        <f t="shared" si="33"/>
        <v>1.251361374572677</v>
      </c>
      <c r="AM164" s="67"/>
    </row>
    <row r="165" spans="14:39" x14ac:dyDescent="0.45">
      <c r="Z165" s="42" t="s">
        <v>92</v>
      </c>
      <c r="AA165" s="43">
        <f>SUM(AA159*O159/M159)+(AA160*O160/M159)+(AA161*O161/M159)+(AA162*O162/M159)+(AA163*O163/M159)+(AA164*O164/M159)</f>
        <v>1.0050168648205668</v>
      </c>
      <c r="AB165" s="42"/>
      <c r="AC165" s="42"/>
      <c r="AD165" s="42" t="s">
        <v>93</v>
      </c>
      <c r="AE165" s="44">
        <v>10</v>
      </c>
      <c r="AF165" s="43">
        <f>SUM(AF159*O159/M159)+(AF160*O160/M159)+(AF161*O161/M159)+(AF162*O162/M159)+(AF163*O163/M159)+(AF164*O164/M159)</f>
        <v>0.97165559315763084</v>
      </c>
      <c r="AH165" s="66"/>
      <c r="AI165" s="66"/>
      <c r="AJ165" s="66"/>
      <c r="AK165" s="66"/>
      <c r="AL165" s="43">
        <f>SUM(AL159*O159/M159)+(AL160*O160/M159)+(AL161*O161/M159)+(AL162*O162/M159)+(AL163*O163/M159)+(AL164*O164/M159)</f>
        <v>1.2070136870016597</v>
      </c>
      <c r="AM165" s="66"/>
    </row>
    <row r="166" spans="14:39" x14ac:dyDescent="0.45">
      <c r="N166" t="s">
        <v>54</v>
      </c>
      <c r="O166" s="31">
        <f>SUM(O149:O164)</f>
        <v>4564909.4840214774</v>
      </c>
      <c r="P166" s="2"/>
      <c r="Q166" s="32">
        <f>SUM(Q149:Q164)</f>
        <v>1543096.0952395005</v>
      </c>
      <c r="W166" t="s">
        <v>94</v>
      </c>
      <c r="X166">
        <f>SUM(X150:X164)</f>
        <v>1824394.2552195066</v>
      </c>
      <c r="AH166" s="66" t="s">
        <v>94</v>
      </c>
      <c r="AI166" s="66"/>
      <c r="AJ166" s="66">
        <f>SUM(AJ149:AJ164)</f>
        <v>1543096.0952395005</v>
      </c>
      <c r="AK166" s="66"/>
      <c r="AL166" s="66"/>
      <c r="AM166" s="66"/>
    </row>
    <row r="167" spans="14:39" x14ac:dyDescent="0.45">
      <c r="AH167" s="66"/>
      <c r="AI167" s="66"/>
      <c r="AJ167" s="66"/>
      <c r="AK167" s="66"/>
      <c r="AL167" s="66"/>
      <c r="AM167" s="66"/>
    </row>
    <row r="168" spans="14:39" x14ac:dyDescent="0.45">
      <c r="N168" t="s">
        <v>95</v>
      </c>
      <c r="O168" s="33">
        <f>IF($Q$166 &gt;0, $Q$166/$J$15/1000,0)</f>
        <v>0.99984634841286202</v>
      </c>
      <c r="P168" s="2"/>
      <c r="W168" t="s">
        <v>96</v>
      </c>
      <c r="X168">
        <f>J15/(X166/1000)</f>
        <v>0.84594282536491106</v>
      </c>
      <c r="AH168" s="66" t="s">
        <v>96</v>
      </c>
      <c r="AI168" s="66"/>
      <c r="AJ168" s="66">
        <f>J15/(AJ166/1000)</f>
        <v>1.0001536751995763</v>
      </c>
      <c r="AK168" s="66"/>
      <c r="AL168" s="66"/>
      <c r="AM168" s="66"/>
    </row>
    <row r="169" spans="14:39" x14ac:dyDescent="0.45">
      <c r="N169" t="s">
        <v>97</v>
      </c>
    </row>
    <row r="170" spans="14:39" x14ac:dyDescent="0.45">
      <c r="N170" t="s">
        <v>98</v>
      </c>
    </row>
  </sheetData>
  <pageMargins left="0.75" right="0.75" top="1" bottom="1" header="0.5" footer="0.5"/>
  <pageSetup paperSize="9" orientation="landscape" blackAndWhite="1" useFirstPageNumber="1" horizontalDpi="4294967292" verticalDpi="4294967292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6385" r:id="rId4" name="Button 1">
              <controlPr defaultSize="0" print="0" autoFill="0" autoLine="0" autoPict="0" macro="'TOTINT+migration(1999)'!PRINT">
                <anchor moveWithCells="1" sizeWithCells="1">
                  <from>
                    <xdr:col>5</xdr:col>
                    <xdr:colOff>354330</xdr:colOff>
                    <xdr:row>2</xdr:row>
                    <xdr:rowOff>0</xdr:rowOff>
                  </from>
                  <to>
                    <xdr:col>7</xdr:col>
                    <xdr:colOff>533400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6" r:id="rId5" name="Button 2">
              <controlPr defaultSize="0" print="0" autoFill="0" autoLine="0" autoPict="0" macro="'TOTINT+migration(1999)'!FIRST">
                <anchor moveWithCells="1" sizeWithCells="1">
                  <from>
                    <xdr:col>4</xdr:col>
                    <xdr:colOff>0</xdr:colOff>
                    <xdr:row>2</xdr:row>
                    <xdr:rowOff>0</xdr:rowOff>
                  </from>
                  <to>
                    <xdr:col>5</xdr:col>
                    <xdr:colOff>354330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7" r:id="rId6" name="Button 3">
              <controlPr defaultSize="0" print="0" autoFill="0" autoLine="0" autoPict="0" macro="'TOTINT+migration(1999)'!SAVE">
                <anchor moveWithCells="1" sizeWithCells="1">
                  <from>
                    <xdr:col>7</xdr:col>
                    <xdr:colOff>533400</xdr:colOff>
                    <xdr:row>2</xdr:row>
                    <xdr:rowOff>0</xdr:rowOff>
                  </from>
                  <to>
                    <xdr:col>10</xdr:col>
                    <xdr:colOff>57150</xdr:colOff>
                    <xdr:row>5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pageSetUpPr autoPageBreaks="0"/>
  </sheetPr>
  <dimension ref="A1:BC170"/>
  <sheetViews>
    <sheetView zoomScaleNormal="100" workbookViewId="0"/>
  </sheetViews>
  <sheetFormatPr defaultRowHeight="12.3" x14ac:dyDescent="0.45"/>
  <cols>
    <col min="7" max="7" width="2.71875" customWidth="1"/>
    <col min="9" max="9" width="2.71875" customWidth="1"/>
    <col min="10" max="10" width="9.83203125" customWidth="1"/>
    <col min="14" max="14" width="5.71875" customWidth="1"/>
    <col min="15" max="15" width="10.71875" customWidth="1"/>
    <col min="16" max="16" width="7.71875" customWidth="1"/>
    <col min="17" max="17" width="6.71875" hidden="1" customWidth="1"/>
    <col min="18" max="18" width="3.71875" customWidth="1"/>
    <col min="19" max="19" width="10.71875" customWidth="1"/>
    <col min="20" max="20" width="7.71875" customWidth="1"/>
    <col min="21" max="21" width="6.71875" hidden="1" customWidth="1"/>
    <col min="22" max="22" width="3.71875" customWidth="1"/>
    <col min="23" max="23" width="10.71875" customWidth="1"/>
    <col min="24" max="24" width="7.71875" customWidth="1"/>
    <col min="25" max="25" width="6.71875" hidden="1" customWidth="1"/>
    <col min="26" max="26" width="3.71875" customWidth="1"/>
    <col min="27" max="27" width="10.71875" customWidth="1"/>
    <col min="28" max="28" width="7.71875" customWidth="1"/>
    <col min="29" max="29" width="6.71875" hidden="1" customWidth="1"/>
    <col min="30" max="30" width="3.71875" customWidth="1"/>
    <col min="31" max="31" width="10.71875" customWidth="1"/>
    <col min="32" max="32" width="7.71875" customWidth="1"/>
    <col min="33" max="33" width="0" hidden="1" customWidth="1"/>
    <col min="35" max="35" width="5.27734375" customWidth="1"/>
    <col min="36" max="36" width="8.71875" customWidth="1"/>
    <col min="37" max="37" width="6.27734375" customWidth="1"/>
    <col min="38" max="38" width="6.44140625" customWidth="1"/>
  </cols>
  <sheetData>
    <row r="1" spans="1:55" ht="22.5" x14ac:dyDescent="0.75">
      <c r="A1" s="3" t="s">
        <v>22</v>
      </c>
      <c r="C1" s="1" t="s">
        <v>23</v>
      </c>
      <c r="E1" s="2"/>
      <c r="F1" s="3" t="s">
        <v>24</v>
      </c>
      <c r="J1" s="3" t="s">
        <v>25</v>
      </c>
      <c r="N1" s="3" t="s">
        <v>26</v>
      </c>
      <c r="P1" s="5" t="str">
        <f>($C$3)</f>
        <v>p7eINT_metier</v>
      </c>
      <c r="T1" s="6" t="s">
        <v>27</v>
      </c>
      <c r="W1" s="7" t="str">
        <f>($C$5)</f>
        <v>Plaice VIIe - International (Used metier based datasets)</v>
      </c>
    </row>
    <row r="2" spans="1:55" x14ac:dyDescent="0.45">
      <c r="N2" s="3"/>
    </row>
    <row r="3" spans="1:55" x14ac:dyDescent="0.45">
      <c r="A3" s="3" t="s">
        <v>26</v>
      </c>
      <c r="C3" s="11" t="s">
        <v>28</v>
      </c>
      <c r="D3" s="39"/>
      <c r="N3" s="6" t="s">
        <v>29</v>
      </c>
      <c r="P3" s="5">
        <f>($B$7)</f>
        <v>1998</v>
      </c>
      <c r="Q3" s="9"/>
      <c r="R3" s="9"/>
      <c r="S3" s="9"/>
      <c r="T3" s="6" t="s">
        <v>30</v>
      </c>
      <c r="U3" s="10"/>
      <c r="W3" s="5" t="str">
        <f>($D$7)</f>
        <v>Combined</v>
      </c>
    </row>
    <row r="4" spans="1:55" x14ac:dyDescent="0.45">
      <c r="A4" s="3"/>
      <c r="N4" s="6"/>
      <c r="P4" s="6"/>
      <c r="Q4" s="9"/>
      <c r="R4" s="9"/>
      <c r="S4" s="9"/>
      <c r="U4" s="10"/>
    </row>
    <row r="5" spans="1:55" x14ac:dyDescent="0.45">
      <c r="A5" s="6" t="s">
        <v>27</v>
      </c>
      <c r="C5" s="11" t="s">
        <v>31</v>
      </c>
      <c r="D5" s="9"/>
      <c r="E5" s="9"/>
      <c r="G5" s="10"/>
      <c r="N5" s="6" t="s">
        <v>32</v>
      </c>
      <c r="P5" s="36">
        <f>($F$7)</f>
        <v>42194</v>
      </c>
      <c r="Q5" s="2"/>
      <c r="R5" s="2"/>
      <c r="T5" s="6" t="s">
        <v>33</v>
      </c>
      <c r="U5" s="2"/>
      <c r="W5" s="5" t="str">
        <f>($J$7)</f>
        <v>idh</v>
      </c>
    </row>
    <row r="6" spans="1:55" x14ac:dyDescent="0.45">
      <c r="A6" s="6"/>
      <c r="C6" s="6"/>
      <c r="D6" s="9"/>
      <c r="E6" s="9"/>
      <c r="G6" s="10"/>
    </row>
    <row r="7" spans="1:55" x14ac:dyDescent="0.45">
      <c r="A7" s="6" t="s">
        <v>29</v>
      </c>
      <c r="B7" s="12">
        <v>1998</v>
      </c>
      <c r="C7" s="9" t="s">
        <v>30</v>
      </c>
      <c r="D7" s="13" t="str">
        <f>IF(F45=1, "Combined",IF(F45=2, "Separate",""))</f>
        <v>Combined</v>
      </c>
      <c r="E7" s="4" t="s">
        <v>32</v>
      </c>
      <c r="F7" s="35">
        <v>42194</v>
      </c>
      <c r="G7" s="2"/>
      <c r="I7" s="4" t="s">
        <v>33</v>
      </c>
      <c r="J7" s="40" t="s">
        <v>34</v>
      </c>
    </row>
    <row r="8" spans="1:55" x14ac:dyDescent="0.45">
      <c r="N8" s="15" t="s">
        <v>35</v>
      </c>
      <c r="AU8" s="45"/>
    </row>
    <row r="9" spans="1:55" x14ac:dyDescent="0.45">
      <c r="AF9" s="46"/>
      <c r="AG9" s="46"/>
      <c r="AH9" s="46"/>
      <c r="AI9" s="46"/>
      <c r="AJ9" s="46"/>
      <c r="AK9" s="46"/>
      <c r="AL9" s="46"/>
      <c r="AM9" s="46"/>
      <c r="AN9" s="46"/>
      <c r="AO9" s="47"/>
      <c r="AU9" s="45"/>
    </row>
    <row r="10" spans="1:55" x14ac:dyDescent="0.45">
      <c r="A10" t="s">
        <v>36</v>
      </c>
      <c r="N10" s="3" t="s">
        <v>37</v>
      </c>
    </row>
    <row r="11" spans="1:55" x14ac:dyDescent="0.45">
      <c r="A11" t="s">
        <v>38</v>
      </c>
      <c r="AK11" s="9"/>
    </row>
    <row r="12" spans="1:55" x14ac:dyDescent="0.45">
      <c r="O12" s="37" t="str">
        <f>C14</f>
        <v>International</v>
      </c>
      <c r="P12" s="2"/>
      <c r="S12" s="37" t="str">
        <f>D14</f>
        <v>Migration</v>
      </c>
      <c r="T12" s="2"/>
      <c r="U12" s="5"/>
      <c r="W12" s="37" t="str">
        <f>E14</f>
        <v>-</v>
      </c>
      <c r="X12" s="2"/>
      <c r="Z12" s="5"/>
      <c r="AA12" s="37" t="str">
        <f>F14</f>
        <v>-</v>
      </c>
      <c r="AB12" s="2"/>
      <c r="AC12" s="5"/>
      <c r="AJ12" s="9"/>
      <c r="AX12" s="42"/>
      <c r="BC12" s="42"/>
    </row>
    <row r="13" spans="1:55" x14ac:dyDescent="0.45">
      <c r="I13" s="4"/>
      <c r="J13" s="16" t="s">
        <v>39</v>
      </c>
      <c r="N13" s="17" t="s">
        <v>40</v>
      </c>
      <c r="O13" s="10"/>
      <c r="P13" s="10"/>
      <c r="S13" s="10"/>
      <c r="T13" s="10"/>
      <c r="U13" s="10"/>
      <c r="W13" s="10" t="s">
        <v>41</v>
      </c>
      <c r="X13" s="10" t="s">
        <v>42</v>
      </c>
      <c r="AA13" s="10" t="s">
        <v>41</v>
      </c>
      <c r="AB13" s="10" t="s">
        <v>42</v>
      </c>
      <c r="AC13" s="10"/>
      <c r="AE13" s="10"/>
      <c r="AX13" s="42"/>
      <c r="BC13" s="42"/>
    </row>
    <row r="14" spans="1:55" x14ac:dyDescent="0.45">
      <c r="C14" s="41" t="s">
        <v>43</v>
      </c>
      <c r="D14" s="41" t="s">
        <v>44</v>
      </c>
      <c r="E14" s="41" t="s">
        <v>45</v>
      </c>
      <c r="F14" s="41" t="s">
        <v>45</v>
      </c>
      <c r="H14" s="16" t="s">
        <v>46</v>
      </c>
      <c r="I14" s="4"/>
      <c r="J14" s="16" t="s">
        <v>47</v>
      </c>
      <c r="N14" s="17">
        <v>0</v>
      </c>
      <c r="O14" s="30">
        <v>0</v>
      </c>
      <c r="P14" s="22">
        <v>0</v>
      </c>
      <c r="Q14" s="18"/>
      <c r="S14" s="30">
        <v>0</v>
      </c>
      <c r="T14" s="22">
        <v>0</v>
      </c>
      <c r="U14" s="20"/>
      <c r="W14" s="30">
        <v>0</v>
      </c>
      <c r="X14" s="22">
        <v>0</v>
      </c>
      <c r="AA14" s="30">
        <v>0</v>
      </c>
      <c r="AB14" s="22">
        <v>0</v>
      </c>
      <c r="AC14" s="23"/>
      <c r="AE14" s="22"/>
      <c r="AX14" s="42"/>
      <c r="BC14" s="42"/>
    </row>
    <row r="15" spans="1:55" x14ac:dyDescent="0.45">
      <c r="A15" t="s">
        <v>48</v>
      </c>
      <c r="C15" s="20">
        <v>1131.3779999999999</v>
      </c>
      <c r="D15" s="22">
        <v>214.73196126705801</v>
      </c>
      <c r="E15" s="20">
        <f>0</f>
        <v>0</v>
      </c>
      <c r="F15" s="20">
        <f>0</f>
        <v>0</v>
      </c>
      <c r="H15" s="22"/>
      <c r="J15" s="22">
        <f>SUM(C15:F15)</f>
        <v>1346.109961267058</v>
      </c>
      <c r="N15" s="17">
        <v>1</v>
      </c>
      <c r="O15" s="30">
        <v>0</v>
      </c>
      <c r="P15" s="22">
        <v>0</v>
      </c>
      <c r="Q15" s="18"/>
      <c r="S15" s="30">
        <v>0</v>
      </c>
      <c r="T15" s="22">
        <v>0</v>
      </c>
      <c r="U15" s="20"/>
      <c r="W15" s="30">
        <v>0</v>
      </c>
      <c r="X15" s="22">
        <v>0</v>
      </c>
      <c r="AA15" s="30">
        <v>0</v>
      </c>
      <c r="AB15" s="22">
        <v>0</v>
      </c>
      <c r="AC15" s="23"/>
      <c r="AE15" s="22"/>
      <c r="BC15" s="42"/>
    </row>
    <row r="16" spans="1:55" x14ac:dyDescent="0.45">
      <c r="N16" s="17">
        <v>2</v>
      </c>
      <c r="O16" s="30">
        <v>518285.73709677224</v>
      </c>
      <c r="P16" s="22">
        <v>0.25867144414518495</v>
      </c>
      <c r="Q16" s="18"/>
      <c r="S16" s="30">
        <v>17707.5</v>
      </c>
      <c r="T16" s="22">
        <v>0.19839626355656001</v>
      </c>
      <c r="U16" s="20"/>
      <c r="W16" s="30">
        <v>0</v>
      </c>
      <c r="X16" s="22">
        <v>0</v>
      </c>
      <c r="AA16" s="30">
        <v>0</v>
      </c>
      <c r="AB16" s="22">
        <v>0</v>
      </c>
      <c r="AC16" s="23"/>
      <c r="AE16" s="22"/>
      <c r="AQ16" s="22"/>
      <c r="AT16" s="22"/>
      <c r="AX16" s="43"/>
      <c r="BC16" s="43"/>
    </row>
    <row r="17" spans="1:55" x14ac:dyDescent="0.45">
      <c r="A17" t="s">
        <v>49</v>
      </c>
      <c r="C17" s="20">
        <v>1131.3779999999999</v>
      </c>
      <c r="D17" s="22">
        <v>214.73196126705801</v>
      </c>
      <c r="E17" s="20">
        <f>0</f>
        <v>0</v>
      </c>
      <c r="F17" s="20">
        <f>0</f>
        <v>0</v>
      </c>
      <c r="H17" s="22">
        <f>SUM(C17:F17)</f>
        <v>1346.109961267058</v>
      </c>
      <c r="I17" s="22"/>
      <c r="J17" s="22"/>
      <c r="N17" s="17">
        <v>3</v>
      </c>
      <c r="O17" s="30">
        <v>1213719.9595952302</v>
      </c>
      <c r="P17" s="22">
        <v>0.33284580133715946</v>
      </c>
      <c r="Q17" s="18"/>
      <c r="S17" s="30">
        <v>268233</v>
      </c>
      <c r="T17" s="22">
        <v>0.25575563035135002</v>
      </c>
      <c r="U17" s="20"/>
      <c r="W17" s="30">
        <v>0</v>
      </c>
      <c r="X17" s="22">
        <v>0</v>
      </c>
      <c r="AA17" s="30">
        <v>0</v>
      </c>
      <c r="AB17" s="22">
        <v>0</v>
      </c>
      <c r="AC17" s="23"/>
      <c r="AE17" s="22"/>
      <c r="AQ17" s="22"/>
      <c r="AT17" s="22"/>
      <c r="AX17" s="43"/>
      <c r="BC17" s="43"/>
    </row>
    <row r="18" spans="1:55" x14ac:dyDescent="0.45">
      <c r="N18" s="17">
        <v>4</v>
      </c>
      <c r="O18" s="30">
        <v>856631.78217321075</v>
      </c>
      <c r="P18" s="22">
        <v>0.42006066161431588</v>
      </c>
      <c r="Q18" s="18"/>
      <c r="S18" s="30">
        <v>250128</v>
      </c>
      <c r="T18" s="22">
        <v>0.33339446672745798</v>
      </c>
      <c r="U18" s="20"/>
      <c r="W18" s="30">
        <v>0</v>
      </c>
      <c r="X18" s="22">
        <v>0</v>
      </c>
      <c r="AA18" s="30">
        <v>0</v>
      </c>
      <c r="AB18" s="22">
        <v>0</v>
      </c>
      <c r="AC18" s="23"/>
      <c r="AE18" s="22"/>
      <c r="AQ18" s="22"/>
      <c r="AT18" s="22"/>
      <c r="AX18" s="43"/>
      <c r="BC18" s="43"/>
    </row>
    <row r="19" spans="1:55" x14ac:dyDescent="0.45">
      <c r="A19" t="s">
        <v>50</v>
      </c>
      <c r="C19" s="20">
        <v>1131.3779999999999</v>
      </c>
      <c r="D19" s="22">
        <v>214.73196126705801</v>
      </c>
      <c r="E19" s="20">
        <v>0</v>
      </c>
      <c r="F19" s="20">
        <v>0</v>
      </c>
      <c r="H19" s="22"/>
      <c r="I19" s="22"/>
      <c r="J19" s="22"/>
      <c r="N19" s="17">
        <v>5</v>
      </c>
      <c r="O19" s="30">
        <v>114462.7631142434</v>
      </c>
      <c r="P19" s="22">
        <v>0.55232097892258492</v>
      </c>
      <c r="Q19" s="18"/>
      <c r="S19" s="30">
        <v>40950</v>
      </c>
      <c r="T19" s="22">
        <v>0.44630567834319801</v>
      </c>
      <c r="U19" s="20"/>
      <c r="W19" s="30">
        <v>0</v>
      </c>
      <c r="X19" s="22">
        <v>0</v>
      </c>
      <c r="AA19" s="30">
        <v>0</v>
      </c>
      <c r="AB19" s="22">
        <v>0</v>
      </c>
      <c r="AC19" s="23"/>
      <c r="AE19" s="22"/>
      <c r="AQ19" s="22"/>
      <c r="AT19" s="22"/>
      <c r="AX19" s="43"/>
      <c r="BC19" s="43"/>
    </row>
    <row r="20" spans="1:55" x14ac:dyDescent="0.45">
      <c r="N20" s="17">
        <v>6</v>
      </c>
      <c r="O20" s="30">
        <v>52675.717603208061</v>
      </c>
      <c r="P20" s="22">
        <v>0.64208247611714342</v>
      </c>
      <c r="Q20" s="18"/>
      <c r="S20" s="30">
        <v>11250</v>
      </c>
      <c r="T20" s="22">
        <v>0.57341083361173195</v>
      </c>
      <c r="U20" s="20"/>
      <c r="W20" s="30">
        <v>0</v>
      </c>
      <c r="X20" s="22">
        <v>0</v>
      </c>
      <c r="AA20" s="30">
        <v>0</v>
      </c>
      <c r="AB20" s="22">
        <v>0</v>
      </c>
      <c r="AC20" s="23"/>
      <c r="AE20" s="22"/>
      <c r="AQ20" s="22"/>
      <c r="AT20" s="22"/>
      <c r="AX20" s="43"/>
      <c r="BC20" s="43"/>
    </row>
    <row r="21" spans="1:55" x14ac:dyDescent="0.45">
      <c r="A21" t="s">
        <v>51</v>
      </c>
      <c r="C21" s="13">
        <f>IF(C19=0, 0,IF(C19&lt;&gt; 0, C17/C19))</f>
        <v>1</v>
      </c>
      <c r="D21" s="13">
        <f>IF(D19=0, 0,IF(D19&lt;&gt; 0, D17/D19))</f>
        <v>1</v>
      </c>
      <c r="E21" s="13">
        <f>IF(E19=0, 0,IF(E19&lt;&gt; 0, E17/E19))</f>
        <v>0</v>
      </c>
      <c r="F21" s="13">
        <f>IF(F19=0, 0,IF(F19&lt;&gt; 0, F17/F19))</f>
        <v>0</v>
      </c>
      <c r="J21" s="13">
        <f>IF(H17=0, 0,IF(H17&lt;&gt; 0, J15/H17))</f>
        <v>1</v>
      </c>
      <c r="N21" s="17">
        <v>7</v>
      </c>
      <c r="O21" s="30">
        <v>47216.934876599895</v>
      </c>
      <c r="P21" s="22">
        <v>0.79279055510224195</v>
      </c>
      <c r="Q21" s="18"/>
      <c r="S21" s="30">
        <v>13050</v>
      </c>
      <c r="T21" s="22">
        <v>0.66748709288261898</v>
      </c>
      <c r="U21" s="20"/>
      <c r="W21" s="30">
        <v>0</v>
      </c>
      <c r="X21" s="22">
        <v>0</v>
      </c>
      <c r="AA21" s="30">
        <v>0</v>
      </c>
      <c r="AB21" s="22">
        <v>0</v>
      </c>
      <c r="AC21" s="23"/>
      <c r="AE21" s="22"/>
      <c r="AQ21" s="22"/>
      <c r="AT21" s="22"/>
      <c r="AX21" s="43"/>
      <c r="BC21" s="43"/>
    </row>
    <row r="22" spans="1:55" x14ac:dyDescent="0.45">
      <c r="N22" s="17">
        <v>8</v>
      </c>
      <c r="O22" s="30">
        <v>15097.175187287958</v>
      </c>
      <c r="P22" s="22">
        <v>1.0541266404334246</v>
      </c>
      <c r="Q22" s="18"/>
      <c r="S22" s="30">
        <v>6600</v>
      </c>
      <c r="T22" s="22">
        <v>0.78675280467395703</v>
      </c>
      <c r="U22" s="20"/>
      <c r="W22" s="30">
        <v>0</v>
      </c>
      <c r="X22" s="22">
        <v>0</v>
      </c>
      <c r="AA22" s="30">
        <v>0</v>
      </c>
      <c r="AB22" s="22">
        <v>0</v>
      </c>
      <c r="AC22" s="23"/>
      <c r="AE22" s="22"/>
      <c r="AQ22" s="22"/>
      <c r="AT22" s="22"/>
      <c r="AX22" s="43"/>
      <c r="BC22" s="43"/>
    </row>
    <row r="23" spans="1:55" x14ac:dyDescent="0.45">
      <c r="N23" s="17">
        <v>9</v>
      </c>
      <c r="O23" s="30">
        <v>16057.021088111762</v>
      </c>
      <c r="P23" s="22">
        <v>1.107485388594623</v>
      </c>
      <c r="Q23" s="18"/>
      <c r="S23" s="30">
        <v>4650</v>
      </c>
      <c r="T23" s="22">
        <v>0.94869423860361002</v>
      </c>
      <c r="U23" s="20"/>
      <c r="W23" s="30">
        <v>0</v>
      </c>
      <c r="X23" s="22">
        <v>0</v>
      </c>
      <c r="AA23" s="30">
        <v>0</v>
      </c>
      <c r="AB23" s="22">
        <v>0</v>
      </c>
      <c r="AC23" s="23"/>
      <c r="AE23" s="22"/>
      <c r="AQ23" s="22"/>
      <c r="AT23" s="22"/>
      <c r="AX23" s="43"/>
      <c r="BC23" s="43"/>
    </row>
    <row r="24" spans="1:55" x14ac:dyDescent="0.45">
      <c r="A24" t="s">
        <v>52</v>
      </c>
      <c r="C24" s="24">
        <f>IF($Q$98+$Q$131 &gt;0,($Q$98+$Q$131)/$C$17/1000,0)</f>
        <v>0.99967710684940958</v>
      </c>
      <c r="D24" s="24">
        <f>IF($U$98+$U$131 &gt;0,($U$98+$U$131)/$D$17/1000,0)</f>
        <v>0.99999999999999878</v>
      </c>
      <c r="E24" s="24">
        <f>IF($Y$98+$Y$131 &gt;0,($Y$98+$Y$131)/$E$17/1000,0)</f>
        <v>0</v>
      </c>
      <c r="F24" s="24">
        <f>IF($AC$98+$AC$131 &gt;0,($AC$98+$AC$131)/$F$17/1000,0)</f>
        <v>0</v>
      </c>
      <c r="G24" s="10"/>
      <c r="H24" s="10"/>
      <c r="I24" s="10"/>
      <c r="J24" s="24">
        <f>IF($AG$98+$AG$131 &gt;0,($AG$98+$AG$131)/$J$15/1000,0)</f>
        <v>0.99972861488478659</v>
      </c>
      <c r="N24" s="17">
        <v>10</v>
      </c>
      <c r="O24" s="30">
        <v>4891.0178088594503</v>
      </c>
      <c r="P24" s="22">
        <v>1.16757877089513</v>
      </c>
      <c r="Q24" s="18"/>
      <c r="S24" s="30">
        <v>14400</v>
      </c>
      <c r="T24" s="22">
        <v>1.12386635914803</v>
      </c>
      <c r="U24" s="20"/>
      <c r="W24" s="30">
        <v>0</v>
      </c>
      <c r="X24" s="22">
        <v>0</v>
      </c>
      <c r="AA24" s="30">
        <v>0</v>
      </c>
      <c r="AB24" s="22">
        <v>0</v>
      </c>
      <c r="AC24" s="23"/>
      <c r="AE24" s="22"/>
      <c r="AQ24" s="22"/>
      <c r="AT24" s="22"/>
      <c r="AW24" s="5"/>
      <c r="AX24" s="43"/>
      <c r="BC24" s="43"/>
    </row>
    <row r="25" spans="1:55" x14ac:dyDescent="0.45">
      <c r="N25" s="17">
        <v>11</v>
      </c>
      <c r="O25" s="30">
        <v>10718.073539115108</v>
      </c>
      <c r="P25" s="22">
        <v>1.3203843216330495</v>
      </c>
      <c r="Q25" s="18"/>
      <c r="S25" s="30"/>
      <c r="T25" s="22"/>
      <c r="U25" s="20"/>
      <c r="W25" s="30">
        <v>0</v>
      </c>
      <c r="X25" s="22">
        <v>0</v>
      </c>
      <c r="AA25" s="30">
        <v>0</v>
      </c>
      <c r="AB25" s="22">
        <v>0</v>
      </c>
      <c r="AC25" s="23"/>
      <c r="AE25" s="22"/>
      <c r="AQ25" s="22"/>
      <c r="AT25" s="22"/>
      <c r="AX25" s="43"/>
      <c r="BC25" s="43"/>
    </row>
    <row r="26" spans="1:55" x14ac:dyDescent="0.45">
      <c r="N26" s="17">
        <v>12</v>
      </c>
      <c r="O26" s="30">
        <v>14659.685577573007</v>
      </c>
      <c r="P26" s="22">
        <v>1.5072396489013984</v>
      </c>
      <c r="Q26" s="18"/>
      <c r="S26" s="30"/>
      <c r="T26" s="22"/>
      <c r="U26" s="20"/>
      <c r="W26" s="30">
        <v>0</v>
      </c>
      <c r="X26" s="22">
        <v>0</v>
      </c>
      <c r="AA26" s="30">
        <v>0</v>
      </c>
      <c r="AB26" s="22">
        <v>0</v>
      </c>
      <c r="AC26" s="23"/>
      <c r="AE26" s="22"/>
      <c r="AQ26" s="22"/>
      <c r="AT26" s="22"/>
      <c r="AX26" s="43"/>
      <c r="BC26" s="43"/>
    </row>
    <row r="27" spans="1:55" x14ac:dyDescent="0.45">
      <c r="N27" s="17">
        <v>13</v>
      </c>
      <c r="O27" s="30">
        <v>7710.3384521308462</v>
      </c>
      <c r="P27" s="22">
        <v>1.2317952268093659</v>
      </c>
      <c r="Q27" s="18"/>
      <c r="S27" s="30"/>
      <c r="T27" s="22"/>
      <c r="U27" s="20"/>
      <c r="W27" s="30">
        <v>0</v>
      </c>
      <c r="X27" s="22">
        <v>0</v>
      </c>
      <c r="AA27" s="30">
        <v>0</v>
      </c>
      <c r="AB27" s="22">
        <v>0</v>
      </c>
      <c r="AC27" s="23"/>
      <c r="AE27" s="22"/>
      <c r="AQ27" s="22"/>
      <c r="AT27" s="22"/>
      <c r="AX27" s="43"/>
      <c r="BC27" s="43"/>
    </row>
    <row r="28" spans="1:55" x14ac:dyDescent="0.45">
      <c r="N28" s="17">
        <v>14</v>
      </c>
      <c r="O28" s="30">
        <v>1183.9846594436217</v>
      </c>
      <c r="P28" s="22">
        <v>1.954253527554543</v>
      </c>
      <c r="Q28" s="18"/>
      <c r="S28" s="30"/>
      <c r="T28" s="22"/>
      <c r="U28" s="20"/>
      <c r="W28" s="30">
        <v>0</v>
      </c>
      <c r="X28" s="22">
        <v>0</v>
      </c>
      <c r="AA28" s="30">
        <v>0</v>
      </c>
      <c r="AB28" s="22">
        <v>0</v>
      </c>
      <c r="AC28" s="23"/>
      <c r="AE28" s="22"/>
      <c r="AQ28" s="22"/>
      <c r="AT28" s="22"/>
      <c r="AX28" s="43"/>
      <c r="BC28" s="43"/>
    </row>
    <row r="29" spans="1:55" x14ac:dyDescent="0.45">
      <c r="N29" s="17" t="s">
        <v>53</v>
      </c>
      <c r="O29" s="30">
        <v>7173.7917811940806</v>
      </c>
      <c r="P29" s="22">
        <v>1.5592423744793262</v>
      </c>
      <c r="Q29" s="18"/>
      <c r="S29" s="30"/>
      <c r="T29" s="22"/>
      <c r="U29" s="20"/>
      <c r="W29" s="30">
        <v>0</v>
      </c>
      <c r="X29" s="22">
        <v>0</v>
      </c>
      <c r="AA29" s="30">
        <v>0</v>
      </c>
      <c r="AB29" s="22">
        <v>0</v>
      </c>
      <c r="AC29" s="23"/>
      <c r="AE29" s="22"/>
      <c r="AQ29" s="22"/>
      <c r="AT29" s="22"/>
      <c r="AX29" s="43"/>
      <c r="BC29" s="43"/>
    </row>
    <row r="30" spans="1:55" x14ac:dyDescent="0.45">
      <c r="AQ30" s="22"/>
      <c r="AT30" s="22"/>
      <c r="AX30" s="43"/>
      <c r="BC30" s="43"/>
    </row>
    <row r="31" spans="1:55" x14ac:dyDescent="0.45">
      <c r="N31" t="s">
        <v>54</v>
      </c>
      <c r="O31" s="31">
        <f>SUM(O14:O29)</f>
        <v>2880483.9825529796</v>
      </c>
      <c r="P31" s="2"/>
      <c r="S31" s="31">
        <f>SUM(S14:S29)</f>
        <v>626968.5</v>
      </c>
      <c r="T31" s="2"/>
      <c r="U31" s="5"/>
      <c r="V31" s="5"/>
      <c r="W31" s="31">
        <f>SUM(W14:W29)</f>
        <v>0</v>
      </c>
      <c r="X31" s="2"/>
      <c r="Y31" s="5"/>
      <c r="Z31" s="5"/>
      <c r="AA31" s="31">
        <f>SUM(AA14:AA29)</f>
        <v>0</v>
      </c>
      <c r="AB31" s="2"/>
      <c r="AC31" s="5"/>
      <c r="AW31" s="42"/>
      <c r="AX31" s="43"/>
      <c r="AY31" s="42"/>
      <c r="AZ31" s="42"/>
      <c r="BA31" s="42"/>
      <c r="BB31" s="44"/>
      <c r="BC31" s="43"/>
    </row>
    <row r="32" spans="1:55" x14ac:dyDescent="0.45">
      <c r="A32" s="46"/>
      <c r="B32" s="46"/>
      <c r="C32" s="46"/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7"/>
    </row>
    <row r="33" spans="1:38" x14ac:dyDescent="0.45">
      <c r="P33" s="3"/>
      <c r="U33" s="3"/>
      <c r="Z33" s="3"/>
      <c r="AE33" s="3"/>
      <c r="AK33" s="9"/>
    </row>
    <row r="34" spans="1:38" x14ac:dyDescent="0.45">
      <c r="N34" s="3" t="s">
        <v>26</v>
      </c>
      <c r="P34" s="5" t="str">
        <f>($C$3)</f>
        <v>p7eINT_metier</v>
      </c>
      <c r="T34" s="6" t="s">
        <v>27</v>
      </c>
      <c r="W34" s="7" t="str">
        <f>($C$5)</f>
        <v>Plaice VIIe - International (Used metier based datasets)</v>
      </c>
    </row>
    <row r="35" spans="1:38" x14ac:dyDescent="0.45">
      <c r="N35" s="3"/>
    </row>
    <row r="36" spans="1:38" x14ac:dyDescent="0.45">
      <c r="N36" s="6" t="s">
        <v>29</v>
      </c>
      <c r="P36" s="5">
        <f>($B$7)</f>
        <v>1998</v>
      </c>
      <c r="Q36" s="9"/>
      <c r="R36" s="9"/>
      <c r="S36" s="9"/>
      <c r="T36" s="6" t="s">
        <v>30</v>
      </c>
      <c r="U36" s="10"/>
      <c r="W36" s="5" t="str">
        <f>($D$7)</f>
        <v>Combined</v>
      </c>
    </row>
    <row r="37" spans="1:38" x14ac:dyDescent="0.45">
      <c r="C37" s="25" t="s">
        <v>55</v>
      </c>
      <c r="D37" s="26"/>
      <c r="E37" s="26"/>
      <c r="F37" s="27"/>
      <c r="N37" s="6"/>
      <c r="P37" s="6"/>
      <c r="Q37" s="9"/>
      <c r="R37" s="9"/>
      <c r="S37" s="9"/>
      <c r="U37" s="10"/>
    </row>
    <row r="38" spans="1:38" x14ac:dyDescent="0.45">
      <c r="C38" s="26"/>
      <c r="D38" s="26"/>
      <c r="E38" s="26"/>
      <c r="F38" s="28"/>
      <c r="N38" s="6" t="s">
        <v>32</v>
      </c>
      <c r="P38" s="36">
        <f>($F$7)</f>
        <v>42194</v>
      </c>
      <c r="Q38" s="2"/>
      <c r="R38" s="2"/>
      <c r="T38" s="6" t="s">
        <v>33</v>
      </c>
      <c r="U38" s="2"/>
      <c r="W38" s="5" t="str">
        <f>($J$7)</f>
        <v>idh</v>
      </c>
    </row>
    <row r="39" spans="1:38" x14ac:dyDescent="0.45">
      <c r="C39" s="26" t="s">
        <v>56</v>
      </c>
      <c r="D39" s="26"/>
      <c r="E39" s="26"/>
      <c r="F39" s="27">
        <f>1</f>
        <v>1</v>
      </c>
    </row>
    <row r="40" spans="1:38" x14ac:dyDescent="0.45">
      <c r="C40" s="26" t="s">
        <v>57</v>
      </c>
      <c r="D40" s="26"/>
      <c r="E40" s="26"/>
      <c r="F40" s="28" t="str">
        <f>"n"</f>
        <v>n</v>
      </c>
    </row>
    <row r="41" spans="1:38" x14ac:dyDescent="0.45">
      <c r="C41" s="26" t="s">
        <v>58</v>
      </c>
      <c r="D41" s="26"/>
      <c r="E41" s="26"/>
      <c r="F41" s="28">
        <f>1</f>
        <v>1</v>
      </c>
      <c r="N41" s="15" t="s">
        <v>35</v>
      </c>
    </row>
    <row r="42" spans="1:38" x14ac:dyDescent="0.45">
      <c r="C42" s="26" t="s">
        <v>59</v>
      </c>
      <c r="D42" s="26"/>
      <c r="E42" s="26"/>
      <c r="F42" s="27">
        <f>2</f>
        <v>2</v>
      </c>
    </row>
    <row r="43" spans="1:38" x14ac:dyDescent="0.45">
      <c r="C43" s="26" t="s">
        <v>60</v>
      </c>
      <c r="D43" s="26"/>
      <c r="E43" s="26"/>
      <c r="F43" s="29" t="str">
        <f>"n"</f>
        <v>n</v>
      </c>
      <c r="N43" s="3" t="s">
        <v>61</v>
      </c>
    </row>
    <row r="44" spans="1:38" x14ac:dyDescent="0.45">
      <c r="C44" s="26" t="s">
        <v>62</v>
      </c>
      <c r="D44" s="26"/>
      <c r="E44" s="26"/>
      <c r="F44" s="29">
        <f>3</f>
        <v>3</v>
      </c>
      <c r="AK44" s="9"/>
    </row>
    <row r="45" spans="1:38" x14ac:dyDescent="0.45">
      <c r="C45" s="26" t="s">
        <v>63</v>
      </c>
      <c r="D45" s="26"/>
      <c r="E45" s="26"/>
      <c r="F45" s="26">
        <f>1</f>
        <v>1</v>
      </c>
      <c r="O45" s="37" t="str">
        <f>C14</f>
        <v>International</v>
      </c>
      <c r="P45" s="2"/>
      <c r="S45" s="37" t="str">
        <f>D14</f>
        <v>Migration</v>
      </c>
      <c r="T45" s="2"/>
      <c r="W45" s="37" t="str">
        <f>E14</f>
        <v>-</v>
      </c>
      <c r="X45" s="2"/>
      <c r="AA45" s="37" t="str">
        <f>F14</f>
        <v>-</v>
      </c>
      <c r="AB45" s="2"/>
      <c r="AK45" s="9"/>
    </row>
    <row r="46" spans="1:38" x14ac:dyDescent="0.45">
      <c r="C46" s="26" t="s">
        <v>64</v>
      </c>
      <c r="D46" s="26"/>
      <c r="E46" s="26"/>
      <c r="F46" s="29" t="str">
        <f>"n"</f>
        <v>n</v>
      </c>
      <c r="N46" s="17" t="s">
        <v>40</v>
      </c>
      <c r="O46" s="10" t="s">
        <v>41</v>
      </c>
      <c r="P46" s="10" t="s">
        <v>42</v>
      </c>
      <c r="S46" s="10" t="s">
        <v>41</v>
      </c>
      <c r="T46" s="10" t="s">
        <v>42</v>
      </c>
      <c r="W46" s="10" t="s">
        <v>41</v>
      </c>
      <c r="X46" s="10" t="s">
        <v>42</v>
      </c>
      <c r="AA46" s="10" t="s">
        <v>41</v>
      </c>
      <c r="AB46" s="10" t="s">
        <v>42</v>
      </c>
      <c r="AC46" s="17"/>
      <c r="AE46" s="10"/>
      <c r="AH46" s="10"/>
      <c r="AJ46" s="10"/>
      <c r="AK46" s="10"/>
      <c r="AL46" s="10"/>
    </row>
    <row r="47" spans="1:38" x14ac:dyDescent="0.45">
      <c r="C47" s="26" t="s">
        <v>65</v>
      </c>
      <c r="D47" s="26"/>
      <c r="E47" s="26"/>
      <c r="F47" s="26">
        <f>2</f>
        <v>2</v>
      </c>
      <c r="N47" s="17">
        <v>0</v>
      </c>
      <c r="O47" s="30">
        <v>0</v>
      </c>
      <c r="P47" s="22">
        <v>0</v>
      </c>
      <c r="R47" s="18"/>
      <c r="S47" s="30">
        <v>0</v>
      </c>
      <c r="T47" s="22">
        <v>0</v>
      </c>
      <c r="W47" s="30">
        <v>0</v>
      </c>
      <c r="X47" s="22">
        <v>0</v>
      </c>
      <c r="AA47" s="30">
        <v>0</v>
      </c>
      <c r="AB47" s="22">
        <v>0</v>
      </c>
      <c r="AC47" s="21"/>
      <c r="AE47" s="19"/>
      <c r="AH47" s="22"/>
      <c r="AK47" s="23"/>
      <c r="AL47" s="22"/>
    </row>
    <row r="48" spans="1:38" x14ac:dyDescent="0.45">
      <c r="A48" s="3"/>
      <c r="C48" s="26" t="s">
        <v>66</v>
      </c>
      <c r="D48" s="26"/>
      <c r="E48" s="26"/>
      <c r="F48" s="29" t="str">
        <f>"y"</f>
        <v>y</v>
      </c>
      <c r="N48" s="17">
        <v>1</v>
      </c>
      <c r="O48" s="30">
        <v>0</v>
      </c>
      <c r="P48" s="22">
        <v>0</v>
      </c>
      <c r="R48" s="18"/>
      <c r="S48" s="30">
        <v>0</v>
      </c>
      <c r="T48" s="22">
        <v>0</v>
      </c>
      <c r="W48" s="30">
        <v>0</v>
      </c>
      <c r="X48" s="22">
        <v>0</v>
      </c>
      <c r="AA48" s="30">
        <v>0</v>
      </c>
      <c r="AB48" s="22">
        <v>0</v>
      </c>
      <c r="AC48" s="21"/>
      <c r="AE48" s="19"/>
      <c r="AH48" s="22"/>
      <c r="AK48" s="23"/>
      <c r="AL48" s="22"/>
    </row>
    <row r="49" spans="3:38" x14ac:dyDescent="0.45">
      <c r="C49" s="26" t="s">
        <v>67</v>
      </c>
      <c r="D49" s="26"/>
      <c r="E49" s="26"/>
      <c r="F49" s="29" t="str">
        <f>"n"</f>
        <v>n</v>
      </c>
      <c r="N49" s="17">
        <v>2</v>
      </c>
      <c r="O49" s="30">
        <v>0</v>
      </c>
      <c r="P49" s="22">
        <v>0</v>
      </c>
      <c r="R49" s="18"/>
      <c r="S49" s="30">
        <v>0</v>
      </c>
      <c r="T49" s="22">
        <v>0</v>
      </c>
      <c r="W49" s="30">
        <v>0</v>
      </c>
      <c r="X49" s="22">
        <v>0</v>
      </c>
      <c r="AA49" s="30">
        <v>0</v>
      </c>
      <c r="AB49" s="22">
        <v>0</v>
      </c>
      <c r="AC49" s="21"/>
      <c r="AE49" s="19"/>
      <c r="AH49" s="22"/>
      <c r="AK49" s="23"/>
      <c r="AL49" s="22"/>
    </row>
    <row r="50" spans="3:38" x14ac:dyDescent="0.45">
      <c r="N50" s="17">
        <v>3</v>
      </c>
      <c r="O50" s="30">
        <v>0</v>
      </c>
      <c r="P50" s="22">
        <v>0</v>
      </c>
      <c r="R50" s="18"/>
      <c r="S50" s="30">
        <v>0</v>
      </c>
      <c r="T50" s="22">
        <v>0</v>
      </c>
      <c r="W50" s="30">
        <v>0</v>
      </c>
      <c r="X50" s="22">
        <v>0</v>
      </c>
      <c r="AA50" s="30">
        <v>0</v>
      </c>
      <c r="AB50" s="22">
        <v>0</v>
      </c>
      <c r="AC50" s="21"/>
      <c r="AE50" s="19"/>
      <c r="AH50" s="22"/>
      <c r="AK50" s="23"/>
      <c r="AL50" s="22"/>
    </row>
    <row r="51" spans="3:38" x14ac:dyDescent="0.45">
      <c r="N51" s="17">
        <v>4</v>
      </c>
      <c r="O51" s="30">
        <v>0</v>
      </c>
      <c r="P51" s="22">
        <v>0</v>
      </c>
      <c r="R51" s="18"/>
      <c r="S51" s="30">
        <v>0</v>
      </c>
      <c r="T51" s="22">
        <v>0</v>
      </c>
      <c r="W51" s="30">
        <v>0</v>
      </c>
      <c r="X51" s="22">
        <v>0</v>
      </c>
      <c r="AA51" s="30">
        <v>0</v>
      </c>
      <c r="AB51" s="22">
        <v>0</v>
      </c>
      <c r="AC51" s="21"/>
      <c r="AE51" s="19"/>
      <c r="AH51" s="22"/>
      <c r="AK51" s="23"/>
      <c r="AL51" s="22"/>
    </row>
    <row r="52" spans="3:38" x14ac:dyDescent="0.45">
      <c r="N52" s="17">
        <v>5</v>
      </c>
      <c r="O52" s="30">
        <v>0</v>
      </c>
      <c r="P52" s="22">
        <v>0</v>
      </c>
      <c r="R52" s="18"/>
      <c r="S52" s="30">
        <v>0</v>
      </c>
      <c r="T52" s="22">
        <v>0</v>
      </c>
      <c r="W52" s="30">
        <v>0</v>
      </c>
      <c r="X52" s="22">
        <v>0</v>
      </c>
      <c r="AA52" s="30">
        <v>0</v>
      </c>
      <c r="AB52" s="22">
        <v>0</v>
      </c>
      <c r="AC52" s="21"/>
      <c r="AE52" s="19"/>
      <c r="AH52" s="22"/>
      <c r="AK52" s="23"/>
      <c r="AL52" s="22"/>
    </row>
    <row r="53" spans="3:38" x14ac:dyDescent="0.45">
      <c r="N53" s="17">
        <v>6</v>
      </c>
      <c r="O53" s="30">
        <v>0</v>
      </c>
      <c r="P53" s="22">
        <v>0</v>
      </c>
      <c r="R53" s="18"/>
      <c r="S53" s="30">
        <v>0</v>
      </c>
      <c r="T53" s="22">
        <v>0</v>
      </c>
      <c r="W53" s="30">
        <v>0</v>
      </c>
      <c r="X53" s="22">
        <v>0</v>
      </c>
      <c r="AA53" s="30">
        <v>0</v>
      </c>
      <c r="AB53" s="22">
        <v>0</v>
      </c>
      <c r="AC53" s="21"/>
      <c r="AE53" s="19"/>
      <c r="AH53" s="22"/>
      <c r="AK53" s="23"/>
      <c r="AL53" s="22"/>
    </row>
    <row r="54" spans="3:38" x14ac:dyDescent="0.45">
      <c r="N54" s="17">
        <v>7</v>
      </c>
      <c r="O54" s="30">
        <v>0</v>
      </c>
      <c r="P54" s="22">
        <v>0</v>
      </c>
      <c r="R54" s="18"/>
      <c r="S54" s="30">
        <v>0</v>
      </c>
      <c r="T54" s="22">
        <v>0</v>
      </c>
      <c r="W54" s="30">
        <v>0</v>
      </c>
      <c r="X54" s="22">
        <v>0</v>
      </c>
      <c r="AA54" s="30">
        <v>0</v>
      </c>
      <c r="AB54" s="22">
        <v>0</v>
      </c>
      <c r="AC54" s="21"/>
      <c r="AE54" s="19"/>
      <c r="AH54" s="22"/>
      <c r="AK54" s="23"/>
      <c r="AL54" s="22"/>
    </row>
    <row r="55" spans="3:38" x14ac:dyDescent="0.45">
      <c r="N55" s="17">
        <v>8</v>
      </c>
      <c r="O55" s="30">
        <v>0</v>
      </c>
      <c r="P55" s="22">
        <v>0</v>
      </c>
      <c r="R55" s="18"/>
      <c r="S55" s="30">
        <v>0</v>
      </c>
      <c r="T55" s="22">
        <v>0</v>
      </c>
      <c r="W55" s="30">
        <v>0</v>
      </c>
      <c r="X55" s="22">
        <v>0</v>
      </c>
      <c r="AA55" s="30">
        <v>0</v>
      </c>
      <c r="AB55" s="22">
        <v>0</v>
      </c>
      <c r="AC55" s="21"/>
      <c r="AE55" s="19"/>
      <c r="AH55" s="22"/>
      <c r="AK55" s="23"/>
      <c r="AL55" s="22"/>
    </row>
    <row r="56" spans="3:38" x14ac:dyDescent="0.45">
      <c r="N56" s="17">
        <v>9</v>
      </c>
      <c r="O56" s="30">
        <v>0</v>
      </c>
      <c r="P56" s="22">
        <v>0</v>
      </c>
      <c r="R56" s="18"/>
      <c r="S56" s="30">
        <v>0</v>
      </c>
      <c r="T56" s="22">
        <v>0</v>
      </c>
      <c r="W56" s="30">
        <v>0</v>
      </c>
      <c r="X56" s="22">
        <v>0</v>
      </c>
      <c r="AA56" s="30">
        <v>0</v>
      </c>
      <c r="AB56" s="22">
        <v>0</v>
      </c>
      <c r="AC56" s="21"/>
      <c r="AE56" s="19"/>
      <c r="AH56" s="22"/>
      <c r="AK56" s="23"/>
      <c r="AL56" s="22"/>
    </row>
    <row r="57" spans="3:38" x14ac:dyDescent="0.45">
      <c r="N57" s="17">
        <v>10</v>
      </c>
      <c r="O57" s="30">
        <v>0</v>
      </c>
      <c r="P57" s="22">
        <v>0</v>
      </c>
      <c r="R57" s="18"/>
      <c r="S57" s="30">
        <v>0</v>
      </c>
      <c r="T57" s="22">
        <v>0</v>
      </c>
      <c r="W57" s="30">
        <v>0</v>
      </c>
      <c r="X57" s="22">
        <v>0</v>
      </c>
      <c r="AA57" s="30">
        <v>0</v>
      </c>
      <c r="AB57" s="22">
        <v>0</v>
      </c>
      <c r="AC57" s="21"/>
      <c r="AE57" s="19"/>
      <c r="AH57" s="22"/>
      <c r="AK57" s="23"/>
      <c r="AL57" s="22"/>
    </row>
    <row r="58" spans="3:38" x14ac:dyDescent="0.45">
      <c r="N58" s="17">
        <v>11</v>
      </c>
      <c r="O58" s="30">
        <v>0</v>
      </c>
      <c r="P58" s="22">
        <v>0</v>
      </c>
      <c r="R58" s="18"/>
      <c r="S58" s="30">
        <v>0</v>
      </c>
      <c r="T58" s="22">
        <v>0</v>
      </c>
      <c r="W58" s="30">
        <v>0</v>
      </c>
      <c r="X58" s="22">
        <v>0</v>
      </c>
      <c r="AA58" s="30">
        <v>0</v>
      </c>
      <c r="AB58" s="22">
        <v>0</v>
      </c>
      <c r="AC58" s="21"/>
      <c r="AE58" s="19"/>
      <c r="AH58" s="22"/>
      <c r="AK58" s="23"/>
      <c r="AL58" s="22"/>
    </row>
    <row r="59" spans="3:38" x14ac:dyDescent="0.45">
      <c r="N59" s="17">
        <v>12</v>
      </c>
      <c r="O59" s="30">
        <v>0</v>
      </c>
      <c r="P59" s="22">
        <v>0</v>
      </c>
      <c r="R59" s="18"/>
      <c r="S59" s="30">
        <v>0</v>
      </c>
      <c r="T59" s="22">
        <v>0</v>
      </c>
      <c r="W59" s="30">
        <v>0</v>
      </c>
      <c r="X59" s="22">
        <v>0</v>
      </c>
      <c r="AA59" s="30">
        <v>0</v>
      </c>
      <c r="AB59" s="22">
        <v>0</v>
      </c>
      <c r="AC59" s="21"/>
      <c r="AE59" s="19"/>
      <c r="AH59" s="22"/>
      <c r="AK59" s="23"/>
      <c r="AL59" s="22"/>
    </row>
    <row r="60" spans="3:38" x14ac:dyDescent="0.45">
      <c r="N60" s="17">
        <v>13</v>
      </c>
      <c r="O60" s="30">
        <v>0</v>
      </c>
      <c r="P60" s="22">
        <v>0</v>
      </c>
      <c r="R60" s="18"/>
      <c r="S60" s="30">
        <v>0</v>
      </c>
      <c r="T60" s="22">
        <v>0</v>
      </c>
      <c r="W60" s="30">
        <v>0</v>
      </c>
      <c r="X60" s="22">
        <v>0</v>
      </c>
      <c r="AA60" s="30">
        <v>0</v>
      </c>
      <c r="AB60" s="22">
        <v>0</v>
      </c>
      <c r="AC60" s="21"/>
      <c r="AE60" s="19"/>
      <c r="AH60" s="22"/>
      <c r="AK60" s="23"/>
      <c r="AL60" s="22"/>
    </row>
    <row r="61" spans="3:38" x14ac:dyDescent="0.45">
      <c r="N61" s="17">
        <v>14</v>
      </c>
      <c r="O61" s="30">
        <v>0</v>
      </c>
      <c r="P61" s="22">
        <v>0</v>
      </c>
      <c r="R61" s="18"/>
      <c r="S61" s="30">
        <v>0</v>
      </c>
      <c r="T61" s="22">
        <v>0</v>
      </c>
      <c r="W61" s="30">
        <v>0</v>
      </c>
      <c r="X61" s="22">
        <v>0</v>
      </c>
      <c r="AA61" s="30">
        <v>0</v>
      </c>
      <c r="AB61" s="22">
        <v>0</v>
      </c>
      <c r="AC61" s="21"/>
      <c r="AE61" s="19"/>
      <c r="AH61" s="22"/>
      <c r="AK61" s="23"/>
      <c r="AL61" s="22"/>
    </row>
    <row r="62" spans="3:38" x14ac:dyDescent="0.45">
      <c r="N62" s="17" t="s">
        <v>53</v>
      </c>
      <c r="O62" s="30">
        <v>0</v>
      </c>
      <c r="P62" s="22">
        <v>0</v>
      </c>
      <c r="R62" s="18"/>
      <c r="S62" s="30">
        <v>0</v>
      </c>
      <c r="T62" s="22">
        <v>0</v>
      </c>
      <c r="W62" s="30">
        <v>0</v>
      </c>
      <c r="X62" s="22">
        <v>0</v>
      </c>
      <c r="AA62" s="30">
        <v>0</v>
      </c>
      <c r="AB62" s="22">
        <v>0</v>
      </c>
      <c r="AC62" s="21"/>
      <c r="AE62" s="19"/>
      <c r="AH62" s="22"/>
      <c r="AK62" s="23"/>
      <c r="AL62" s="22"/>
    </row>
    <row r="64" spans="3:38" x14ac:dyDescent="0.45">
      <c r="N64" t="s">
        <v>54</v>
      </c>
      <c r="O64" s="31">
        <f>SUM(O47:O62)</f>
        <v>0</v>
      </c>
      <c r="P64" s="2"/>
      <c r="S64" s="31">
        <f>SUM(S47:S62)</f>
        <v>0</v>
      </c>
      <c r="T64" s="2"/>
      <c r="W64" s="31">
        <f>SUM(W47:W62)</f>
        <v>0</v>
      </c>
      <c r="X64" s="2"/>
      <c r="AA64" s="31">
        <f>SUM(AA47:AA62)</f>
        <v>0</v>
      </c>
      <c r="AB64" s="2"/>
      <c r="AE64" s="2"/>
    </row>
    <row r="65" spans="1:38" x14ac:dyDescent="0.45">
      <c r="N65" s="17"/>
      <c r="P65" s="23"/>
      <c r="Q65" s="22"/>
      <c r="U65" s="23"/>
      <c r="V65" s="22"/>
      <c r="W65" s="22"/>
      <c r="X65" s="22"/>
      <c r="Z65" s="23"/>
      <c r="AA65" s="22"/>
      <c r="AB65" s="22"/>
      <c r="AC65" s="17"/>
      <c r="AE65" s="23"/>
      <c r="AF65" s="22"/>
      <c r="AH65" s="22"/>
      <c r="AK65" s="23"/>
      <c r="AL65" s="22"/>
    </row>
    <row r="66" spans="1:38" x14ac:dyDescent="0.45">
      <c r="N66" s="17"/>
      <c r="P66" s="23"/>
      <c r="Q66" s="22"/>
      <c r="U66" s="23"/>
      <c r="V66" s="22"/>
      <c r="W66" s="22"/>
      <c r="X66" s="22"/>
      <c r="Z66" s="23"/>
      <c r="AA66" s="22"/>
      <c r="AB66" s="22"/>
      <c r="AC66" s="17"/>
      <c r="AE66" s="23"/>
      <c r="AF66" s="22"/>
      <c r="AH66" s="22"/>
      <c r="AK66" s="23"/>
      <c r="AL66" s="22"/>
    </row>
    <row r="67" spans="1:38" x14ac:dyDescent="0.45">
      <c r="N67" s="17"/>
      <c r="P67" s="23"/>
      <c r="Q67" s="22"/>
      <c r="U67" s="23"/>
      <c r="V67" s="22"/>
      <c r="W67" s="22"/>
      <c r="X67" s="22"/>
      <c r="Z67" s="23"/>
      <c r="AA67" s="22"/>
      <c r="AB67" s="22"/>
      <c r="AC67" s="17"/>
      <c r="AE67" s="23"/>
      <c r="AF67" s="22"/>
      <c r="AH67" s="22"/>
      <c r="AK67" s="23"/>
      <c r="AL67" s="22"/>
    </row>
    <row r="68" spans="1:38" ht="22.5" x14ac:dyDescent="0.75">
      <c r="A68" s="3" t="s">
        <v>22</v>
      </c>
      <c r="C68" s="1" t="s">
        <v>23</v>
      </c>
      <c r="E68" s="2"/>
      <c r="F68" s="3" t="s">
        <v>24</v>
      </c>
      <c r="J68" s="3" t="str">
        <f>J1</f>
        <v>VERSION 2.2 (17/8/98)</v>
      </c>
      <c r="N68" s="3" t="s">
        <v>26</v>
      </c>
      <c r="P68" s="5" t="str">
        <f>($C$3)</f>
        <v>p7eINT_metier</v>
      </c>
      <c r="T68" s="6" t="s">
        <v>27</v>
      </c>
      <c r="W68" s="7" t="str">
        <f>($C$5)</f>
        <v>Plaice VIIe - International (Used metier based datasets)</v>
      </c>
    </row>
    <row r="69" spans="1:38" x14ac:dyDescent="0.45">
      <c r="F69" s="3"/>
      <c r="N69" s="3"/>
    </row>
    <row r="70" spans="1:38" x14ac:dyDescent="0.45">
      <c r="A70" s="3" t="s">
        <v>26</v>
      </c>
      <c r="C70" s="8" t="str">
        <f>C3</f>
        <v>p7eINT_metier</v>
      </c>
      <c r="N70" s="6" t="s">
        <v>29</v>
      </c>
      <c r="P70" s="5">
        <f>($B$7)</f>
        <v>1998</v>
      </c>
      <c r="Q70" s="9"/>
      <c r="R70" s="9"/>
      <c r="S70" s="9"/>
      <c r="T70" s="6" t="s">
        <v>30</v>
      </c>
      <c r="U70" s="10"/>
      <c r="W70" s="5" t="str">
        <f>($D$7)</f>
        <v>Combined</v>
      </c>
    </row>
    <row r="71" spans="1:38" x14ac:dyDescent="0.45">
      <c r="A71" s="3"/>
      <c r="N71" s="6"/>
      <c r="P71" s="6"/>
      <c r="Q71" s="9"/>
      <c r="R71" s="9"/>
      <c r="S71" s="9"/>
      <c r="U71" s="10"/>
    </row>
    <row r="72" spans="1:38" x14ac:dyDescent="0.45">
      <c r="A72" s="6" t="s">
        <v>27</v>
      </c>
      <c r="C72" s="11" t="str">
        <f>C5</f>
        <v>Plaice VIIe - International (Used metier based datasets)</v>
      </c>
      <c r="D72" s="9"/>
      <c r="E72" s="9"/>
      <c r="G72" s="10"/>
      <c r="N72" s="6" t="s">
        <v>32</v>
      </c>
      <c r="P72" s="36">
        <f>($F$7)</f>
        <v>42194</v>
      </c>
      <c r="Q72" s="2"/>
      <c r="R72" s="2"/>
      <c r="T72" s="6" t="s">
        <v>33</v>
      </c>
      <c r="U72" s="2"/>
      <c r="W72" s="5" t="str">
        <f>($J$7)</f>
        <v>idh</v>
      </c>
    </row>
    <row r="73" spans="1:38" x14ac:dyDescent="0.45">
      <c r="A73" s="6"/>
      <c r="C73" s="6"/>
      <c r="D73" s="9"/>
      <c r="E73" s="9"/>
      <c r="G73" s="10"/>
    </row>
    <row r="74" spans="1:38" x14ac:dyDescent="0.45">
      <c r="A74" s="6" t="s">
        <v>29</v>
      </c>
      <c r="B74" s="12">
        <f>B7</f>
        <v>1998</v>
      </c>
      <c r="C74" s="9" t="s">
        <v>30</v>
      </c>
      <c r="D74" s="13" t="str">
        <f>D7</f>
        <v>Combined</v>
      </c>
      <c r="E74" s="4" t="s">
        <v>32</v>
      </c>
      <c r="F74" s="35">
        <f>F7</f>
        <v>42194</v>
      </c>
      <c r="G74" s="2"/>
      <c r="I74" s="4" t="s">
        <v>33</v>
      </c>
      <c r="J74" s="12" t="str">
        <f>J7</f>
        <v>idh</v>
      </c>
    </row>
    <row r="75" spans="1:38" x14ac:dyDescent="0.45">
      <c r="A75" s="6"/>
      <c r="B75" s="12"/>
      <c r="C75" s="9"/>
      <c r="D75" s="13"/>
      <c r="E75" s="4"/>
      <c r="F75" s="14"/>
      <c r="G75" s="2"/>
      <c r="I75" s="4"/>
      <c r="J75" s="12"/>
      <c r="N75" s="15" t="s">
        <v>68</v>
      </c>
    </row>
    <row r="77" spans="1:38" x14ac:dyDescent="0.45">
      <c r="H77" s="16" t="s">
        <v>39</v>
      </c>
      <c r="I77" s="4"/>
      <c r="N77" s="3" t="s">
        <v>37</v>
      </c>
    </row>
    <row r="78" spans="1:38" x14ac:dyDescent="0.45">
      <c r="C78" s="16" t="s">
        <v>69</v>
      </c>
      <c r="D78" s="16" t="s">
        <v>70</v>
      </c>
      <c r="E78" s="16" t="s">
        <v>71</v>
      </c>
      <c r="F78" s="16" t="s">
        <v>72</v>
      </c>
      <c r="H78" s="16" t="s">
        <v>47</v>
      </c>
      <c r="I78" s="4"/>
      <c r="AE78" s="37" t="str">
        <f>J13</f>
        <v>TOTAL</v>
      </c>
      <c r="AF78" s="2"/>
    </row>
    <row r="79" spans="1:38" x14ac:dyDescent="0.45">
      <c r="A79" t="s">
        <v>48</v>
      </c>
      <c r="C79" s="20">
        <f>C15</f>
        <v>1131.3779999999999</v>
      </c>
      <c r="D79" s="20">
        <f>D15</f>
        <v>214.73196126705801</v>
      </c>
      <c r="E79" s="20">
        <f>E15</f>
        <v>0</v>
      </c>
      <c r="F79" s="20">
        <f>F15</f>
        <v>0</v>
      </c>
      <c r="H79" s="22">
        <f>SUM(C79:F79)</f>
        <v>1346.109961267058</v>
      </c>
      <c r="O79" s="37" t="str">
        <f>C14</f>
        <v>International</v>
      </c>
      <c r="P79" s="2"/>
      <c r="S79" s="37" t="str">
        <f>D14</f>
        <v>Migration</v>
      </c>
      <c r="T79" s="2"/>
      <c r="W79" s="37" t="str">
        <f>E14</f>
        <v>-</v>
      </c>
      <c r="X79" s="2"/>
      <c r="AA79" s="37" t="str">
        <f>F14</f>
        <v>-</v>
      </c>
      <c r="AB79" s="2"/>
      <c r="AE79" s="37" t="str">
        <f>J14</f>
        <v>ANNUAL</v>
      </c>
      <c r="AF79" s="2"/>
    </row>
    <row r="80" spans="1:38" x14ac:dyDescent="0.45">
      <c r="A80" t="s">
        <v>73</v>
      </c>
      <c r="N80" s="17" t="s">
        <v>40</v>
      </c>
      <c r="O80" s="10" t="s">
        <v>41</v>
      </c>
      <c r="P80" s="10" t="s">
        <v>42</v>
      </c>
      <c r="S80" s="10" t="s">
        <v>41</v>
      </c>
      <c r="T80" s="10" t="s">
        <v>42</v>
      </c>
      <c r="U80" s="10"/>
      <c r="W80" s="10" t="s">
        <v>41</v>
      </c>
      <c r="X80" s="10" t="s">
        <v>42</v>
      </c>
      <c r="Y80" s="10"/>
      <c r="AA80" s="10" t="s">
        <v>41</v>
      </c>
      <c r="AB80" s="10" t="s">
        <v>42</v>
      </c>
      <c r="AC80" s="10"/>
      <c r="AE80" s="10" t="s">
        <v>74</v>
      </c>
      <c r="AF80" s="10" t="s">
        <v>75</v>
      </c>
    </row>
    <row r="81" spans="1:33" x14ac:dyDescent="0.45">
      <c r="N81" s="17">
        <v>0</v>
      </c>
      <c r="O81" s="30">
        <f>SUM($O$14*$C$21)</f>
        <v>0</v>
      </c>
      <c r="P81" s="22">
        <f t="shared" ref="P81:P96" si="0">P14</f>
        <v>0</v>
      </c>
      <c r="Q81" s="22">
        <f t="shared" ref="Q81:Q96" si="1">SUM(O81*P81)</f>
        <v>0</v>
      </c>
      <c r="S81" s="30">
        <f t="shared" ref="S81:S96" si="2">SUM(S14*$D$21)</f>
        <v>0</v>
      </c>
      <c r="T81" s="22">
        <f t="shared" ref="T81:T96" si="3">T14</f>
        <v>0</v>
      </c>
      <c r="U81" s="22">
        <f t="shared" ref="U81:U96" si="4">SUM(S81*T81)</f>
        <v>0</v>
      </c>
      <c r="W81" s="30">
        <f t="shared" ref="W81:W96" si="5">SUM(W14*$E$21)</f>
        <v>0</v>
      </c>
      <c r="X81" s="22">
        <f t="shared" ref="X81:X96" si="6">X14</f>
        <v>0</v>
      </c>
      <c r="Y81" s="22">
        <f t="shared" ref="Y81:Y96" si="7">SUM(W81*X81)</f>
        <v>0</v>
      </c>
      <c r="AA81" s="30">
        <f t="shared" ref="AA81:AA96" si="8">SUM(AA14*$F$21)</f>
        <v>0</v>
      </c>
      <c r="AB81" s="22">
        <f t="shared" ref="AB81:AB96" si="9">AB14</f>
        <v>0</v>
      </c>
      <c r="AC81" s="22">
        <f t="shared" ref="AC81:AC96" si="10">SUM(AA81*AB81)</f>
        <v>0</v>
      </c>
      <c r="AE81" s="30">
        <f t="shared" ref="AE81:AE96" si="11">SUM(AA81+W81+S81+O81)*$J$21</f>
        <v>0</v>
      </c>
      <c r="AF81" s="22">
        <f t="shared" ref="AF81:AF96" si="12">IF(O81+S81+W81+AA81 =0,0,(P81*O81 +T81*S81+ X81*W81 +AB81*AA81)/(O81+S81+W81+AA81))</f>
        <v>0</v>
      </c>
      <c r="AG81">
        <f t="shared" ref="AG81:AG96" si="13">SUM(AE81*AF81)</f>
        <v>0</v>
      </c>
    </row>
    <row r="82" spans="1:33" x14ac:dyDescent="0.45">
      <c r="A82" t="s">
        <v>52</v>
      </c>
      <c r="C82" s="24">
        <f>C24</f>
        <v>0.99967710684940958</v>
      </c>
      <c r="D82" s="24">
        <f>D24</f>
        <v>0.99999999999999878</v>
      </c>
      <c r="E82" s="24">
        <f>E24</f>
        <v>0</v>
      </c>
      <c r="F82" s="24">
        <f>F24</f>
        <v>0</v>
      </c>
      <c r="G82" s="10"/>
      <c r="H82" s="24">
        <f>J24</f>
        <v>0.99972861488478659</v>
      </c>
      <c r="I82" s="10"/>
      <c r="N82" s="17">
        <v>1</v>
      </c>
      <c r="O82" s="30">
        <f>SUM($O$15*$C$21)</f>
        <v>0</v>
      </c>
      <c r="P82" s="22">
        <f t="shared" si="0"/>
        <v>0</v>
      </c>
      <c r="Q82" s="22">
        <f t="shared" si="1"/>
        <v>0</v>
      </c>
      <c r="S82" s="30">
        <f t="shared" si="2"/>
        <v>0</v>
      </c>
      <c r="T82" s="22">
        <f t="shared" si="3"/>
        <v>0</v>
      </c>
      <c r="U82" s="22">
        <f t="shared" si="4"/>
        <v>0</v>
      </c>
      <c r="W82" s="30">
        <f t="shared" si="5"/>
        <v>0</v>
      </c>
      <c r="X82" s="22">
        <f t="shared" si="6"/>
        <v>0</v>
      </c>
      <c r="Y82" s="22">
        <f t="shared" si="7"/>
        <v>0</v>
      </c>
      <c r="AA82" s="30">
        <f t="shared" si="8"/>
        <v>0</v>
      </c>
      <c r="AB82" s="22">
        <f t="shared" si="9"/>
        <v>0</v>
      </c>
      <c r="AC82" s="22">
        <f t="shared" si="10"/>
        <v>0</v>
      </c>
      <c r="AE82" s="30">
        <f t="shared" si="11"/>
        <v>0</v>
      </c>
      <c r="AF82" s="22">
        <f t="shared" si="12"/>
        <v>0</v>
      </c>
      <c r="AG82">
        <f t="shared" si="13"/>
        <v>0</v>
      </c>
    </row>
    <row r="83" spans="1:33" x14ac:dyDescent="0.45">
      <c r="N83" s="17">
        <v>2</v>
      </c>
      <c r="O83" s="30">
        <f>SUM($O$16*$C$21)</f>
        <v>518285.73709677224</v>
      </c>
      <c r="P83" s="22">
        <f t="shared" si="0"/>
        <v>0.25867144414518495</v>
      </c>
      <c r="Q83" s="22">
        <f t="shared" si="1"/>
        <v>134065.72009467374</v>
      </c>
      <c r="S83" s="30">
        <f t="shared" si="2"/>
        <v>17707.5</v>
      </c>
      <c r="T83" s="22">
        <f t="shared" si="3"/>
        <v>0.19839626355656001</v>
      </c>
      <c r="U83" s="22">
        <f t="shared" si="4"/>
        <v>3513.1018369277863</v>
      </c>
      <c r="W83" s="30">
        <f t="shared" si="5"/>
        <v>0</v>
      </c>
      <c r="X83" s="22">
        <f t="shared" si="6"/>
        <v>0</v>
      </c>
      <c r="Y83" s="22">
        <f t="shared" si="7"/>
        <v>0</v>
      </c>
      <c r="AA83" s="30">
        <f t="shared" si="8"/>
        <v>0</v>
      </c>
      <c r="AB83" s="22">
        <f t="shared" si="9"/>
        <v>0</v>
      </c>
      <c r="AC83" s="22">
        <f t="shared" si="10"/>
        <v>0</v>
      </c>
      <c r="AE83" s="30">
        <f t="shared" si="11"/>
        <v>535993.2370967723</v>
      </c>
      <c r="AF83" s="22">
        <f t="shared" si="12"/>
        <v>0.2566801452137763</v>
      </c>
      <c r="AG83">
        <f t="shared" si="13"/>
        <v>137578.82193160153</v>
      </c>
    </row>
    <row r="84" spans="1:33" x14ac:dyDescent="0.45">
      <c r="N84" s="17">
        <v>3</v>
      </c>
      <c r="O84" s="30">
        <f>SUM($O$17*$C$21)</f>
        <v>1213719.9595952302</v>
      </c>
      <c r="P84" s="22">
        <f t="shared" si="0"/>
        <v>0.33284580133715946</v>
      </c>
      <c r="Q84" s="22">
        <f t="shared" si="1"/>
        <v>403981.59255037917</v>
      </c>
      <c r="S84" s="30">
        <f t="shared" si="2"/>
        <v>268233</v>
      </c>
      <c r="T84" s="22">
        <f t="shared" si="3"/>
        <v>0.25575563035135002</v>
      </c>
      <c r="U84" s="22">
        <f t="shared" si="4"/>
        <v>68602.099996033663</v>
      </c>
      <c r="W84" s="30">
        <f t="shared" si="5"/>
        <v>0</v>
      </c>
      <c r="X84" s="22">
        <f t="shared" si="6"/>
        <v>0</v>
      </c>
      <c r="Y84" s="22">
        <f t="shared" si="7"/>
        <v>0</v>
      </c>
      <c r="AA84" s="30">
        <f t="shared" si="8"/>
        <v>0</v>
      </c>
      <c r="AB84" s="22">
        <f t="shared" si="9"/>
        <v>0</v>
      </c>
      <c r="AC84" s="22">
        <f t="shared" si="10"/>
        <v>0</v>
      </c>
      <c r="AE84" s="30">
        <f t="shared" si="11"/>
        <v>1481952.9595952302</v>
      </c>
      <c r="AF84" s="22">
        <f t="shared" si="12"/>
        <v>0.31889250565381705</v>
      </c>
      <c r="AG84">
        <f t="shared" si="13"/>
        <v>472583.69254641287</v>
      </c>
    </row>
    <row r="85" spans="1:33" x14ac:dyDescent="0.45">
      <c r="N85" s="17">
        <v>4</v>
      </c>
      <c r="O85" s="30">
        <f>SUM($O$18*$C$21)</f>
        <v>856631.78217321075</v>
      </c>
      <c r="P85" s="22">
        <f t="shared" si="0"/>
        <v>0.42006066161431588</v>
      </c>
      <c r="Q85" s="22">
        <f t="shared" si="1"/>
        <v>359837.31317952945</v>
      </c>
      <c r="S85" s="30">
        <f t="shared" si="2"/>
        <v>250128</v>
      </c>
      <c r="T85" s="22">
        <f t="shared" si="3"/>
        <v>0.33339446672745798</v>
      </c>
      <c r="U85" s="22">
        <f t="shared" si="4"/>
        <v>83391.291173605612</v>
      </c>
      <c r="W85" s="30">
        <f t="shared" si="5"/>
        <v>0</v>
      </c>
      <c r="X85" s="22">
        <f t="shared" si="6"/>
        <v>0</v>
      </c>
      <c r="Y85" s="22">
        <f t="shared" si="7"/>
        <v>0</v>
      </c>
      <c r="AA85" s="30">
        <f t="shared" si="8"/>
        <v>0</v>
      </c>
      <c r="AB85" s="22">
        <f t="shared" si="9"/>
        <v>0</v>
      </c>
      <c r="AC85" s="22">
        <f t="shared" si="10"/>
        <v>0</v>
      </c>
      <c r="AE85" s="30">
        <f t="shared" si="11"/>
        <v>1106759.7821732108</v>
      </c>
      <c r="AF85" s="22">
        <f t="shared" si="12"/>
        <v>0.40047407892146247</v>
      </c>
      <c r="AG85">
        <f t="shared" si="13"/>
        <v>443228.60435313504</v>
      </c>
    </row>
    <row r="86" spans="1:33" x14ac:dyDescent="0.45">
      <c r="N86" s="17">
        <v>5</v>
      </c>
      <c r="O86" s="30">
        <f>SUM($O$19*$C$21)</f>
        <v>114462.7631142434</v>
      </c>
      <c r="P86" s="22">
        <f t="shared" si="0"/>
        <v>0.55232097892258492</v>
      </c>
      <c r="Q86" s="22">
        <f t="shared" si="1"/>
        <v>63220.185373442859</v>
      </c>
      <c r="S86" s="30">
        <f t="shared" si="2"/>
        <v>40950</v>
      </c>
      <c r="T86" s="22">
        <f t="shared" si="3"/>
        <v>0.44630567834319801</v>
      </c>
      <c r="U86" s="22">
        <f t="shared" si="4"/>
        <v>18276.217528153957</v>
      </c>
      <c r="W86" s="30">
        <f t="shared" si="5"/>
        <v>0</v>
      </c>
      <c r="X86" s="22">
        <f t="shared" si="6"/>
        <v>0</v>
      </c>
      <c r="Y86" s="22">
        <f t="shared" si="7"/>
        <v>0</v>
      </c>
      <c r="AA86" s="30">
        <f t="shared" si="8"/>
        <v>0</v>
      </c>
      <c r="AB86" s="22">
        <f t="shared" si="9"/>
        <v>0</v>
      </c>
      <c r="AC86" s="22">
        <f t="shared" si="10"/>
        <v>0</v>
      </c>
      <c r="AE86" s="30">
        <f t="shared" si="11"/>
        <v>155412.7631142434</v>
      </c>
      <c r="AF86" s="22">
        <f t="shared" si="12"/>
        <v>0.52438680883428523</v>
      </c>
      <c r="AG86">
        <f t="shared" si="13"/>
        <v>81496.402901596812</v>
      </c>
    </row>
    <row r="87" spans="1:33" x14ac:dyDescent="0.45">
      <c r="N87" s="17">
        <v>6</v>
      </c>
      <c r="O87" s="30">
        <f>SUM($O$20*$C$21)</f>
        <v>52675.717603208061</v>
      </c>
      <c r="P87" s="22">
        <f t="shared" si="0"/>
        <v>0.64208247611714342</v>
      </c>
      <c r="Q87" s="22">
        <f t="shared" si="1"/>
        <v>33822.155189915233</v>
      </c>
      <c r="S87" s="30">
        <f t="shared" si="2"/>
        <v>11250</v>
      </c>
      <c r="T87" s="22">
        <f t="shared" si="3"/>
        <v>0.57341083361173195</v>
      </c>
      <c r="U87" s="22">
        <f t="shared" si="4"/>
        <v>6450.8718781319849</v>
      </c>
      <c r="W87" s="30">
        <f t="shared" si="5"/>
        <v>0</v>
      </c>
      <c r="X87" s="22">
        <f t="shared" si="6"/>
        <v>0</v>
      </c>
      <c r="Y87" s="22">
        <f t="shared" si="7"/>
        <v>0</v>
      </c>
      <c r="AA87" s="30">
        <f t="shared" si="8"/>
        <v>0</v>
      </c>
      <c r="AB87" s="22">
        <f t="shared" si="9"/>
        <v>0</v>
      </c>
      <c r="AC87" s="22">
        <f t="shared" si="10"/>
        <v>0</v>
      </c>
      <c r="AE87" s="30">
        <f t="shared" si="11"/>
        <v>63925.717603208061</v>
      </c>
      <c r="AF87" s="22">
        <f t="shared" si="12"/>
        <v>0.62999726210388518</v>
      </c>
      <c r="AG87">
        <f t="shared" si="13"/>
        <v>40273.027068047217</v>
      </c>
    </row>
    <row r="88" spans="1:33" x14ac:dyDescent="0.45">
      <c r="N88" s="17">
        <v>7</v>
      </c>
      <c r="O88" s="30">
        <f>SUM($O$21*$C$21)</f>
        <v>47216.934876599895</v>
      </c>
      <c r="P88" s="22">
        <f t="shared" si="0"/>
        <v>0.79279055510224195</v>
      </c>
      <c r="Q88" s="22">
        <f t="shared" si="1"/>
        <v>37433.140011046038</v>
      </c>
      <c r="S88" s="30">
        <f t="shared" si="2"/>
        <v>13050</v>
      </c>
      <c r="T88" s="22">
        <f t="shared" si="3"/>
        <v>0.66748709288261898</v>
      </c>
      <c r="U88" s="22">
        <f t="shared" si="4"/>
        <v>8710.7065621181773</v>
      </c>
      <c r="W88" s="30">
        <f t="shared" si="5"/>
        <v>0</v>
      </c>
      <c r="X88" s="22">
        <f t="shared" si="6"/>
        <v>0</v>
      </c>
      <c r="Y88" s="22">
        <f t="shared" si="7"/>
        <v>0</v>
      </c>
      <c r="AA88" s="30">
        <f t="shared" si="8"/>
        <v>0</v>
      </c>
      <c r="AB88" s="22">
        <f t="shared" si="9"/>
        <v>0</v>
      </c>
      <c r="AC88" s="22">
        <f t="shared" si="10"/>
        <v>0</v>
      </c>
      <c r="AE88" s="30">
        <f t="shared" si="11"/>
        <v>60266.934876599895</v>
      </c>
      <c r="AF88" s="22">
        <f t="shared" si="12"/>
        <v>0.76565776354225512</v>
      </c>
      <c r="AG88">
        <f t="shared" si="13"/>
        <v>46143.846573164214</v>
      </c>
    </row>
    <row r="89" spans="1:33" x14ac:dyDescent="0.45">
      <c r="N89" s="17">
        <v>8</v>
      </c>
      <c r="O89" s="30">
        <f>SUM($O$22*$C$21)</f>
        <v>15097.175187287958</v>
      </c>
      <c r="P89" s="22">
        <f t="shared" si="0"/>
        <v>1.0541266404334246</v>
      </c>
      <c r="Q89" s="22">
        <f t="shared" si="1"/>
        <v>15914.334560210713</v>
      </c>
      <c r="S89" s="30">
        <f t="shared" si="2"/>
        <v>6600</v>
      </c>
      <c r="T89" s="22">
        <f t="shared" si="3"/>
        <v>0.78675280467395703</v>
      </c>
      <c r="U89" s="22">
        <f t="shared" si="4"/>
        <v>5192.5685108481166</v>
      </c>
      <c r="W89" s="30">
        <f t="shared" si="5"/>
        <v>0</v>
      </c>
      <c r="X89" s="22">
        <f t="shared" si="6"/>
        <v>0</v>
      </c>
      <c r="Y89" s="22">
        <f t="shared" si="7"/>
        <v>0</v>
      </c>
      <c r="AA89" s="30">
        <f t="shared" si="8"/>
        <v>0</v>
      </c>
      <c r="AB89" s="22">
        <f t="shared" si="9"/>
        <v>0</v>
      </c>
      <c r="AC89" s="22">
        <f t="shared" si="10"/>
        <v>0</v>
      </c>
      <c r="AE89" s="30">
        <f t="shared" si="11"/>
        <v>21697.175187287958</v>
      </c>
      <c r="AF89" s="22">
        <f t="shared" si="12"/>
        <v>0.9727949785567036</v>
      </c>
      <c r="AG89">
        <f t="shared" si="13"/>
        <v>21106.90307105883</v>
      </c>
    </row>
    <row r="90" spans="1:33" x14ac:dyDescent="0.45">
      <c r="N90" s="17">
        <v>9</v>
      </c>
      <c r="O90" s="30">
        <f>SUM($O$23*$C$21)</f>
        <v>16057.021088111762</v>
      </c>
      <c r="P90" s="22">
        <f t="shared" si="0"/>
        <v>1.107485388594623</v>
      </c>
      <c r="Q90" s="22">
        <f t="shared" si="1"/>
        <v>17782.91623943951</v>
      </c>
      <c r="S90" s="30">
        <f t="shared" si="2"/>
        <v>4650</v>
      </c>
      <c r="T90" s="22">
        <f t="shared" si="3"/>
        <v>0.94869423860361002</v>
      </c>
      <c r="U90" s="22">
        <f t="shared" si="4"/>
        <v>4411.4282095067865</v>
      </c>
      <c r="W90" s="30">
        <f t="shared" si="5"/>
        <v>0</v>
      </c>
      <c r="X90" s="22">
        <f t="shared" si="6"/>
        <v>0</v>
      </c>
      <c r="Y90" s="22">
        <f t="shared" si="7"/>
        <v>0</v>
      </c>
      <c r="AA90" s="30">
        <f t="shared" si="8"/>
        <v>0</v>
      </c>
      <c r="AB90" s="22">
        <f t="shared" si="9"/>
        <v>0</v>
      </c>
      <c r="AC90" s="22">
        <f t="shared" si="10"/>
        <v>0</v>
      </c>
      <c r="AE90" s="30">
        <f t="shared" si="11"/>
        <v>20707.02108811176</v>
      </c>
      <c r="AF90" s="22">
        <f t="shared" si="12"/>
        <v>1.0718270075886691</v>
      </c>
      <c r="AG90">
        <f t="shared" si="13"/>
        <v>22194.344448946296</v>
      </c>
    </row>
    <row r="91" spans="1:33" x14ac:dyDescent="0.45">
      <c r="N91" s="17">
        <v>10</v>
      </c>
      <c r="O91" s="30">
        <f>SUM($O$24*$C$21)</f>
        <v>4891.0178088594503</v>
      </c>
      <c r="P91" s="22">
        <f t="shared" si="0"/>
        <v>1.16757877089513</v>
      </c>
      <c r="Q91" s="22">
        <f t="shared" si="1"/>
        <v>5710.6485616943082</v>
      </c>
      <c r="S91" s="30">
        <f t="shared" si="2"/>
        <v>14400</v>
      </c>
      <c r="T91" s="22">
        <f t="shared" si="3"/>
        <v>1.12386635914803</v>
      </c>
      <c r="U91" s="22">
        <f t="shared" si="4"/>
        <v>16183.675571731632</v>
      </c>
      <c r="W91" s="30">
        <f t="shared" si="5"/>
        <v>0</v>
      </c>
      <c r="X91" s="22">
        <f t="shared" si="6"/>
        <v>0</v>
      </c>
      <c r="Y91" s="22">
        <f t="shared" si="7"/>
        <v>0</v>
      </c>
      <c r="AA91" s="30">
        <f t="shared" si="8"/>
        <v>0</v>
      </c>
      <c r="AB91" s="22">
        <f t="shared" si="9"/>
        <v>0</v>
      </c>
      <c r="AC91" s="22">
        <f t="shared" si="10"/>
        <v>0</v>
      </c>
      <c r="AE91" s="30">
        <f t="shared" si="11"/>
        <v>19291.017808859451</v>
      </c>
      <c r="AF91" s="22">
        <f t="shared" si="12"/>
        <v>1.1349491431898899</v>
      </c>
      <c r="AG91">
        <f t="shared" si="13"/>
        <v>21894.324133425944</v>
      </c>
    </row>
    <row r="92" spans="1:33" x14ac:dyDescent="0.45">
      <c r="N92" s="17">
        <v>11</v>
      </c>
      <c r="O92" s="30">
        <f>SUM($O$25*$C$21)</f>
        <v>10718.073539115108</v>
      </c>
      <c r="P92" s="22">
        <f t="shared" si="0"/>
        <v>1.3203843216330495</v>
      </c>
      <c r="Q92" s="22">
        <f t="shared" si="1"/>
        <v>14151.97625915764</v>
      </c>
      <c r="S92" s="30">
        <f t="shared" si="2"/>
        <v>0</v>
      </c>
      <c r="T92" s="22">
        <f t="shared" si="3"/>
        <v>0</v>
      </c>
      <c r="U92" s="22">
        <f t="shared" si="4"/>
        <v>0</v>
      </c>
      <c r="W92" s="30">
        <f t="shared" si="5"/>
        <v>0</v>
      </c>
      <c r="X92" s="22">
        <f t="shared" si="6"/>
        <v>0</v>
      </c>
      <c r="Y92" s="22">
        <f t="shared" si="7"/>
        <v>0</v>
      </c>
      <c r="AA92" s="30">
        <f t="shared" si="8"/>
        <v>0</v>
      </c>
      <c r="AB92" s="22">
        <f t="shared" si="9"/>
        <v>0</v>
      </c>
      <c r="AC92" s="22">
        <f t="shared" si="10"/>
        <v>0</v>
      </c>
      <c r="AE92" s="30">
        <f t="shared" si="11"/>
        <v>10718.073539115108</v>
      </c>
      <c r="AF92" s="22">
        <f t="shared" si="12"/>
        <v>1.3203843216330495</v>
      </c>
      <c r="AG92">
        <f t="shared" si="13"/>
        <v>14151.97625915764</v>
      </c>
    </row>
    <row r="93" spans="1:33" x14ac:dyDescent="0.45">
      <c r="N93" s="17">
        <v>12</v>
      </c>
      <c r="O93" s="30">
        <f>SUM($O$26*$C$21)</f>
        <v>14659.685577573007</v>
      </c>
      <c r="P93" s="22">
        <f t="shared" si="0"/>
        <v>1.5072396489013984</v>
      </c>
      <c r="Q93" s="22">
        <f t="shared" si="1"/>
        <v>22095.659342946034</v>
      </c>
      <c r="S93" s="30">
        <f t="shared" si="2"/>
        <v>0</v>
      </c>
      <c r="T93" s="22">
        <f t="shared" si="3"/>
        <v>0</v>
      </c>
      <c r="U93" s="22">
        <f t="shared" si="4"/>
        <v>0</v>
      </c>
      <c r="W93" s="30">
        <f t="shared" si="5"/>
        <v>0</v>
      </c>
      <c r="X93" s="22">
        <f t="shared" si="6"/>
        <v>0</v>
      </c>
      <c r="Y93" s="22">
        <f t="shared" si="7"/>
        <v>0</v>
      </c>
      <c r="AA93" s="30">
        <f t="shared" si="8"/>
        <v>0</v>
      </c>
      <c r="AB93" s="22">
        <f t="shared" si="9"/>
        <v>0</v>
      </c>
      <c r="AC93" s="22">
        <f t="shared" si="10"/>
        <v>0</v>
      </c>
      <c r="AE93" s="30">
        <f t="shared" si="11"/>
        <v>14659.685577573007</v>
      </c>
      <c r="AF93" s="22">
        <f t="shared" si="12"/>
        <v>1.5072396489013984</v>
      </c>
      <c r="AG93">
        <f t="shared" si="13"/>
        <v>22095.659342946034</v>
      </c>
    </row>
    <row r="94" spans="1:33" x14ac:dyDescent="0.45">
      <c r="N94" s="17">
        <v>13</v>
      </c>
      <c r="O94" s="30">
        <f>SUM($O$27*$C$21)</f>
        <v>7710.3384521308462</v>
      </c>
      <c r="P94" s="22">
        <f t="shared" si="0"/>
        <v>1.2317952268093659</v>
      </c>
      <c r="Q94" s="22">
        <f t="shared" si="1"/>
        <v>9497.5581024194908</v>
      </c>
      <c r="S94" s="30">
        <f t="shared" si="2"/>
        <v>0</v>
      </c>
      <c r="T94" s="22">
        <f t="shared" si="3"/>
        <v>0</v>
      </c>
      <c r="U94" s="22">
        <f t="shared" si="4"/>
        <v>0</v>
      </c>
      <c r="W94" s="30">
        <f t="shared" si="5"/>
        <v>0</v>
      </c>
      <c r="X94" s="22">
        <f t="shared" si="6"/>
        <v>0</v>
      </c>
      <c r="Y94" s="22">
        <f t="shared" si="7"/>
        <v>0</v>
      </c>
      <c r="AA94" s="30">
        <f t="shared" si="8"/>
        <v>0</v>
      </c>
      <c r="AB94" s="22">
        <f t="shared" si="9"/>
        <v>0</v>
      </c>
      <c r="AC94" s="22">
        <f t="shared" si="10"/>
        <v>0</v>
      </c>
      <c r="AE94" s="30">
        <f t="shared" si="11"/>
        <v>7710.3384521308462</v>
      </c>
      <c r="AF94" s="22">
        <f t="shared" si="12"/>
        <v>1.2317952268093659</v>
      </c>
      <c r="AG94">
        <f t="shared" si="13"/>
        <v>9497.5581024194908</v>
      </c>
    </row>
    <row r="95" spans="1:33" x14ac:dyDescent="0.45">
      <c r="N95" s="17">
        <v>14</v>
      </c>
      <c r="O95" s="30">
        <f>SUM($O$28*$C$21)</f>
        <v>1183.9846594436217</v>
      </c>
      <c r="P95" s="22">
        <f t="shared" si="0"/>
        <v>1.954253527554543</v>
      </c>
      <c r="Q95" s="22">
        <f t="shared" si="1"/>
        <v>2313.8061972881619</v>
      </c>
      <c r="S95" s="30">
        <f t="shared" si="2"/>
        <v>0</v>
      </c>
      <c r="T95" s="22">
        <f t="shared" si="3"/>
        <v>0</v>
      </c>
      <c r="U95" s="22">
        <f t="shared" si="4"/>
        <v>0</v>
      </c>
      <c r="W95" s="30">
        <f t="shared" si="5"/>
        <v>0</v>
      </c>
      <c r="X95" s="22">
        <f t="shared" si="6"/>
        <v>0</v>
      </c>
      <c r="Y95" s="22">
        <f t="shared" si="7"/>
        <v>0</v>
      </c>
      <c r="AA95" s="30">
        <f t="shared" si="8"/>
        <v>0</v>
      </c>
      <c r="AB95" s="22">
        <f t="shared" si="9"/>
        <v>0</v>
      </c>
      <c r="AC95" s="22">
        <f t="shared" si="10"/>
        <v>0</v>
      </c>
      <c r="AE95" s="30">
        <f t="shared" si="11"/>
        <v>1183.9846594436217</v>
      </c>
      <c r="AF95" s="22">
        <f t="shared" si="12"/>
        <v>1.954253527554543</v>
      </c>
      <c r="AG95">
        <f t="shared" si="13"/>
        <v>2313.8061972881619</v>
      </c>
    </row>
    <row r="96" spans="1:33" x14ac:dyDescent="0.45">
      <c r="N96" s="17" t="s">
        <v>53</v>
      </c>
      <c r="O96" s="30">
        <f>SUM($O$29*$C$21)</f>
        <v>7173.7917811940806</v>
      </c>
      <c r="P96" s="22">
        <f t="shared" si="0"/>
        <v>1.5592423744793262</v>
      </c>
      <c r="Q96" s="22">
        <f t="shared" si="1"/>
        <v>11185.680130929333</v>
      </c>
      <c r="S96" s="30">
        <f t="shared" si="2"/>
        <v>0</v>
      </c>
      <c r="T96" s="22">
        <f t="shared" si="3"/>
        <v>0</v>
      </c>
      <c r="U96" s="22">
        <f t="shared" si="4"/>
        <v>0</v>
      </c>
      <c r="W96" s="30">
        <f t="shared" si="5"/>
        <v>0</v>
      </c>
      <c r="X96" s="22">
        <f t="shared" si="6"/>
        <v>0</v>
      </c>
      <c r="Y96" s="22">
        <f t="shared" si="7"/>
        <v>0</v>
      </c>
      <c r="AA96" s="30">
        <f t="shared" si="8"/>
        <v>0</v>
      </c>
      <c r="AB96" s="22">
        <f t="shared" si="9"/>
        <v>0</v>
      </c>
      <c r="AC96" s="22">
        <f t="shared" si="10"/>
        <v>0</v>
      </c>
      <c r="AE96" s="30">
        <f t="shared" si="11"/>
        <v>7173.7917811940806</v>
      </c>
      <c r="AF96" s="22">
        <f t="shared" si="12"/>
        <v>1.5592423744793262</v>
      </c>
      <c r="AG96">
        <f t="shared" si="13"/>
        <v>11185.680130929333</v>
      </c>
    </row>
    <row r="98" spans="14:33" x14ac:dyDescent="0.45">
      <c r="N98" t="s">
        <v>54</v>
      </c>
      <c r="O98" s="30">
        <f>SUM(O81:O96)</f>
        <v>2880483.9825529796</v>
      </c>
      <c r="Q98" s="22">
        <f>SUM(Q81:Q96)</f>
        <v>1131012.6857930713</v>
      </c>
      <c r="S98" s="30">
        <f>SUM(S81:S96)</f>
        <v>626968.5</v>
      </c>
      <c r="U98" s="22">
        <f>SUM(U81:U96)</f>
        <v>214731.96126705775</v>
      </c>
      <c r="W98" s="30">
        <f>SUM(W81:W96)</f>
        <v>0</v>
      </c>
      <c r="Y98" s="22">
        <f>SUM(Y81:Y96)</f>
        <v>0</v>
      </c>
      <c r="AA98" s="30">
        <f>SUM(AA81:AA96)</f>
        <v>0</v>
      </c>
      <c r="AC98" s="22">
        <f>SUM(AC81:AC96)</f>
        <v>0</v>
      </c>
      <c r="AE98" s="30">
        <f>SUM(AE81:AE96)</f>
        <v>3507452.4825529796</v>
      </c>
      <c r="AG98">
        <f>SUM(AG81:AG96)</f>
        <v>1345744.6470601296</v>
      </c>
    </row>
    <row r="101" spans="14:33" x14ac:dyDescent="0.45">
      <c r="N101" s="3" t="s">
        <v>26</v>
      </c>
      <c r="P101" s="5" t="str">
        <f>($C$3)</f>
        <v>p7eINT_metier</v>
      </c>
      <c r="T101" s="6" t="s">
        <v>27</v>
      </c>
      <c r="W101" s="7" t="str">
        <f>($C$5)</f>
        <v>Plaice VIIe - International (Used metier based datasets)</v>
      </c>
    </row>
    <row r="102" spans="14:33" x14ac:dyDescent="0.45">
      <c r="N102" s="3"/>
    </row>
    <row r="103" spans="14:33" x14ac:dyDescent="0.45">
      <c r="N103" s="6" t="s">
        <v>29</v>
      </c>
      <c r="P103" s="5">
        <f>($B$7)</f>
        <v>1998</v>
      </c>
      <c r="Q103" s="9"/>
      <c r="R103" s="9"/>
      <c r="S103" s="9"/>
      <c r="T103" s="6" t="s">
        <v>30</v>
      </c>
      <c r="U103" s="10"/>
      <c r="W103" s="5" t="str">
        <f>($D$7)</f>
        <v>Combined</v>
      </c>
    </row>
    <row r="104" spans="14:33" x14ac:dyDescent="0.45">
      <c r="N104" s="6"/>
      <c r="P104" s="6"/>
      <c r="Q104" s="9"/>
      <c r="R104" s="9"/>
      <c r="S104" s="9"/>
      <c r="U104" s="10"/>
    </row>
    <row r="105" spans="14:33" x14ac:dyDescent="0.45">
      <c r="N105" s="6" t="s">
        <v>32</v>
      </c>
      <c r="P105" s="36">
        <f>($F$7)</f>
        <v>42194</v>
      </c>
      <c r="Q105" s="2"/>
      <c r="R105" s="2"/>
      <c r="T105" s="6" t="s">
        <v>33</v>
      </c>
      <c r="U105" s="2"/>
      <c r="W105" s="5" t="str">
        <f>($J$7)</f>
        <v>idh</v>
      </c>
    </row>
    <row r="108" spans="14:33" x14ac:dyDescent="0.45">
      <c r="N108" s="15" t="s">
        <v>68</v>
      </c>
    </row>
    <row r="110" spans="14:33" x14ac:dyDescent="0.45">
      <c r="N110" s="3" t="s">
        <v>61</v>
      </c>
    </row>
    <row r="111" spans="14:33" x14ac:dyDescent="0.45">
      <c r="AE111" s="37" t="str">
        <f>J13</f>
        <v>TOTAL</v>
      </c>
      <c r="AF111" s="2"/>
    </row>
    <row r="112" spans="14:33" x14ac:dyDescent="0.45">
      <c r="O112" s="37" t="str">
        <f>C14</f>
        <v>International</v>
      </c>
      <c r="P112" s="2"/>
      <c r="S112" s="37" t="str">
        <f>D14</f>
        <v>Migration</v>
      </c>
      <c r="T112" s="2"/>
      <c r="W112" s="37" t="str">
        <f>E14</f>
        <v>-</v>
      </c>
      <c r="X112" s="2"/>
      <c r="AA112" s="37" t="str">
        <f>F14</f>
        <v>-</v>
      </c>
      <c r="AB112" s="37"/>
      <c r="AE112" s="37" t="str">
        <f>J14</f>
        <v>ANNUAL</v>
      </c>
      <c r="AF112" s="2"/>
    </row>
    <row r="113" spans="14:34" x14ac:dyDescent="0.45">
      <c r="N113" s="17" t="s">
        <v>40</v>
      </c>
      <c r="O113" s="10" t="s">
        <v>41</v>
      </c>
      <c r="P113" s="10" t="s">
        <v>42</v>
      </c>
      <c r="S113" s="10" t="s">
        <v>41</v>
      </c>
      <c r="T113" s="10" t="s">
        <v>42</v>
      </c>
      <c r="U113" s="10"/>
      <c r="W113" s="10" t="s">
        <v>41</v>
      </c>
      <c r="X113" s="10" t="s">
        <v>42</v>
      </c>
      <c r="Y113" s="10"/>
      <c r="AA113" s="10" t="s">
        <v>41</v>
      </c>
      <c r="AB113" s="10" t="s">
        <v>42</v>
      </c>
      <c r="AC113" s="10"/>
      <c r="AE113" s="10" t="s">
        <v>41</v>
      </c>
      <c r="AF113" s="10" t="s">
        <v>42</v>
      </c>
      <c r="AH113" s="10"/>
    </row>
    <row r="114" spans="14:34" x14ac:dyDescent="0.45">
      <c r="N114" s="17">
        <v>0</v>
      </c>
      <c r="O114" s="30">
        <f t="shared" ref="O114:O129" si="14">SUM(O47*$C$21)</f>
        <v>0</v>
      </c>
      <c r="P114" s="22">
        <f t="shared" ref="P114:P129" si="15">P47</f>
        <v>0</v>
      </c>
      <c r="Q114" s="22">
        <f t="shared" ref="Q114:Q129" si="16">SUM(O114*P114)</f>
        <v>0</v>
      </c>
      <c r="S114" s="30">
        <f t="shared" ref="S114:S129" si="17">SUM(S47*$D$21)</f>
        <v>0</v>
      </c>
      <c r="T114" s="22">
        <f t="shared" ref="T114:T129" si="18">T47</f>
        <v>0</v>
      </c>
      <c r="U114" s="22">
        <f t="shared" ref="U114:U129" si="19">SUM(S114*T114)</f>
        <v>0</v>
      </c>
      <c r="W114" s="30">
        <f t="shared" ref="W114:W129" si="20">SUM(W47*$E$21)</f>
        <v>0</v>
      </c>
      <c r="X114" s="22">
        <f t="shared" ref="X114:X129" si="21">X47</f>
        <v>0</v>
      </c>
      <c r="Y114" s="22">
        <f t="shared" ref="Y114:Y129" si="22">SUM(W114*X114)</f>
        <v>0</v>
      </c>
      <c r="AA114" s="30">
        <f t="shared" ref="AA114:AA129" si="23">SUM(AA47*$F$21)</f>
        <v>0</v>
      </c>
      <c r="AB114" s="22">
        <f t="shared" ref="AB114:AB129" si="24">AB47</f>
        <v>0</v>
      </c>
      <c r="AC114" s="22">
        <f>SUM(AA114*AB114)</f>
        <v>0</v>
      </c>
      <c r="AE114" s="30">
        <f t="shared" ref="AE114:AE129" si="25">SUM(AA114+W114+S114+O114)*$J$21</f>
        <v>0</v>
      </c>
      <c r="AF114" s="22">
        <f>IF(O114+S114+W114+AA114 =0,0,(P114*O114 +T114*S114+ X114*W114 +AB114*AA114)/(O114+S114+W114+AA114))</f>
        <v>0</v>
      </c>
      <c r="AG114">
        <f t="shared" ref="AG114:AG129" si="26">SUM(AE114*AF114)</f>
        <v>0</v>
      </c>
      <c r="AH114" s="22"/>
    </row>
    <row r="115" spans="14:34" x14ac:dyDescent="0.45">
      <c r="N115" s="17">
        <v>1</v>
      </c>
      <c r="O115" s="30">
        <f t="shared" si="14"/>
        <v>0</v>
      </c>
      <c r="P115" s="22">
        <f t="shared" si="15"/>
        <v>0</v>
      </c>
      <c r="Q115" s="22">
        <f t="shared" si="16"/>
        <v>0</v>
      </c>
      <c r="S115" s="30">
        <f t="shared" si="17"/>
        <v>0</v>
      </c>
      <c r="T115" s="22">
        <f t="shared" si="18"/>
        <v>0</v>
      </c>
      <c r="U115" s="22">
        <f t="shared" si="19"/>
        <v>0</v>
      </c>
      <c r="W115" s="30">
        <f t="shared" si="20"/>
        <v>0</v>
      </c>
      <c r="X115" s="22">
        <f t="shared" si="21"/>
        <v>0</v>
      </c>
      <c r="Y115" s="22">
        <f t="shared" si="22"/>
        <v>0</v>
      </c>
      <c r="AA115" s="30">
        <f t="shared" si="23"/>
        <v>0</v>
      </c>
      <c r="AB115" s="22">
        <f t="shared" si="24"/>
        <v>0</v>
      </c>
      <c r="AC115" s="22">
        <f t="shared" ref="AC115:AC129" si="27">SUM(AA115*AB115)</f>
        <v>0</v>
      </c>
      <c r="AE115" s="30">
        <f t="shared" si="25"/>
        <v>0</v>
      </c>
      <c r="AF115" s="22">
        <f t="shared" ref="AF115:AF129" si="28">IF(O115+S115+W115+AA115 =0,0,(P115*O115 +T115*S115+ X115*W115 +AB115*AA115)/(O115+S115+W115+AA115))</f>
        <v>0</v>
      </c>
      <c r="AG115">
        <f t="shared" si="26"/>
        <v>0</v>
      </c>
      <c r="AH115" s="22"/>
    </row>
    <row r="116" spans="14:34" x14ac:dyDescent="0.45">
      <c r="N116" s="17">
        <v>2</v>
      </c>
      <c r="O116" s="30">
        <f t="shared" si="14"/>
        <v>0</v>
      </c>
      <c r="P116" s="22">
        <f t="shared" si="15"/>
        <v>0</v>
      </c>
      <c r="Q116" s="22">
        <f t="shared" si="16"/>
        <v>0</v>
      </c>
      <c r="S116" s="30">
        <f t="shared" si="17"/>
        <v>0</v>
      </c>
      <c r="T116" s="22">
        <f t="shared" si="18"/>
        <v>0</v>
      </c>
      <c r="U116" s="22">
        <f t="shared" si="19"/>
        <v>0</v>
      </c>
      <c r="W116" s="30">
        <f t="shared" si="20"/>
        <v>0</v>
      </c>
      <c r="X116" s="22">
        <f t="shared" si="21"/>
        <v>0</v>
      </c>
      <c r="Y116" s="22">
        <f t="shared" si="22"/>
        <v>0</v>
      </c>
      <c r="AA116" s="30">
        <f t="shared" si="23"/>
        <v>0</v>
      </c>
      <c r="AB116" s="22">
        <f t="shared" si="24"/>
        <v>0</v>
      </c>
      <c r="AC116" s="22">
        <f t="shared" si="27"/>
        <v>0</v>
      </c>
      <c r="AE116" s="30">
        <f t="shared" si="25"/>
        <v>0</v>
      </c>
      <c r="AF116" s="22">
        <f t="shared" si="28"/>
        <v>0</v>
      </c>
      <c r="AG116">
        <f t="shared" si="26"/>
        <v>0</v>
      </c>
      <c r="AH116" s="22"/>
    </row>
    <row r="117" spans="14:34" x14ac:dyDescent="0.45">
      <c r="N117" s="17">
        <v>3</v>
      </c>
      <c r="O117" s="30">
        <f t="shared" si="14"/>
        <v>0</v>
      </c>
      <c r="P117" s="22">
        <f t="shared" si="15"/>
        <v>0</v>
      </c>
      <c r="Q117" s="22">
        <f t="shared" si="16"/>
        <v>0</v>
      </c>
      <c r="S117" s="30">
        <f t="shared" si="17"/>
        <v>0</v>
      </c>
      <c r="T117" s="22">
        <f t="shared" si="18"/>
        <v>0</v>
      </c>
      <c r="U117" s="22">
        <f t="shared" si="19"/>
        <v>0</v>
      </c>
      <c r="W117" s="30">
        <f t="shared" si="20"/>
        <v>0</v>
      </c>
      <c r="X117" s="22">
        <f t="shared" si="21"/>
        <v>0</v>
      </c>
      <c r="Y117" s="22">
        <f t="shared" si="22"/>
        <v>0</v>
      </c>
      <c r="AA117" s="30">
        <f t="shared" si="23"/>
        <v>0</v>
      </c>
      <c r="AB117" s="22">
        <f t="shared" si="24"/>
        <v>0</v>
      </c>
      <c r="AC117" s="22">
        <f t="shared" si="27"/>
        <v>0</v>
      </c>
      <c r="AE117" s="30">
        <f t="shared" si="25"/>
        <v>0</v>
      </c>
      <c r="AF117" s="22">
        <f t="shared" si="28"/>
        <v>0</v>
      </c>
      <c r="AG117">
        <f t="shared" si="26"/>
        <v>0</v>
      </c>
      <c r="AH117" s="22"/>
    </row>
    <row r="118" spans="14:34" x14ac:dyDescent="0.45">
      <c r="N118" s="17">
        <v>4</v>
      </c>
      <c r="O118" s="30">
        <f t="shared" si="14"/>
        <v>0</v>
      </c>
      <c r="P118" s="22">
        <f t="shared" si="15"/>
        <v>0</v>
      </c>
      <c r="Q118" s="22">
        <f t="shared" si="16"/>
        <v>0</v>
      </c>
      <c r="S118" s="30">
        <f t="shared" si="17"/>
        <v>0</v>
      </c>
      <c r="T118" s="22">
        <f t="shared" si="18"/>
        <v>0</v>
      </c>
      <c r="U118" s="22">
        <f t="shared" si="19"/>
        <v>0</v>
      </c>
      <c r="W118" s="30">
        <f t="shared" si="20"/>
        <v>0</v>
      </c>
      <c r="X118" s="22">
        <f t="shared" si="21"/>
        <v>0</v>
      </c>
      <c r="Y118" s="22">
        <f t="shared" si="22"/>
        <v>0</v>
      </c>
      <c r="AA118" s="30">
        <f t="shared" si="23"/>
        <v>0</v>
      </c>
      <c r="AB118" s="22">
        <f t="shared" si="24"/>
        <v>0</v>
      </c>
      <c r="AC118" s="22">
        <f t="shared" si="27"/>
        <v>0</v>
      </c>
      <c r="AE118" s="30">
        <f t="shared" si="25"/>
        <v>0</v>
      </c>
      <c r="AF118" s="22">
        <f t="shared" si="28"/>
        <v>0</v>
      </c>
      <c r="AG118">
        <f t="shared" si="26"/>
        <v>0</v>
      </c>
      <c r="AH118" s="22"/>
    </row>
    <row r="119" spans="14:34" x14ac:dyDescent="0.45">
      <c r="N119" s="17">
        <v>5</v>
      </c>
      <c r="O119" s="30">
        <f t="shared" si="14"/>
        <v>0</v>
      </c>
      <c r="P119" s="22">
        <f t="shared" si="15"/>
        <v>0</v>
      </c>
      <c r="Q119" s="22">
        <f t="shared" si="16"/>
        <v>0</v>
      </c>
      <c r="S119" s="30">
        <f t="shared" si="17"/>
        <v>0</v>
      </c>
      <c r="T119" s="22">
        <f t="shared" si="18"/>
        <v>0</v>
      </c>
      <c r="U119" s="22">
        <f t="shared" si="19"/>
        <v>0</v>
      </c>
      <c r="W119" s="30">
        <f t="shared" si="20"/>
        <v>0</v>
      </c>
      <c r="X119" s="22">
        <f t="shared" si="21"/>
        <v>0</v>
      </c>
      <c r="Y119" s="22">
        <f t="shared" si="22"/>
        <v>0</v>
      </c>
      <c r="AA119" s="30">
        <f t="shared" si="23"/>
        <v>0</v>
      </c>
      <c r="AB119" s="22">
        <f t="shared" si="24"/>
        <v>0</v>
      </c>
      <c r="AC119" s="22">
        <f t="shared" si="27"/>
        <v>0</v>
      </c>
      <c r="AE119" s="30">
        <f t="shared" si="25"/>
        <v>0</v>
      </c>
      <c r="AF119" s="22">
        <f t="shared" si="28"/>
        <v>0</v>
      </c>
      <c r="AG119">
        <f t="shared" si="26"/>
        <v>0</v>
      </c>
      <c r="AH119" s="22"/>
    </row>
    <row r="120" spans="14:34" x14ac:dyDescent="0.45">
      <c r="N120" s="17">
        <v>6</v>
      </c>
      <c r="O120" s="30">
        <f t="shared" si="14"/>
        <v>0</v>
      </c>
      <c r="P120" s="22">
        <f t="shared" si="15"/>
        <v>0</v>
      </c>
      <c r="Q120" s="22">
        <f t="shared" si="16"/>
        <v>0</v>
      </c>
      <c r="S120" s="30">
        <f t="shared" si="17"/>
        <v>0</v>
      </c>
      <c r="T120" s="22">
        <f t="shared" si="18"/>
        <v>0</v>
      </c>
      <c r="U120" s="22">
        <f t="shared" si="19"/>
        <v>0</v>
      </c>
      <c r="W120" s="30">
        <f t="shared" si="20"/>
        <v>0</v>
      </c>
      <c r="X120" s="22">
        <f t="shared" si="21"/>
        <v>0</v>
      </c>
      <c r="Y120" s="22">
        <f t="shared" si="22"/>
        <v>0</v>
      </c>
      <c r="AA120" s="30">
        <f t="shared" si="23"/>
        <v>0</v>
      </c>
      <c r="AB120" s="22">
        <f t="shared" si="24"/>
        <v>0</v>
      </c>
      <c r="AC120" s="22">
        <f t="shared" si="27"/>
        <v>0</v>
      </c>
      <c r="AE120" s="30">
        <f t="shared" si="25"/>
        <v>0</v>
      </c>
      <c r="AF120" s="22">
        <f t="shared" si="28"/>
        <v>0</v>
      </c>
      <c r="AG120">
        <f t="shared" si="26"/>
        <v>0</v>
      </c>
      <c r="AH120" s="22"/>
    </row>
    <row r="121" spans="14:34" x14ac:dyDescent="0.45">
      <c r="N121" s="17">
        <v>7</v>
      </c>
      <c r="O121" s="30">
        <f t="shared" si="14"/>
        <v>0</v>
      </c>
      <c r="P121" s="22">
        <f t="shared" si="15"/>
        <v>0</v>
      </c>
      <c r="Q121" s="22">
        <f t="shared" si="16"/>
        <v>0</v>
      </c>
      <c r="S121" s="30">
        <f t="shared" si="17"/>
        <v>0</v>
      </c>
      <c r="T121" s="22">
        <f t="shared" si="18"/>
        <v>0</v>
      </c>
      <c r="U121" s="22">
        <f t="shared" si="19"/>
        <v>0</v>
      </c>
      <c r="W121" s="30">
        <f t="shared" si="20"/>
        <v>0</v>
      </c>
      <c r="X121" s="22">
        <f t="shared" si="21"/>
        <v>0</v>
      </c>
      <c r="Y121" s="22">
        <f t="shared" si="22"/>
        <v>0</v>
      </c>
      <c r="AA121" s="30">
        <f t="shared" si="23"/>
        <v>0</v>
      </c>
      <c r="AB121" s="22">
        <f t="shared" si="24"/>
        <v>0</v>
      </c>
      <c r="AC121" s="22">
        <f t="shared" si="27"/>
        <v>0</v>
      </c>
      <c r="AE121" s="30">
        <f t="shared" si="25"/>
        <v>0</v>
      </c>
      <c r="AF121" s="22">
        <f t="shared" si="28"/>
        <v>0</v>
      </c>
      <c r="AG121">
        <f t="shared" si="26"/>
        <v>0</v>
      </c>
      <c r="AH121" s="22"/>
    </row>
    <row r="122" spans="14:34" x14ac:dyDescent="0.45">
      <c r="N122" s="17">
        <v>8</v>
      </c>
      <c r="O122" s="30">
        <f t="shared" si="14"/>
        <v>0</v>
      </c>
      <c r="P122" s="22">
        <f t="shared" si="15"/>
        <v>0</v>
      </c>
      <c r="Q122" s="22">
        <f t="shared" si="16"/>
        <v>0</v>
      </c>
      <c r="S122" s="30">
        <f t="shared" si="17"/>
        <v>0</v>
      </c>
      <c r="T122" s="22">
        <f t="shared" si="18"/>
        <v>0</v>
      </c>
      <c r="U122" s="22">
        <f t="shared" si="19"/>
        <v>0</v>
      </c>
      <c r="W122" s="30">
        <f t="shared" si="20"/>
        <v>0</v>
      </c>
      <c r="X122" s="22">
        <f t="shared" si="21"/>
        <v>0</v>
      </c>
      <c r="Y122" s="22">
        <f t="shared" si="22"/>
        <v>0</v>
      </c>
      <c r="AA122" s="30">
        <f t="shared" si="23"/>
        <v>0</v>
      </c>
      <c r="AB122" s="22">
        <f t="shared" si="24"/>
        <v>0</v>
      </c>
      <c r="AC122" s="22">
        <f t="shared" si="27"/>
        <v>0</v>
      </c>
      <c r="AE122" s="30">
        <f t="shared" si="25"/>
        <v>0</v>
      </c>
      <c r="AF122" s="22">
        <f t="shared" si="28"/>
        <v>0</v>
      </c>
      <c r="AG122">
        <f t="shared" si="26"/>
        <v>0</v>
      </c>
      <c r="AH122" s="22"/>
    </row>
    <row r="123" spans="14:34" x14ac:dyDescent="0.45">
      <c r="N123" s="17">
        <v>9</v>
      </c>
      <c r="O123" s="30">
        <f t="shared" si="14"/>
        <v>0</v>
      </c>
      <c r="P123" s="22">
        <f t="shared" si="15"/>
        <v>0</v>
      </c>
      <c r="Q123" s="22">
        <f t="shared" si="16"/>
        <v>0</v>
      </c>
      <c r="S123" s="30">
        <f t="shared" si="17"/>
        <v>0</v>
      </c>
      <c r="T123" s="22">
        <f t="shared" si="18"/>
        <v>0</v>
      </c>
      <c r="U123" s="22">
        <f t="shared" si="19"/>
        <v>0</v>
      </c>
      <c r="W123" s="30">
        <f t="shared" si="20"/>
        <v>0</v>
      </c>
      <c r="X123" s="22">
        <f t="shared" si="21"/>
        <v>0</v>
      </c>
      <c r="Y123" s="22">
        <f t="shared" si="22"/>
        <v>0</v>
      </c>
      <c r="AA123" s="30">
        <f t="shared" si="23"/>
        <v>0</v>
      </c>
      <c r="AB123" s="22">
        <f t="shared" si="24"/>
        <v>0</v>
      </c>
      <c r="AC123" s="22">
        <f t="shared" si="27"/>
        <v>0</v>
      </c>
      <c r="AE123" s="30">
        <f t="shared" si="25"/>
        <v>0</v>
      </c>
      <c r="AF123" s="22">
        <f t="shared" si="28"/>
        <v>0</v>
      </c>
      <c r="AG123">
        <f t="shared" si="26"/>
        <v>0</v>
      </c>
      <c r="AH123" s="22"/>
    </row>
    <row r="124" spans="14:34" x14ac:dyDescent="0.45">
      <c r="N124" s="17">
        <v>10</v>
      </c>
      <c r="O124" s="30">
        <f t="shared" si="14"/>
        <v>0</v>
      </c>
      <c r="P124" s="22">
        <f t="shared" si="15"/>
        <v>0</v>
      </c>
      <c r="Q124" s="22">
        <f t="shared" si="16"/>
        <v>0</v>
      </c>
      <c r="S124" s="30">
        <f t="shared" si="17"/>
        <v>0</v>
      </c>
      <c r="T124" s="22">
        <f t="shared" si="18"/>
        <v>0</v>
      </c>
      <c r="U124" s="22">
        <f t="shared" si="19"/>
        <v>0</v>
      </c>
      <c r="W124" s="30">
        <f t="shared" si="20"/>
        <v>0</v>
      </c>
      <c r="X124" s="22">
        <f t="shared" si="21"/>
        <v>0</v>
      </c>
      <c r="Y124" s="22">
        <f t="shared" si="22"/>
        <v>0</v>
      </c>
      <c r="AA124" s="30">
        <f t="shared" si="23"/>
        <v>0</v>
      </c>
      <c r="AB124" s="22">
        <f t="shared" si="24"/>
        <v>0</v>
      </c>
      <c r="AC124" s="22">
        <f t="shared" si="27"/>
        <v>0</v>
      </c>
      <c r="AE124" s="30">
        <f t="shared" si="25"/>
        <v>0</v>
      </c>
      <c r="AF124" s="22">
        <f t="shared" si="28"/>
        <v>0</v>
      </c>
      <c r="AG124">
        <f t="shared" si="26"/>
        <v>0</v>
      </c>
      <c r="AH124" s="22"/>
    </row>
    <row r="125" spans="14:34" x14ac:dyDescent="0.45">
      <c r="N125" s="17">
        <v>11</v>
      </c>
      <c r="O125" s="30">
        <f t="shared" si="14"/>
        <v>0</v>
      </c>
      <c r="P125" s="22">
        <f t="shared" si="15"/>
        <v>0</v>
      </c>
      <c r="Q125" s="22">
        <f t="shared" si="16"/>
        <v>0</v>
      </c>
      <c r="S125" s="30">
        <f t="shared" si="17"/>
        <v>0</v>
      </c>
      <c r="T125" s="22">
        <f t="shared" si="18"/>
        <v>0</v>
      </c>
      <c r="U125" s="22">
        <f t="shared" si="19"/>
        <v>0</v>
      </c>
      <c r="W125" s="30">
        <f t="shared" si="20"/>
        <v>0</v>
      </c>
      <c r="X125" s="22">
        <f t="shared" si="21"/>
        <v>0</v>
      </c>
      <c r="Y125" s="22">
        <f t="shared" si="22"/>
        <v>0</v>
      </c>
      <c r="AA125" s="30">
        <f t="shared" si="23"/>
        <v>0</v>
      </c>
      <c r="AB125" s="22">
        <f t="shared" si="24"/>
        <v>0</v>
      </c>
      <c r="AC125" s="22">
        <f t="shared" si="27"/>
        <v>0</v>
      </c>
      <c r="AE125" s="30">
        <f t="shared" si="25"/>
        <v>0</v>
      </c>
      <c r="AF125" s="22">
        <f t="shared" si="28"/>
        <v>0</v>
      </c>
      <c r="AG125">
        <f t="shared" si="26"/>
        <v>0</v>
      </c>
      <c r="AH125" s="22"/>
    </row>
    <row r="126" spans="14:34" x14ac:dyDescent="0.45">
      <c r="N126" s="17">
        <v>12</v>
      </c>
      <c r="O126" s="30">
        <f t="shared" si="14"/>
        <v>0</v>
      </c>
      <c r="P126" s="22">
        <f t="shared" si="15"/>
        <v>0</v>
      </c>
      <c r="Q126" s="22">
        <f t="shared" si="16"/>
        <v>0</v>
      </c>
      <c r="S126" s="30">
        <f t="shared" si="17"/>
        <v>0</v>
      </c>
      <c r="T126" s="22">
        <f t="shared" si="18"/>
        <v>0</v>
      </c>
      <c r="U126" s="22">
        <f t="shared" si="19"/>
        <v>0</v>
      </c>
      <c r="W126" s="30">
        <f t="shared" si="20"/>
        <v>0</v>
      </c>
      <c r="X126" s="22">
        <f t="shared" si="21"/>
        <v>0</v>
      </c>
      <c r="Y126" s="22">
        <f t="shared" si="22"/>
        <v>0</v>
      </c>
      <c r="AA126" s="30">
        <f t="shared" si="23"/>
        <v>0</v>
      </c>
      <c r="AB126" s="22">
        <f t="shared" si="24"/>
        <v>0</v>
      </c>
      <c r="AC126" s="22">
        <f t="shared" si="27"/>
        <v>0</v>
      </c>
      <c r="AE126" s="30">
        <f t="shared" si="25"/>
        <v>0</v>
      </c>
      <c r="AF126" s="22">
        <f t="shared" si="28"/>
        <v>0</v>
      </c>
      <c r="AG126">
        <f t="shared" si="26"/>
        <v>0</v>
      </c>
      <c r="AH126" s="22"/>
    </row>
    <row r="127" spans="14:34" x14ac:dyDescent="0.45">
      <c r="N127" s="17">
        <v>13</v>
      </c>
      <c r="O127" s="30">
        <f t="shared" si="14"/>
        <v>0</v>
      </c>
      <c r="P127" s="22">
        <f t="shared" si="15"/>
        <v>0</v>
      </c>
      <c r="Q127" s="22">
        <f t="shared" si="16"/>
        <v>0</v>
      </c>
      <c r="S127" s="30">
        <f t="shared" si="17"/>
        <v>0</v>
      </c>
      <c r="T127" s="22">
        <f t="shared" si="18"/>
        <v>0</v>
      </c>
      <c r="U127" s="22">
        <f t="shared" si="19"/>
        <v>0</v>
      </c>
      <c r="W127" s="30">
        <f t="shared" si="20"/>
        <v>0</v>
      </c>
      <c r="X127" s="22">
        <f t="shared" si="21"/>
        <v>0</v>
      </c>
      <c r="Y127" s="22">
        <f t="shared" si="22"/>
        <v>0</v>
      </c>
      <c r="AA127" s="30">
        <f t="shared" si="23"/>
        <v>0</v>
      </c>
      <c r="AB127" s="22">
        <f t="shared" si="24"/>
        <v>0</v>
      </c>
      <c r="AC127" s="22">
        <f t="shared" si="27"/>
        <v>0</v>
      </c>
      <c r="AE127" s="30">
        <f t="shared" si="25"/>
        <v>0</v>
      </c>
      <c r="AF127" s="22">
        <f t="shared" si="28"/>
        <v>0</v>
      </c>
      <c r="AG127">
        <f t="shared" si="26"/>
        <v>0</v>
      </c>
      <c r="AH127" s="22"/>
    </row>
    <row r="128" spans="14:34" x14ac:dyDescent="0.45">
      <c r="N128" s="17">
        <v>14</v>
      </c>
      <c r="O128" s="30">
        <f t="shared" si="14"/>
        <v>0</v>
      </c>
      <c r="P128" s="22">
        <f t="shared" si="15"/>
        <v>0</v>
      </c>
      <c r="Q128" s="22">
        <f t="shared" si="16"/>
        <v>0</v>
      </c>
      <c r="S128" s="30">
        <f t="shared" si="17"/>
        <v>0</v>
      </c>
      <c r="T128" s="22">
        <f t="shared" si="18"/>
        <v>0</v>
      </c>
      <c r="U128" s="22">
        <f t="shared" si="19"/>
        <v>0</v>
      </c>
      <c r="W128" s="30">
        <f t="shared" si="20"/>
        <v>0</v>
      </c>
      <c r="X128" s="22">
        <f t="shared" si="21"/>
        <v>0</v>
      </c>
      <c r="Y128" s="22">
        <f t="shared" si="22"/>
        <v>0</v>
      </c>
      <c r="AA128" s="30">
        <f t="shared" si="23"/>
        <v>0</v>
      </c>
      <c r="AB128" s="22">
        <f t="shared" si="24"/>
        <v>0</v>
      </c>
      <c r="AC128" s="22">
        <f t="shared" si="27"/>
        <v>0</v>
      </c>
      <c r="AE128" s="30">
        <f t="shared" si="25"/>
        <v>0</v>
      </c>
      <c r="AF128" s="22">
        <f t="shared" si="28"/>
        <v>0</v>
      </c>
      <c r="AG128">
        <f t="shared" si="26"/>
        <v>0</v>
      </c>
      <c r="AH128" s="22"/>
    </row>
    <row r="129" spans="14:34" x14ac:dyDescent="0.45">
      <c r="N129" s="17" t="s">
        <v>53</v>
      </c>
      <c r="O129" s="30">
        <f t="shared" si="14"/>
        <v>0</v>
      </c>
      <c r="P129" s="22">
        <f t="shared" si="15"/>
        <v>0</v>
      </c>
      <c r="Q129" s="22">
        <f t="shared" si="16"/>
        <v>0</v>
      </c>
      <c r="S129" s="30">
        <f t="shared" si="17"/>
        <v>0</v>
      </c>
      <c r="T129" s="22">
        <f t="shared" si="18"/>
        <v>0</v>
      </c>
      <c r="U129" s="22">
        <f t="shared" si="19"/>
        <v>0</v>
      </c>
      <c r="W129" s="30">
        <f t="shared" si="20"/>
        <v>0</v>
      </c>
      <c r="X129" s="22">
        <f t="shared" si="21"/>
        <v>0</v>
      </c>
      <c r="Y129" s="22">
        <f t="shared" si="22"/>
        <v>0</v>
      </c>
      <c r="AA129" s="30">
        <f t="shared" si="23"/>
        <v>0</v>
      </c>
      <c r="AB129" s="22">
        <f t="shared" si="24"/>
        <v>0</v>
      </c>
      <c r="AC129" s="22">
        <f t="shared" si="27"/>
        <v>0</v>
      </c>
      <c r="AE129" s="30">
        <f t="shared" si="25"/>
        <v>0</v>
      </c>
      <c r="AF129" s="22">
        <f t="shared" si="28"/>
        <v>0</v>
      </c>
      <c r="AG129">
        <f t="shared" si="26"/>
        <v>0</v>
      </c>
      <c r="AH129" s="22"/>
    </row>
    <row r="131" spans="14:34" x14ac:dyDescent="0.45">
      <c r="N131" t="s">
        <v>54</v>
      </c>
      <c r="O131" s="38">
        <f>SUM(O114:O129)</f>
        <v>0</v>
      </c>
      <c r="Q131" s="22">
        <f>SUM(Q114:Q129)</f>
        <v>0</v>
      </c>
      <c r="S131" s="30">
        <f>SUM(S114:S129)</f>
        <v>0</v>
      </c>
      <c r="U131" s="22">
        <f>SUM(U114:U129)</f>
        <v>0</v>
      </c>
      <c r="W131" s="38">
        <f>SUM(W114:W129)</f>
        <v>0</v>
      </c>
      <c r="Y131" s="22">
        <f>SUM(Y114:Y129)</f>
        <v>0</v>
      </c>
      <c r="AA131" s="38">
        <f>SUM(AA114:AA129)</f>
        <v>0</v>
      </c>
      <c r="AC131" s="22">
        <f>SUM(AC114:AC129)</f>
        <v>0</v>
      </c>
      <c r="AE131" s="31">
        <f>SUM(AE114:AE129)</f>
        <v>0</v>
      </c>
      <c r="AF131" s="2"/>
      <c r="AG131">
        <f>SUM(AG114:AG129)</f>
        <v>0</v>
      </c>
      <c r="AH131" s="22"/>
    </row>
    <row r="135" spans="14:34" x14ac:dyDescent="0.45">
      <c r="N135" s="3" t="s">
        <v>26</v>
      </c>
      <c r="P135" s="5" t="str">
        <f>($C$3)</f>
        <v>p7eINT_metier</v>
      </c>
      <c r="T135" s="6" t="s">
        <v>27</v>
      </c>
      <c r="W135" s="7" t="str">
        <f>($C$5)</f>
        <v>Plaice VIIe - International (Used metier based datasets)</v>
      </c>
    </row>
    <row r="136" spans="14:34" x14ac:dyDescent="0.45">
      <c r="N136" s="3"/>
    </row>
    <row r="137" spans="14:34" x14ac:dyDescent="0.45">
      <c r="N137" s="6" t="s">
        <v>29</v>
      </c>
      <c r="P137" s="5">
        <f>($B$7)</f>
        <v>1998</v>
      </c>
      <c r="Q137" s="9"/>
      <c r="R137" s="9"/>
      <c r="S137" s="9"/>
      <c r="T137" s="6" t="s">
        <v>30</v>
      </c>
      <c r="U137" s="10"/>
      <c r="W137" s="5" t="str">
        <f>($D$7)</f>
        <v>Combined</v>
      </c>
    </row>
    <row r="138" spans="14:34" x14ac:dyDescent="0.45">
      <c r="N138" s="6"/>
      <c r="P138" s="6"/>
      <c r="Q138" s="9"/>
      <c r="R138" s="9"/>
      <c r="S138" s="9"/>
      <c r="U138" s="10"/>
    </row>
    <row r="139" spans="14:34" x14ac:dyDescent="0.45">
      <c r="N139" s="6" t="s">
        <v>32</v>
      </c>
      <c r="P139" s="36">
        <f>($F$7)</f>
        <v>42194</v>
      </c>
      <c r="Q139" s="2"/>
      <c r="R139" s="2"/>
      <c r="T139" s="6" t="s">
        <v>33</v>
      </c>
      <c r="U139" s="2"/>
      <c r="W139" s="5" t="str">
        <f>($J$7)</f>
        <v>idh</v>
      </c>
    </row>
    <row r="142" spans="14:34" x14ac:dyDescent="0.45">
      <c r="N142" s="15" t="s">
        <v>68</v>
      </c>
      <c r="X142" s="57" t="s">
        <v>129</v>
      </c>
    </row>
    <row r="143" spans="14:34" x14ac:dyDescent="0.45">
      <c r="X143" s="57" t="s">
        <v>130</v>
      </c>
    </row>
    <row r="144" spans="14:34" x14ac:dyDescent="0.45">
      <c r="N144" s="3" t="s">
        <v>78</v>
      </c>
      <c r="S144">
        <v>-5.0000000000000001E-4</v>
      </c>
      <c r="T144">
        <v>0.12709999999999999</v>
      </c>
      <c r="W144">
        <v>0.1229</v>
      </c>
    </row>
    <row r="145" spans="10:39" x14ac:dyDescent="0.45">
      <c r="AH145" s="66"/>
      <c r="AI145" s="66"/>
      <c r="AJ145" s="67"/>
      <c r="AK145" s="67"/>
      <c r="AL145" s="67"/>
      <c r="AM145" s="67"/>
    </row>
    <row r="146" spans="10:39" x14ac:dyDescent="0.45">
      <c r="O146" s="37" t="str">
        <f>J13</f>
        <v>TOTAL</v>
      </c>
      <c r="P146" s="2"/>
      <c r="AA146" s="42" t="s">
        <v>79</v>
      </c>
      <c r="AF146" s="42" t="s">
        <v>79</v>
      </c>
      <c r="AH146" s="66"/>
      <c r="AI146" s="66"/>
      <c r="AJ146" s="68" t="s">
        <v>79</v>
      </c>
      <c r="AK146" s="67"/>
      <c r="AL146" s="67"/>
      <c r="AM146" s="67"/>
    </row>
    <row r="147" spans="10:39" x14ac:dyDescent="0.45">
      <c r="O147" s="37" t="str">
        <f>J14</f>
        <v>ANNUAL</v>
      </c>
      <c r="P147" s="2"/>
      <c r="S147" t="s">
        <v>80</v>
      </c>
      <c r="T147" t="s">
        <v>81</v>
      </c>
      <c r="AA147" s="42" t="s">
        <v>82</v>
      </c>
      <c r="AE147" t="s">
        <v>80</v>
      </c>
      <c r="AF147" s="42" t="s">
        <v>82</v>
      </c>
      <c r="AH147" s="66"/>
      <c r="AI147" s="66"/>
      <c r="AJ147" s="68" t="s">
        <v>83</v>
      </c>
      <c r="AK147" s="67"/>
      <c r="AL147" s="67"/>
      <c r="AM147" s="67"/>
    </row>
    <row r="148" spans="10:39" x14ac:dyDescent="0.45">
      <c r="N148" s="17" t="s">
        <v>40</v>
      </c>
      <c r="O148" s="10" t="s">
        <v>74</v>
      </c>
      <c r="P148" s="10" t="s">
        <v>75</v>
      </c>
      <c r="S148" t="s">
        <v>84</v>
      </c>
      <c r="T148" t="s">
        <v>85</v>
      </c>
      <c r="W148" t="s">
        <v>86</v>
      </c>
      <c r="X148" t="s">
        <v>87</v>
      </c>
      <c r="AA148" s="42" t="s">
        <v>88</v>
      </c>
      <c r="AE148" t="s">
        <v>89</v>
      </c>
      <c r="AF148" s="42" t="s">
        <v>90</v>
      </c>
      <c r="AH148" s="66"/>
      <c r="AI148" s="66"/>
      <c r="AJ148" s="68" t="s">
        <v>91</v>
      </c>
      <c r="AK148" s="67"/>
      <c r="AL148" s="67"/>
      <c r="AM148" s="67"/>
    </row>
    <row r="149" spans="10:39" x14ac:dyDescent="0.45">
      <c r="N149" s="17">
        <v>0</v>
      </c>
      <c r="O149" s="30">
        <f t="shared" ref="O149:O164" si="29">SUM(AE81+AE114)</f>
        <v>0</v>
      </c>
      <c r="P149" s="22">
        <f t="shared" ref="P149:P164" si="30">IF(AE81+AE114=0,0,(AE81*AF81+AE114* AF114)/(AE81+AE114))</f>
        <v>0</v>
      </c>
      <c r="Q149" s="22">
        <f t="shared" ref="Q149:Q164" si="31">SUM(O149*P149)</f>
        <v>0</v>
      </c>
      <c r="AF149" s="42"/>
      <c r="AH149" s="66"/>
      <c r="AI149" s="66"/>
      <c r="AJ149" s="67">
        <f t="shared" ref="AJ149:AJ164" si="32">SUM(O149*P149)</f>
        <v>0</v>
      </c>
      <c r="AK149" s="67"/>
      <c r="AL149" s="69">
        <f t="shared" ref="AL149:AL164" si="33">SUM(P149*$AJ$168)</f>
        <v>0</v>
      </c>
      <c r="AM149" s="67"/>
    </row>
    <row r="150" spans="10:39" x14ac:dyDescent="0.45">
      <c r="J150" s="56"/>
      <c r="N150" s="17">
        <v>1</v>
      </c>
      <c r="O150" s="30">
        <f t="shared" si="29"/>
        <v>0</v>
      </c>
      <c r="P150" s="22">
        <f t="shared" si="30"/>
        <v>0</v>
      </c>
      <c r="Q150" s="22">
        <f t="shared" si="31"/>
        <v>0</v>
      </c>
      <c r="T150" s="22"/>
      <c r="W150" s="22"/>
      <c r="AA150" s="43"/>
      <c r="AF150" s="43"/>
      <c r="AH150" s="66"/>
      <c r="AI150" s="66"/>
      <c r="AJ150" s="67">
        <f>SUM(O150*P150)</f>
        <v>0</v>
      </c>
      <c r="AK150" s="67"/>
      <c r="AL150" s="69">
        <f t="shared" si="33"/>
        <v>0</v>
      </c>
      <c r="AM150" s="67"/>
    </row>
    <row r="151" spans="10:39" x14ac:dyDescent="0.45">
      <c r="J151" s="56"/>
      <c r="N151" s="17">
        <v>2</v>
      </c>
      <c r="O151" s="30">
        <f t="shared" si="29"/>
        <v>535993.2370967723</v>
      </c>
      <c r="P151" s="22">
        <f t="shared" si="30"/>
        <v>0.2566801452137763</v>
      </c>
      <c r="Q151" s="22">
        <f t="shared" si="31"/>
        <v>137578.82193160153</v>
      </c>
      <c r="S151">
        <v>2.5</v>
      </c>
      <c r="T151" s="22">
        <f t="shared" ref="T151:T164" si="34">P151</f>
        <v>0.2566801452137763</v>
      </c>
      <c r="W151" s="22">
        <f t="shared" ref="W151:W164" si="35">SUM(($S$144*S151^2)+($T$144*S151)-$W$144)</f>
        <v>0.19172499999999998</v>
      </c>
      <c r="X151">
        <f t="shared" ref="X151:X164" si="36">SUM(O151*W151)</f>
        <v>102763.30338237865</v>
      </c>
      <c r="AA151" s="43">
        <f t="shared" ref="AA151:AA164" si="37">SUM(W151*$X$168)</f>
        <v>0.1898481358448488</v>
      </c>
      <c r="AE151">
        <v>2</v>
      </c>
      <c r="AF151" s="43">
        <f t="shared" ref="AF151:AF164" si="38">SUM(($S$144*AE151^2)+($T$144*AE151)-$W$144)*$X$168</f>
        <v>0.12803423635279149</v>
      </c>
      <c r="AH151" s="66"/>
      <c r="AI151" s="66"/>
      <c r="AJ151" s="67">
        <f t="shared" si="32"/>
        <v>137578.82193160153</v>
      </c>
      <c r="AK151" s="67"/>
      <c r="AL151" s="69">
        <f t="shared" si="33"/>
        <v>0.25674982329415202</v>
      </c>
      <c r="AM151" s="67"/>
    </row>
    <row r="152" spans="10:39" x14ac:dyDescent="0.45">
      <c r="J152" s="56"/>
      <c r="N152" s="17">
        <v>3</v>
      </c>
      <c r="O152" s="30">
        <f t="shared" si="29"/>
        <v>1481952.9595952302</v>
      </c>
      <c r="P152" s="22">
        <f t="shared" si="30"/>
        <v>0.31889250565381705</v>
      </c>
      <c r="Q152" s="22">
        <f t="shared" si="31"/>
        <v>472583.69254641287</v>
      </c>
      <c r="S152">
        <v>3.5</v>
      </c>
      <c r="T152" s="22">
        <f t="shared" si="34"/>
        <v>0.31889250565381705</v>
      </c>
      <c r="W152" s="22">
        <f t="shared" si="35"/>
        <v>0.31582499999999997</v>
      </c>
      <c r="X152">
        <f t="shared" si="36"/>
        <v>468037.79346416349</v>
      </c>
      <c r="AA152" s="43">
        <f t="shared" si="37"/>
        <v>0.31273327684547853</v>
      </c>
      <c r="AE152">
        <v>3</v>
      </c>
      <c r="AF152" s="43">
        <f t="shared" si="38"/>
        <v>0.25141448267574446</v>
      </c>
      <c r="AH152" s="66"/>
      <c r="AI152" s="66"/>
      <c r="AJ152" s="67">
        <f t="shared" si="32"/>
        <v>472583.69254641287</v>
      </c>
      <c r="AK152" s="67"/>
      <c r="AL152" s="69">
        <f t="shared" si="33"/>
        <v>0.31897907182597524</v>
      </c>
      <c r="AM152" s="67"/>
    </row>
    <row r="153" spans="10:39" x14ac:dyDescent="0.45">
      <c r="J153" s="56"/>
      <c r="N153" s="17">
        <v>4</v>
      </c>
      <c r="O153" s="30">
        <f t="shared" si="29"/>
        <v>1106759.7821732108</v>
      </c>
      <c r="P153" s="22">
        <f t="shared" si="30"/>
        <v>0.40047407892146247</v>
      </c>
      <c r="Q153" s="22">
        <f t="shared" si="31"/>
        <v>443228.60435313504</v>
      </c>
      <c r="S153">
        <v>4.5</v>
      </c>
      <c r="T153" s="22">
        <f t="shared" si="34"/>
        <v>0.40047407892146247</v>
      </c>
      <c r="W153" s="22">
        <f t="shared" si="35"/>
        <v>0.4389249999999999</v>
      </c>
      <c r="X153">
        <f t="shared" si="36"/>
        <v>485784.53739037644</v>
      </c>
      <c r="AA153" s="43">
        <f t="shared" si="37"/>
        <v>0.43462820720146172</v>
      </c>
      <c r="AE153">
        <v>4</v>
      </c>
      <c r="AF153" s="43">
        <f t="shared" si="38"/>
        <v>0.37380451835405099</v>
      </c>
      <c r="AH153" s="66"/>
      <c r="AI153" s="66"/>
      <c r="AJ153" s="67">
        <f t="shared" si="32"/>
        <v>443228.60435313504</v>
      </c>
      <c r="AK153" s="67"/>
      <c r="AL153" s="69">
        <f t="shared" si="33"/>
        <v>0.40058279112838541</v>
      </c>
      <c r="AM153" s="67"/>
    </row>
    <row r="154" spans="10:39" x14ac:dyDescent="0.45">
      <c r="J154" s="56"/>
      <c r="N154" s="17">
        <v>5</v>
      </c>
      <c r="O154" s="30">
        <f t="shared" si="29"/>
        <v>155412.7631142434</v>
      </c>
      <c r="P154" s="22">
        <f t="shared" si="30"/>
        <v>0.52438680883428523</v>
      </c>
      <c r="Q154" s="22">
        <f t="shared" si="31"/>
        <v>81496.402901596812</v>
      </c>
      <c r="S154">
        <v>5.5</v>
      </c>
      <c r="T154" s="22">
        <f t="shared" si="34"/>
        <v>0.52438680883428523</v>
      </c>
      <c r="W154" s="22">
        <f t="shared" si="35"/>
        <v>0.56102499999999988</v>
      </c>
      <c r="X154">
        <f t="shared" si="36"/>
        <v>87190.445426168386</v>
      </c>
      <c r="AA154" s="43">
        <f t="shared" si="37"/>
        <v>0.55553292691279854</v>
      </c>
      <c r="AE154">
        <v>5</v>
      </c>
      <c r="AF154" s="43">
        <f t="shared" si="38"/>
        <v>0.49520434338771102</v>
      </c>
      <c r="AH154" s="66"/>
      <c r="AI154" s="66"/>
      <c r="AJ154" s="67">
        <f t="shared" si="32"/>
        <v>81496.402901596812</v>
      </c>
      <c r="AK154" s="67"/>
      <c r="AL154" s="69">
        <f t="shared" si="33"/>
        <v>0.52452915824032709</v>
      </c>
      <c r="AM154" s="67"/>
    </row>
    <row r="155" spans="10:39" x14ac:dyDescent="0.45">
      <c r="J155" s="56"/>
      <c r="N155" s="17">
        <v>6</v>
      </c>
      <c r="O155" s="30">
        <f t="shared" si="29"/>
        <v>63925.717603208061</v>
      </c>
      <c r="P155" s="22">
        <f t="shared" si="30"/>
        <v>0.62999726210388518</v>
      </c>
      <c r="Q155" s="22">
        <f t="shared" si="31"/>
        <v>40273.027068047217</v>
      </c>
      <c r="S155">
        <v>6.5</v>
      </c>
      <c r="T155" s="22">
        <f t="shared" si="34"/>
        <v>0.62999726210388518</v>
      </c>
      <c r="W155" s="22">
        <f t="shared" si="35"/>
        <v>0.68212499999999998</v>
      </c>
      <c r="X155">
        <f t="shared" si="36"/>
        <v>43605.3301200883</v>
      </c>
      <c r="AA155" s="43">
        <f t="shared" si="37"/>
        <v>0.67544743597948886</v>
      </c>
      <c r="AE155">
        <v>6</v>
      </c>
      <c r="AF155" s="43">
        <f t="shared" si="38"/>
        <v>0.61561395777672445</v>
      </c>
      <c r="AH155" s="66"/>
      <c r="AI155" s="66"/>
      <c r="AJ155" s="67">
        <f t="shared" si="32"/>
        <v>40273.027068047217</v>
      </c>
      <c r="AK155" s="67"/>
      <c r="AL155" s="69">
        <f t="shared" si="33"/>
        <v>0.63016828039526418</v>
      </c>
      <c r="AM155" s="67"/>
    </row>
    <row r="156" spans="10:39" x14ac:dyDescent="0.45">
      <c r="J156" s="56"/>
      <c r="N156" s="17">
        <v>7</v>
      </c>
      <c r="O156" s="30">
        <f t="shared" si="29"/>
        <v>60266.934876599895</v>
      </c>
      <c r="P156" s="22">
        <f t="shared" si="30"/>
        <v>0.76565776354225512</v>
      </c>
      <c r="Q156" s="22">
        <f t="shared" si="31"/>
        <v>46143.846573164214</v>
      </c>
      <c r="S156">
        <v>7.5</v>
      </c>
      <c r="T156" s="22">
        <f t="shared" si="34"/>
        <v>0.76565776354225512</v>
      </c>
      <c r="W156" s="22">
        <f t="shared" si="35"/>
        <v>0.80222499999999997</v>
      </c>
      <c r="X156">
        <f t="shared" si="36"/>
        <v>48347.641831380352</v>
      </c>
      <c r="AA156" s="43">
        <f t="shared" si="37"/>
        <v>0.79437173440153264</v>
      </c>
      <c r="AE156">
        <v>7</v>
      </c>
      <c r="AF156" s="43">
        <f t="shared" si="38"/>
        <v>0.73503336152109155</v>
      </c>
      <c r="AH156" s="66"/>
      <c r="AI156" s="66"/>
      <c r="AJ156" s="67">
        <f t="shared" si="32"/>
        <v>46143.846573164214</v>
      </c>
      <c r="AK156" s="67"/>
      <c r="AL156" s="69">
        <f t="shared" si="33"/>
        <v>0.76586560806853887</v>
      </c>
      <c r="AM156" s="67"/>
    </row>
    <row r="157" spans="10:39" x14ac:dyDescent="0.45">
      <c r="J157" s="56"/>
      <c r="N157" s="17">
        <v>8</v>
      </c>
      <c r="O157" s="30">
        <f t="shared" si="29"/>
        <v>21697.175187287958</v>
      </c>
      <c r="P157" s="22">
        <f t="shared" si="30"/>
        <v>0.9727949785567036</v>
      </c>
      <c r="Q157" s="22">
        <f t="shared" si="31"/>
        <v>21106.90307105883</v>
      </c>
      <c r="S157">
        <v>8.5</v>
      </c>
      <c r="T157" s="22">
        <f t="shared" si="34"/>
        <v>0.9727949785567036</v>
      </c>
      <c r="W157" s="22">
        <f t="shared" si="35"/>
        <v>0.92132499999999995</v>
      </c>
      <c r="X157">
        <f t="shared" si="36"/>
        <v>19990.149929428077</v>
      </c>
      <c r="AA157" s="43">
        <f t="shared" si="37"/>
        <v>0.91230582217892986</v>
      </c>
      <c r="AE157">
        <v>8</v>
      </c>
      <c r="AF157" s="43">
        <f t="shared" si="38"/>
        <v>0.853462554620812</v>
      </c>
      <c r="AH157" s="66"/>
      <c r="AI157" s="66"/>
      <c r="AJ157" s="67">
        <f t="shared" si="32"/>
        <v>21106.90307105883</v>
      </c>
      <c r="AK157" s="67"/>
      <c r="AL157" s="69">
        <f t="shared" si="33"/>
        <v>0.97305905229972145</v>
      </c>
      <c r="AM157" s="70"/>
    </row>
    <row r="158" spans="10:39" x14ac:dyDescent="0.45">
      <c r="J158" s="56"/>
      <c r="N158" s="17">
        <v>9</v>
      </c>
      <c r="O158" s="30">
        <f t="shared" si="29"/>
        <v>20707.02108811176</v>
      </c>
      <c r="P158" s="22">
        <f t="shared" si="30"/>
        <v>1.0718270075886691</v>
      </c>
      <c r="Q158" s="22">
        <f t="shared" si="31"/>
        <v>22194.344448946296</v>
      </c>
      <c r="S158">
        <v>9.5</v>
      </c>
      <c r="T158" s="22">
        <f t="shared" si="34"/>
        <v>1.0718270075886691</v>
      </c>
      <c r="W158" s="22">
        <f t="shared" si="35"/>
        <v>1.0394249999999998</v>
      </c>
      <c r="X158">
        <f t="shared" si="36"/>
        <v>21523.395394510564</v>
      </c>
      <c r="Z158" s="5"/>
      <c r="AA158" s="43">
        <f t="shared" si="37"/>
        <v>1.0292496993116806</v>
      </c>
      <c r="AE158">
        <v>9</v>
      </c>
      <c r="AF158" s="43">
        <f t="shared" si="38"/>
        <v>0.97090153707588611</v>
      </c>
      <c r="AH158" s="66"/>
      <c r="AI158" s="66"/>
      <c r="AJ158" s="67">
        <f t="shared" si="32"/>
        <v>22194.344448946296</v>
      </c>
      <c r="AK158" s="67"/>
      <c r="AL158" s="69">
        <f t="shared" si="33"/>
        <v>1.0721179644459728</v>
      </c>
      <c r="AM158" s="67"/>
    </row>
    <row r="159" spans="10:39" x14ac:dyDescent="0.45">
      <c r="J159" s="56"/>
      <c r="L159" s="34" t="s">
        <v>92</v>
      </c>
      <c r="M159" s="30">
        <f>SUM(O159:O164)</f>
        <v>60736.891818316115</v>
      </c>
      <c r="N159" s="17">
        <v>10</v>
      </c>
      <c r="O159" s="30">
        <f t="shared" si="29"/>
        <v>19291.017808859451</v>
      </c>
      <c r="P159" s="22">
        <f t="shared" si="30"/>
        <v>1.1349491431898899</v>
      </c>
      <c r="Q159" s="22">
        <f t="shared" si="31"/>
        <v>21894.324133425944</v>
      </c>
      <c r="S159">
        <v>10.5</v>
      </c>
      <c r="T159" s="22">
        <f t="shared" si="34"/>
        <v>1.1349491431898899</v>
      </c>
      <c r="W159" s="22">
        <f t="shared" si="35"/>
        <v>1.1565249999999998</v>
      </c>
      <c r="X159">
        <f t="shared" si="36"/>
        <v>22310.544371391174</v>
      </c>
      <c r="AA159" s="43">
        <f t="shared" si="37"/>
        <v>1.1452033657997849</v>
      </c>
      <c r="AE159">
        <v>10</v>
      </c>
      <c r="AF159" s="43">
        <f t="shared" si="38"/>
        <v>1.0873503088863137</v>
      </c>
      <c r="AH159" s="66"/>
      <c r="AI159" s="66"/>
      <c r="AJ159" s="67">
        <f t="shared" si="32"/>
        <v>21894.324133425944</v>
      </c>
      <c r="AK159" s="67"/>
      <c r="AL159" s="69">
        <f t="shared" si="33"/>
        <v>1.135257235105436</v>
      </c>
      <c r="AM159" s="71"/>
    </row>
    <row r="160" spans="10:39" x14ac:dyDescent="0.45">
      <c r="N160" s="17">
        <v>11</v>
      </c>
      <c r="O160" s="30">
        <f t="shared" si="29"/>
        <v>10718.073539115108</v>
      </c>
      <c r="P160" s="22">
        <f t="shared" si="30"/>
        <v>1.3203843216330495</v>
      </c>
      <c r="Q160" s="22">
        <f t="shared" si="31"/>
        <v>14151.97625915764</v>
      </c>
      <c r="S160">
        <v>11.5</v>
      </c>
      <c r="T160" s="22">
        <f t="shared" si="34"/>
        <v>1.3203843216330495</v>
      </c>
      <c r="W160" s="22">
        <f t="shared" si="35"/>
        <v>1.2726249999999999</v>
      </c>
      <c r="X160">
        <f t="shared" si="36"/>
        <v>13640.088337716365</v>
      </c>
      <c r="AA160" s="43">
        <f t="shared" si="37"/>
        <v>1.2601668216432427</v>
      </c>
      <c r="AE160">
        <v>11</v>
      </c>
      <c r="AF160" s="43">
        <f t="shared" si="38"/>
        <v>1.2028088700520947</v>
      </c>
      <c r="AH160" s="66"/>
      <c r="AI160" s="66"/>
      <c r="AJ160" s="67">
        <f t="shared" si="32"/>
        <v>14151.97625915764</v>
      </c>
      <c r="AK160" s="67"/>
      <c r="AL160" s="69">
        <f t="shared" si="33"/>
        <v>1.3207427515568482</v>
      </c>
      <c r="AM160" s="67"/>
    </row>
    <row r="161" spans="14:39" x14ac:dyDescent="0.45">
      <c r="N161" s="17">
        <v>12</v>
      </c>
      <c r="O161" s="30">
        <f t="shared" si="29"/>
        <v>14659.685577573007</v>
      </c>
      <c r="P161" s="22">
        <f t="shared" si="30"/>
        <v>1.5072396489013984</v>
      </c>
      <c r="Q161" s="22">
        <f t="shared" si="31"/>
        <v>22095.659342946034</v>
      </c>
      <c r="S161">
        <v>12.5</v>
      </c>
      <c r="T161" s="22">
        <f t="shared" si="34"/>
        <v>1.5072396489013984</v>
      </c>
      <c r="W161" s="22">
        <f t="shared" si="35"/>
        <v>1.3877249999999999</v>
      </c>
      <c r="X161">
        <f t="shared" si="36"/>
        <v>20343.612168137501</v>
      </c>
      <c r="AA161" s="43">
        <f t="shared" si="37"/>
        <v>1.374140066842054</v>
      </c>
      <c r="AE161">
        <v>12</v>
      </c>
      <c r="AF161" s="43">
        <f t="shared" si="38"/>
        <v>1.3172772205732293</v>
      </c>
      <c r="AH161" s="66"/>
      <c r="AI161" s="66"/>
      <c r="AJ161" s="67">
        <f t="shared" si="32"/>
        <v>22095.659342946034</v>
      </c>
      <c r="AK161" s="67"/>
      <c r="AL161" s="69">
        <f t="shared" si="33"/>
        <v>1.5076488023453243</v>
      </c>
      <c r="AM161" s="67"/>
    </row>
    <row r="162" spans="14:39" x14ac:dyDescent="0.45">
      <c r="N162" s="17">
        <v>13</v>
      </c>
      <c r="O162" s="30">
        <f t="shared" si="29"/>
        <v>7710.3384521308462</v>
      </c>
      <c r="P162" s="22">
        <f t="shared" si="30"/>
        <v>1.2317952268093659</v>
      </c>
      <c r="Q162" s="22">
        <f t="shared" si="31"/>
        <v>9497.5581024194908</v>
      </c>
      <c r="S162">
        <v>13.5</v>
      </c>
      <c r="T162" s="22">
        <f t="shared" si="34"/>
        <v>1.2317952268093659</v>
      </c>
      <c r="W162" s="22">
        <f t="shared" si="35"/>
        <v>1.501825</v>
      </c>
      <c r="X162">
        <f t="shared" si="36"/>
        <v>11579.579045871407</v>
      </c>
      <c r="AA162" s="43">
        <f t="shared" si="37"/>
        <v>1.4871231013962189</v>
      </c>
      <c r="AE162">
        <v>13</v>
      </c>
      <c r="AF162" s="43">
        <f t="shared" si="38"/>
        <v>1.4307553604497172</v>
      </c>
      <c r="AH162" s="66"/>
      <c r="AI162" s="66"/>
      <c r="AJ162" s="67">
        <f t="shared" si="32"/>
        <v>9497.5581024194908</v>
      </c>
      <c r="AK162" s="67"/>
      <c r="AL162" s="69">
        <f t="shared" si="33"/>
        <v>1.2321296084451117</v>
      </c>
      <c r="AM162" s="67"/>
    </row>
    <row r="163" spans="14:39" x14ac:dyDescent="0.45">
      <c r="N163" s="17">
        <v>14</v>
      </c>
      <c r="O163" s="30">
        <f t="shared" si="29"/>
        <v>1183.9846594436217</v>
      </c>
      <c r="P163" s="22">
        <f t="shared" si="30"/>
        <v>1.954253527554543</v>
      </c>
      <c r="Q163" s="22">
        <f t="shared" si="31"/>
        <v>2313.8061972881619</v>
      </c>
      <c r="S163">
        <v>14.5</v>
      </c>
      <c r="T163" s="22">
        <f t="shared" si="34"/>
        <v>1.954253527554543</v>
      </c>
      <c r="W163" s="22">
        <f t="shared" si="35"/>
        <v>1.6149249999999999</v>
      </c>
      <c r="X163">
        <f t="shared" si="36"/>
        <v>1912.0464261519908</v>
      </c>
      <c r="AA163" s="43">
        <f t="shared" si="37"/>
        <v>1.5991159253057372</v>
      </c>
      <c r="AE163">
        <v>14</v>
      </c>
      <c r="AF163" s="43">
        <f t="shared" si="38"/>
        <v>1.5432432896815587</v>
      </c>
      <c r="AH163" s="66"/>
      <c r="AI163" s="66"/>
      <c r="AJ163" s="67">
        <f t="shared" si="32"/>
        <v>2313.8061972881619</v>
      </c>
      <c r="AK163" s="67"/>
      <c r="AL163" s="69">
        <f t="shared" si="33"/>
        <v>1.9547840268428853</v>
      </c>
      <c r="AM163" s="67"/>
    </row>
    <row r="164" spans="14:39" x14ac:dyDescent="0.45">
      <c r="N164" s="17" t="s">
        <v>53</v>
      </c>
      <c r="O164" s="30">
        <f t="shared" si="29"/>
        <v>7173.7917811940806</v>
      </c>
      <c r="P164" s="22">
        <f t="shared" si="30"/>
        <v>1.5592423744793262</v>
      </c>
      <c r="Q164" s="22">
        <f t="shared" si="31"/>
        <v>11185.680130929333</v>
      </c>
      <c r="S164">
        <v>15.5</v>
      </c>
      <c r="T164" s="22">
        <f t="shared" si="34"/>
        <v>1.5592423744793262</v>
      </c>
      <c r="W164" s="22">
        <f t="shared" si="35"/>
        <v>1.7270249999999998</v>
      </c>
      <c r="X164">
        <f t="shared" si="36"/>
        <v>12389.317750916705</v>
      </c>
      <c r="AA164" s="43">
        <f t="shared" si="37"/>
        <v>1.710118538570609</v>
      </c>
      <c r="AE164">
        <v>15</v>
      </c>
      <c r="AF164" s="43">
        <f t="shared" si="38"/>
        <v>1.6547410082687539</v>
      </c>
      <c r="AH164" s="66"/>
      <c r="AI164" s="66"/>
      <c r="AJ164" s="67">
        <f t="shared" si="32"/>
        <v>11185.680130929333</v>
      </c>
      <c r="AK164" s="67"/>
      <c r="AL164" s="69">
        <f t="shared" si="33"/>
        <v>1.5596656445199588</v>
      </c>
      <c r="AM164" s="67"/>
    </row>
    <row r="165" spans="14:39" x14ac:dyDescent="0.45">
      <c r="Z165" s="42" t="s">
        <v>92</v>
      </c>
      <c r="AA165" s="43">
        <f>SUM(AA159*O159/M159)+(AA160*O160/M159)+(AA161*O161/M159)+(AA162*O162/M159)+(AA163*O163/M159)+(AA164*O164/M159)</f>
        <v>1.3397252237740056</v>
      </c>
      <c r="AB165" s="42"/>
      <c r="AC165" s="42"/>
      <c r="AD165" s="42" t="s">
        <v>93</v>
      </c>
      <c r="AE165" s="44">
        <v>10</v>
      </c>
      <c r="AF165" s="43">
        <f>SUM(AF159*O159/M159)+(AF160*O160/M159)+(AF161*O161/M159)+(AF162*O162/M159)+(AF163*O163/M159)+(AF164*O164/M159)</f>
        <v>1.2827180899909774</v>
      </c>
      <c r="AH165" s="66"/>
      <c r="AI165" s="66"/>
      <c r="AJ165" s="66"/>
      <c r="AK165" s="66"/>
      <c r="AL165" s="43">
        <f>SUM(AL159*O159/M159)+(AL160*O160/M159)+(AL161*O161/M159)+(AL162*O162/M159)+(AL163*O163/M159)+(AL164*O164/M159)</f>
        <v>1.3362723648164263</v>
      </c>
      <c r="AM165" s="66"/>
    </row>
    <row r="166" spans="14:39" x14ac:dyDescent="0.45">
      <c r="N166" t="s">
        <v>54</v>
      </c>
      <c r="O166" s="31">
        <f>SUM(O149:O164)</f>
        <v>3507452.4825529796</v>
      </c>
      <c r="P166" s="2"/>
      <c r="Q166" s="32">
        <f>SUM(Q149:Q164)</f>
        <v>1345744.6470601296</v>
      </c>
      <c r="W166" t="s">
        <v>94</v>
      </c>
      <c r="X166">
        <f>SUM(X150:X164)</f>
        <v>1359417.7850386794</v>
      </c>
      <c r="AH166" s="66" t="s">
        <v>94</v>
      </c>
      <c r="AI166" s="66"/>
      <c r="AJ166" s="66">
        <f>SUM(AJ149:AJ164)</f>
        <v>1345744.6470601296</v>
      </c>
      <c r="AK166" s="66"/>
      <c r="AL166" s="66"/>
      <c r="AM166" s="66"/>
    </row>
    <row r="167" spans="14:39" x14ac:dyDescent="0.45">
      <c r="AH167" s="66"/>
      <c r="AI167" s="66"/>
      <c r="AJ167" s="66"/>
      <c r="AK167" s="66"/>
      <c r="AL167" s="66"/>
      <c r="AM167" s="66"/>
    </row>
    <row r="168" spans="14:39" x14ac:dyDescent="0.45">
      <c r="N168" t="s">
        <v>95</v>
      </c>
      <c r="O168" s="33">
        <f>IF($Q$166 &gt;0, $Q$166/$J$15/1000,0)</f>
        <v>0.99972861488478659</v>
      </c>
      <c r="P168" s="2"/>
      <c r="W168" t="s">
        <v>96</v>
      </c>
      <c r="X168">
        <f>J15/(X166/1000)</f>
        <v>0.99021064464649278</v>
      </c>
      <c r="AH168" s="66" t="s">
        <v>96</v>
      </c>
      <c r="AI168" s="66"/>
      <c r="AJ168" s="66">
        <f>J15/(AJ166/1000)</f>
        <v>1.0002714587850872</v>
      </c>
      <c r="AK168" s="66"/>
      <c r="AL168" s="66"/>
      <c r="AM168" s="66"/>
    </row>
    <row r="169" spans="14:39" x14ac:dyDescent="0.45">
      <c r="N169" t="s">
        <v>97</v>
      </c>
    </row>
    <row r="170" spans="14:39" x14ac:dyDescent="0.45">
      <c r="N170" t="s">
        <v>98</v>
      </c>
    </row>
  </sheetData>
  <pageMargins left="0.75" right="0.75" top="1" bottom="1" header="0.5" footer="0.5"/>
  <pageSetup paperSize="9" orientation="landscape" blackAndWhite="1" useFirstPageNumber="1" horizontalDpi="4294967292" verticalDpi="4294967292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09" r:id="rId4" name="Button 1">
              <controlPr defaultSize="0" print="0" autoFill="0" autoLine="0" autoPict="0" macro="'TOTINT+migration(1998)'!PRINT">
                <anchor moveWithCells="1" sizeWithCells="1">
                  <from>
                    <xdr:col>5</xdr:col>
                    <xdr:colOff>354330</xdr:colOff>
                    <xdr:row>2</xdr:row>
                    <xdr:rowOff>0</xdr:rowOff>
                  </from>
                  <to>
                    <xdr:col>7</xdr:col>
                    <xdr:colOff>533400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0" r:id="rId5" name="Button 2">
              <controlPr defaultSize="0" print="0" autoFill="0" autoLine="0" autoPict="0" macro="'TOTINT+migration(1998)'!FIRST">
                <anchor moveWithCells="1" sizeWithCells="1">
                  <from>
                    <xdr:col>4</xdr:col>
                    <xdr:colOff>0</xdr:colOff>
                    <xdr:row>2</xdr:row>
                    <xdr:rowOff>0</xdr:rowOff>
                  </from>
                  <to>
                    <xdr:col>5</xdr:col>
                    <xdr:colOff>354330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1" r:id="rId6" name="Button 3">
              <controlPr defaultSize="0" print="0" autoFill="0" autoLine="0" autoPict="0" macro="'TOTINT+migration(1998)'!SAVE">
                <anchor moveWithCells="1" sizeWithCells="1">
                  <from>
                    <xdr:col>7</xdr:col>
                    <xdr:colOff>533400</xdr:colOff>
                    <xdr:row>2</xdr:row>
                    <xdr:rowOff>0</xdr:rowOff>
                  </from>
                  <to>
                    <xdr:col>10</xdr:col>
                    <xdr:colOff>57150</xdr:colOff>
                    <xdr:row>5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pageSetUpPr autoPageBreaks="0"/>
  </sheetPr>
  <dimension ref="A1:BC170"/>
  <sheetViews>
    <sheetView zoomScaleNormal="100" workbookViewId="0"/>
  </sheetViews>
  <sheetFormatPr defaultRowHeight="12.3" x14ac:dyDescent="0.45"/>
  <cols>
    <col min="7" max="7" width="2.71875" customWidth="1"/>
    <col min="9" max="9" width="2.71875" customWidth="1"/>
    <col min="10" max="10" width="9.83203125" customWidth="1"/>
    <col min="14" max="14" width="5.71875" customWidth="1"/>
    <col min="15" max="15" width="10.71875" customWidth="1"/>
    <col min="16" max="16" width="7.71875" customWidth="1"/>
    <col min="17" max="17" width="6.71875" hidden="1" customWidth="1"/>
    <col min="18" max="18" width="3.71875" customWidth="1"/>
    <col min="19" max="19" width="10.71875" customWidth="1"/>
    <col min="20" max="20" width="7.71875" customWidth="1"/>
    <col min="21" max="21" width="6.71875" hidden="1" customWidth="1"/>
    <col min="22" max="22" width="3.71875" customWidth="1"/>
    <col min="23" max="23" width="10.71875" customWidth="1"/>
    <col min="24" max="24" width="7.71875" customWidth="1"/>
    <col min="25" max="25" width="6.71875" hidden="1" customWidth="1"/>
    <col min="26" max="26" width="3.71875" customWidth="1"/>
    <col min="27" max="27" width="10.71875" customWidth="1"/>
    <col min="28" max="28" width="7.71875" customWidth="1"/>
    <col min="29" max="29" width="6.71875" hidden="1" customWidth="1"/>
    <col min="30" max="30" width="3.71875" customWidth="1"/>
    <col min="31" max="31" width="10.71875" customWidth="1"/>
    <col min="32" max="32" width="7.71875" customWidth="1"/>
    <col min="33" max="33" width="0" hidden="1" customWidth="1"/>
    <col min="35" max="35" width="5.27734375" customWidth="1"/>
    <col min="36" max="36" width="8.71875" customWidth="1"/>
    <col min="37" max="37" width="6.27734375" customWidth="1"/>
    <col min="38" max="38" width="6.44140625" customWidth="1"/>
  </cols>
  <sheetData>
    <row r="1" spans="1:55" ht="22.5" x14ac:dyDescent="0.75">
      <c r="A1" s="3" t="s">
        <v>22</v>
      </c>
      <c r="C1" s="1" t="s">
        <v>23</v>
      </c>
      <c r="E1" s="2"/>
      <c r="F1" s="3" t="s">
        <v>24</v>
      </c>
      <c r="J1" s="3" t="s">
        <v>25</v>
      </c>
      <c r="N1" s="3" t="s">
        <v>26</v>
      </c>
      <c r="P1" s="5" t="str">
        <f>($C$3)</f>
        <v>p7eINT_metier</v>
      </c>
      <c r="T1" s="6" t="s">
        <v>27</v>
      </c>
      <c r="W1" s="7" t="str">
        <f>($C$5)</f>
        <v>Plaice VIIe - International (Used metier based datasets)</v>
      </c>
    </row>
    <row r="2" spans="1:55" x14ac:dyDescent="0.45">
      <c r="N2" s="3"/>
    </row>
    <row r="3" spans="1:55" x14ac:dyDescent="0.45">
      <c r="A3" s="3" t="s">
        <v>26</v>
      </c>
      <c r="C3" s="11" t="s">
        <v>28</v>
      </c>
      <c r="D3" s="39"/>
      <c r="N3" s="6" t="s">
        <v>29</v>
      </c>
      <c r="P3" s="5">
        <f>($B$7)</f>
        <v>1997</v>
      </c>
      <c r="Q3" s="9"/>
      <c r="R3" s="9"/>
      <c r="S3" s="9"/>
      <c r="T3" s="6" t="s">
        <v>30</v>
      </c>
      <c r="U3" s="10"/>
      <c r="W3" s="5" t="str">
        <f>($D$7)</f>
        <v>Combined</v>
      </c>
    </row>
    <row r="4" spans="1:55" x14ac:dyDescent="0.45">
      <c r="A4" s="3"/>
      <c r="N4" s="6"/>
      <c r="P4" s="6"/>
      <c r="Q4" s="9"/>
      <c r="R4" s="9"/>
      <c r="S4" s="9"/>
      <c r="U4" s="10"/>
    </row>
    <row r="5" spans="1:55" x14ac:dyDescent="0.45">
      <c r="A5" s="6" t="s">
        <v>27</v>
      </c>
      <c r="C5" s="11" t="s">
        <v>31</v>
      </c>
      <c r="D5" s="9"/>
      <c r="E5" s="9"/>
      <c r="G5" s="10"/>
      <c r="N5" s="6" t="s">
        <v>32</v>
      </c>
      <c r="P5" s="36">
        <f>($F$7)</f>
        <v>42194</v>
      </c>
      <c r="Q5" s="2"/>
      <c r="R5" s="2"/>
      <c r="T5" s="6" t="s">
        <v>33</v>
      </c>
      <c r="U5" s="2"/>
      <c r="W5" s="5" t="str">
        <f>($J$7)</f>
        <v>idh</v>
      </c>
    </row>
    <row r="6" spans="1:55" x14ac:dyDescent="0.45">
      <c r="A6" s="6"/>
      <c r="C6" s="6"/>
      <c r="D6" s="9"/>
      <c r="E6" s="9"/>
      <c r="G6" s="10"/>
    </row>
    <row r="7" spans="1:55" x14ac:dyDescent="0.45">
      <c r="A7" s="6" t="s">
        <v>29</v>
      </c>
      <c r="B7" s="12">
        <v>1997</v>
      </c>
      <c r="C7" s="9" t="s">
        <v>30</v>
      </c>
      <c r="D7" s="13" t="str">
        <f>IF(F45=1, "Combined",IF(F45=2, "Separate",""))</f>
        <v>Combined</v>
      </c>
      <c r="E7" s="4" t="s">
        <v>32</v>
      </c>
      <c r="F7" s="35">
        <v>42194</v>
      </c>
      <c r="G7" s="2"/>
      <c r="I7" s="4" t="s">
        <v>33</v>
      </c>
      <c r="J7" s="40" t="s">
        <v>34</v>
      </c>
    </row>
    <row r="8" spans="1:55" x14ac:dyDescent="0.45">
      <c r="N8" s="15" t="s">
        <v>35</v>
      </c>
      <c r="AU8" s="45"/>
    </row>
    <row r="9" spans="1:55" x14ac:dyDescent="0.45">
      <c r="AF9" s="46"/>
      <c r="AG9" s="46"/>
      <c r="AH9" s="46"/>
      <c r="AI9" s="46"/>
      <c r="AJ9" s="46"/>
      <c r="AK9" s="46"/>
      <c r="AL9" s="46"/>
      <c r="AM9" s="46"/>
      <c r="AN9" s="46"/>
      <c r="AO9" s="47"/>
      <c r="AU9" s="45"/>
    </row>
    <row r="10" spans="1:55" x14ac:dyDescent="0.45">
      <c r="A10" t="s">
        <v>36</v>
      </c>
      <c r="N10" s="3" t="s">
        <v>37</v>
      </c>
    </row>
    <row r="11" spans="1:55" x14ac:dyDescent="0.45">
      <c r="A11" t="s">
        <v>38</v>
      </c>
      <c r="AK11" s="9"/>
    </row>
    <row r="12" spans="1:55" x14ac:dyDescent="0.45">
      <c r="O12" s="37" t="str">
        <f>C14</f>
        <v>International</v>
      </c>
      <c r="P12" s="2"/>
      <c r="S12" s="37" t="str">
        <f>D14</f>
        <v>Migration</v>
      </c>
      <c r="T12" s="2"/>
      <c r="U12" s="5"/>
      <c r="W12" s="37" t="str">
        <f>E14</f>
        <v>-</v>
      </c>
      <c r="X12" s="2"/>
      <c r="Z12" s="5"/>
      <c r="AA12" s="37" t="str">
        <f>F14</f>
        <v>-</v>
      </c>
      <c r="AB12" s="2"/>
      <c r="AC12" s="5"/>
      <c r="AJ12" s="9"/>
      <c r="AX12" s="42"/>
      <c r="BC12" s="42"/>
    </row>
    <row r="13" spans="1:55" x14ac:dyDescent="0.45">
      <c r="I13" s="4"/>
      <c r="J13" s="16" t="s">
        <v>39</v>
      </c>
      <c r="N13" s="17" t="s">
        <v>40</v>
      </c>
      <c r="O13" s="10"/>
      <c r="P13" s="10"/>
      <c r="S13" s="10"/>
      <c r="T13" s="10"/>
      <c r="U13" s="10"/>
      <c r="W13" s="10" t="s">
        <v>41</v>
      </c>
      <c r="X13" s="10" t="s">
        <v>42</v>
      </c>
      <c r="AA13" s="10" t="s">
        <v>41</v>
      </c>
      <c r="AB13" s="10" t="s">
        <v>42</v>
      </c>
      <c r="AC13" s="10"/>
      <c r="AE13" s="10"/>
      <c r="AX13" s="42"/>
      <c r="BC13" s="42"/>
    </row>
    <row r="14" spans="1:55" x14ac:dyDescent="0.45">
      <c r="C14" s="41" t="s">
        <v>43</v>
      </c>
      <c r="D14" s="41" t="s">
        <v>44</v>
      </c>
      <c r="E14" s="41" t="s">
        <v>45</v>
      </c>
      <c r="F14" s="41" t="s">
        <v>45</v>
      </c>
      <c r="H14" s="16" t="s">
        <v>46</v>
      </c>
      <c r="I14" s="4"/>
      <c r="J14" s="16" t="s">
        <v>47</v>
      </c>
      <c r="N14" s="17">
        <v>0</v>
      </c>
      <c r="O14" s="30"/>
      <c r="P14" s="22"/>
      <c r="Q14" s="18"/>
      <c r="S14" s="13">
        <v>0</v>
      </c>
      <c r="T14" s="22">
        <v>0</v>
      </c>
      <c r="U14" s="20"/>
      <c r="W14" s="30">
        <v>0</v>
      </c>
      <c r="X14" s="22">
        <v>0</v>
      </c>
      <c r="AA14" s="30">
        <v>0</v>
      </c>
      <c r="AB14" s="22">
        <v>0</v>
      </c>
      <c r="AC14" s="23"/>
      <c r="AE14" s="22"/>
      <c r="AX14" s="42"/>
      <c r="BC14" s="42"/>
    </row>
    <row r="15" spans="1:55" x14ac:dyDescent="0.45">
      <c r="A15" t="s">
        <v>48</v>
      </c>
      <c r="C15" s="20">
        <v>1323</v>
      </c>
      <c r="D15" s="22">
        <v>260.04709059389103</v>
      </c>
      <c r="E15" s="20">
        <f>0</f>
        <v>0</v>
      </c>
      <c r="F15" s="20">
        <f>0</f>
        <v>0</v>
      </c>
      <c r="H15" s="22"/>
      <c r="J15" s="22">
        <f>SUM(C15:F15)</f>
        <v>1583.047090593891</v>
      </c>
      <c r="N15" s="17">
        <v>1</v>
      </c>
      <c r="O15" s="64">
        <v>7000</v>
      </c>
      <c r="P15" s="22">
        <v>0.20899999999999999</v>
      </c>
      <c r="Q15" s="18"/>
      <c r="S15" s="13">
        <v>0</v>
      </c>
      <c r="T15" s="22">
        <v>0</v>
      </c>
      <c r="U15" s="20"/>
      <c r="W15" s="30">
        <v>0</v>
      </c>
      <c r="X15" s="22">
        <v>0</v>
      </c>
      <c r="AA15" s="30">
        <v>0</v>
      </c>
      <c r="AB15" s="22">
        <v>0</v>
      </c>
      <c r="AC15" s="23"/>
      <c r="AE15" s="22"/>
      <c r="BC15" s="42"/>
    </row>
    <row r="16" spans="1:55" x14ac:dyDescent="0.45">
      <c r="N16" s="17">
        <v>2</v>
      </c>
      <c r="O16">
        <v>843000</v>
      </c>
      <c r="P16" s="22">
        <v>0.28799999999999998</v>
      </c>
      <c r="Q16" s="18"/>
      <c r="S16" s="30">
        <v>17977.5</v>
      </c>
      <c r="T16" s="22">
        <v>0.185283441099512</v>
      </c>
      <c r="U16" s="20"/>
      <c r="W16" s="30">
        <v>0</v>
      </c>
      <c r="X16" s="22">
        <v>0</v>
      </c>
      <c r="AA16" s="30">
        <v>0</v>
      </c>
      <c r="AB16" s="22">
        <v>0</v>
      </c>
      <c r="AC16" s="23"/>
      <c r="AE16" s="22"/>
      <c r="AQ16" s="22"/>
      <c r="AT16" s="22"/>
      <c r="AX16" s="43"/>
      <c r="BC16" s="43"/>
    </row>
    <row r="17" spans="1:55" x14ac:dyDescent="0.45">
      <c r="A17" t="s">
        <v>49</v>
      </c>
      <c r="C17" s="20">
        <v>1323</v>
      </c>
      <c r="D17" s="22">
        <v>260.04709059389103</v>
      </c>
      <c r="E17" s="20">
        <f>0</f>
        <v>0</v>
      </c>
      <c r="F17" s="20">
        <f>0</f>
        <v>0</v>
      </c>
      <c r="H17" s="22">
        <f>SUM(C17:F17)</f>
        <v>1583.047090593891</v>
      </c>
      <c r="I17" s="22"/>
      <c r="J17" s="22"/>
      <c r="N17" s="17">
        <v>3</v>
      </c>
      <c r="O17">
        <v>1996000</v>
      </c>
      <c r="P17" s="22">
        <v>0.371</v>
      </c>
      <c r="Q17" s="18"/>
      <c r="S17" s="30">
        <v>231901.5</v>
      </c>
      <c r="T17" s="22">
        <v>0.23837700975964801</v>
      </c>
      <c r="U17" s="20"/>
      <c r="W17" s="30">
        <v>0</v>
      </c>
      <c r="X17" s="22">
        <v>0</v>
      </c>
      <c r="AA17" s="30">
        <v>0</v>
      </c>
      <c r="AB17" s="22">
        <v>0</v>
      </c>
      <c r="AC17" s="23"/>
      <c r="AE17" s="22"/>
      <c r="AQ17" s="22"/>
      <c r="AT17" s="22"/>
      <c r="AX17" s="43"/>
      <c r="BC17" s="43"/>
    </row>
    <row r="18" spans="1:55" x14ac:dyDescent="0.45">
      <c r="N18" s="17">
        <v>4</v>
      </c>
      <c r="O18">
        <v>192000</v>
      </c>
      <c r="P18" s="22">
        <v>0.45800000000000002</v>
      </c>
      <c r="Q18" s="18"/>
      <c r="S18" s="30">
        <v>242784</v>
      </c>
      <c r="T18" s="22">
        <v>0.30701340066649502</v>
      </c>
      <c r="U18" s="20"/>
      <c r="W18" s="30">
        <v>0</v>
      </c>
      <c r="X18" s="22">
        <v>0</v>
      </c>
      <c r="AA18" s="30">
        <v>0</v>
      </c>
      <c r="AB18" s="22">
        <v>0</v>
      </c>
      <c r="AC18" s="23"/>
      <c r="AE18" s="22"/>
      <c r="AQ18" s="22"/>
      <c r="AT18" s="22"/>
      <c r="AX18" s="43"/>
      <c r="BC18" s="43"/>
    </row>
    <row r="19" spans="1:55" x14ac:dyDescent="0.45">
      <c r="A19" t="s">
        <v>50</v>
      </c>
      <c r="C19" s="20">
        <v>1323</v>
      </c>
      <c r="D19" s="22">
        <v>260.04709059389103</v>
      </c>
      <c r="E19" s="20">
        <v>0</v>
      </c>
      <c r="F19" s="20">
        <v>0</v>
      </c>
      <c r="H19" s="22"/>
      <c r="I19" s="22"/>
      <c r="J19" s="22"/>
      <c r="N19" s="17">
        <v>5</v>
      </c>
      <c r="O19">
        <v>95000</v>
      </c>
      <c r="P19" s="22">
        <v>0.54900000000000004</v>
      </c>
      <c r="Q19" s="18"/>
      <c r="S19" s="30">
        <v>82200</v>
      </c>
      <c r="T19" s="22">
        <v>0.412241865129853</v>
      </c>
      <c r="U19" s="20"/>
      <c r="W19" s="30">
        <v>0</v>
      </c>
      <c r="X19" s="22">
        <v>0</v>
      </c>
      <c r="AA19" s="30">
        <v>0</v>
      </c>
      <c r="AB19" s="22">
        <v>0</v>
      </c>
      <c r="AC19" s="23"/>
      <c r="AE19" s="22"/>
      <c r="AQ19" s="22"/>
      <c r="AT19" s="22"/>
      <c r="AX19" s="43"/>
      <c r="BC19" s="43"/>
    </row>
    <row r="20" spans="1:55" x14ac:dyDescent="0.45">
      <c r="N20" s="17">
        <v>6</v>
      </c>
      <c r="O20">
        <v>90000</v>
      </c>
      <c r="P20" s="22">
        <v>0.64500000000000002</v>
      </c>
      <c r="Q20" s="18"/>
      <c r="S20" s="30">
        <v>56850</v>
      </c>
      <c r="T20" s="22">
        <v>0.51262871688558798</v>
      </c>
      <c r="U20" s="20"/>
      <c r="W20" s="30">
        <v>0</v>
      </c>
      <c r="X20" s="22">
        <v>0</v>
      </c>
      <c r="AA20" s="30">
        <v>0</v>
      </c>
      <c r="AB20" s="22">
        <v>0</v>
      </c>
      <c r="AC20" s="23"/>
      <c r="AE20" s="22"/>
      <c r="AQ20" s="22"/>
      <c r="AT20" s="22"/>
      <c r="AX20" s="43"/>
      <c r="BC20" s="43"/>
    </row>
    <row r="21" spans="1:55" x14ac:dyDescent="0.45">
      <c r="A21" t="s">
        <v>51</v>
      </c>
      <c r="C21" s="13">
        <f>IF(C19=0, 0,IF(C19&lt;&gt; 0, C17/C19))</f>
        <v>1</v>
      </c>
      <c r="D21" s="13">
        <f>IF(D19=0, 0,IF(D19&lt;&gt; 0, D17/D19))</f>
        <v>1</v>
      </c>
      <c r="E21" s="13">
        <f>IF(E19=0, 0,IF(E19&lt;&gt; 0, E17/E19))</f>
        <v>0</v>
      </c>
      <c r="F21" s="13">
        <f>IF(F19=0, 0,IF(F19&lt;&gt; 0, F17/F19))</f>
        <v>0</v>
      </c>
      <c r="J21" s="13">
        <f>IF(H17=0, 0,IF(H17&lt;&gt; 0, J15/H17))</f>
        <v>1</v>
      </c>
      <c r="N21" s="17">
        <v>7</v>
      </c>
      <c r="O21">
        <v>38000</v>
      </c>
      <c r="P21" s="22">
        <v>0.74399999999999999</v>
      </c>
      <c r="Q21" s="18"/>
      <c r="S21" s="30">
        <v>37350</v>
      </c>
      <c r="T21" s="22">
        <v>0.60722110621015102</v>
      </c>
      <c r="U21" s="20"/>
      <c r="W21" s="30">
        <v>0</v>
      </c>
      <c r="X21" s="22">
        <v>0</v>
      </c>
      <c r="AA21" s="30">
        <v>0</v>
      </c>
      <c r="AB21" s="22">
        <v>0</v>
      </c>
      <c r="AC21" s="23"/>
      <c r="AE21" s="22"/>
      <c r="AQ21" s="22"/>
      <c r="AT21" s="22"/>
      <c r="AX21" s="43"/>
      <c r="BC21" s="43"/>
    </row>
    <row r="22" spans="1:55" x14ac:dyDescent="0.45">
      <c r="N22" s="17">
        <v>8</v>
      </c>
      <c r="O22">
        <v>16000</v>
      </c>
      <c r="P22" s="22">
        <v>0.84799999999999998</v>
      </c>
      <c r="Q22" s="18"/>
      <c r="S22" s="30">
        <v>14700</v>
      </c>
      <c r="T22" s="22">
        <v>0.734887499676248</v>
      </c>
      <c r="U22" s="20"/>
      <c r="W22" s="30">
        <v>0</v>
      </c>
      <c r="X22" s="22">
        <v>0</v>
      </c>
      <c r="AA22" s="30">
        <v>0</v>
      </c>
      <c r="AB22" s="22">
        <v>0</v>
      </c>
      <c r="AC22" s="23"/>
      <c r="AE22" s="22"/>
      <c r="AQ22" s="22"/>
      <c r="AT22" s="22"/>
      <c r="AX22" s="43"/>
      <c r="BC22" s="43"/>
    </row>
    <row r="23" spans="1:55" x14ac:dyDescent="0.45">
      <c r="N23" s="17">
        <v>9</v>
      </c>
      <c r="O23">
        <v>9000</v>
      </c>
      <c r="P23" s="22">
        <v>0.95599999999999996</v>
      </c>
      <c r="Q23" s="18"/>
      <c r="S23" s="30">
        <v>8400</v>
      </c>
      <c r="T23" s="22">
        <v>0.861446897737291</v>
      </c>
      <c r="U23" s="20"/>
      <c r="W23" s="30">
        <v>0</v>
      </c>
      <c r="X23" s="22">
        <v>0</v>
      </c>
      <c r="AA23" s="30">
        <v>0</v>
      </c>
      <c r="AB23" s="22">
        <v>0</v>
      </c>
      <c r="AC23" s="23"/>
      <c r="AE23" s="22"/>
      <c r="AQ23" s="22"/>
      <c r="AT23" s="22"/>
      <c r="AX23" s="43"/>
      <c r="BC23" s="43"/>
    </row>
    <row r="24" spans="1:55" x14ac:dyDescent="0.45">
      <c r="A24" t="s">
        <v>52</v>
      </c>
      <c r="C24" s="24">
        <f>IF($Q$98+$Q$131 &gt;0,($Q$98+$Q$131)/$C$17/1000,0)</f>
        <v>1.0031632653061224</v>
      </c>
      <c r="D24" s="24">
        <f>IF($U$98+$U$131 &gt;0,($U$98+$U$131)/$D$17/1000,0)</f>
        <v>0.999999999999999</v>
      </c>
      <c r="E24" s="24">
        <f>IF($Y$98+$Y$131 &gt;0,($Y$98+$Y$131)/$E$17/1000,0)</f>
        <v>0</v>
      </c>
      <c r="F24" s="24">
        <f>IF($AC$98+$AC$131 &gt;0,($AC$98+$AC$131)/$F$17/1000,0)</f>
        <v>0</v>
      </c>
      <c r="G24" s="10"/>
      <c r="H24" s="10"/>
      <c r="I24" s="10"/>
      <c r="J24" s="24">
        <f>IF($AG$98+$AG$131 &gt;0,($AG$98+$AG$131)/$J$15/1000,0)</f>
        <v>1.0026436358241433</v>
      </c>
      <c r="N24" s="17">
        <v>10</v>
      </c>
      <c r="O24">
        <v>21000</v>
      </c>
      <c r="P24" s="22">
        <v>1.0669999999999999</v>
      </c>
      <c r="Q24" s="18"/>
      <c r="S24" s="30">
        <v>22950</v>
      </c>
      <c r="T24" s="22">
        <v>1.0087275626810499</v>
      </c>
      <c r="U24" s="20"/>
      <c r="W24" s="30">
        <v>0</v>
      </c>
      <c r="X24" s="22">
        <v>0</v>
      </c>
      <c r="AA24" s="30">
        <v>0</v>
      </c>
      <c r="AB24" s="22">
        <v>0</v>
      </c>
      <c r="AC24" s="23"/>
      <c r="AE24" s="22"/>
      <c r="AQ24" s="22"/>
      <c r="AT24" s="22"/>
      <c r="AW24" s="5"/>
      <c r="AX24" s="43"/>
      <c r="BC24" s="43"/>
    </row>
    <row r="25" spans="1:55" x14ac:dyDescent="0.45">
      <c r="N25" s="17">
        <v>11</v>
      </c>
      <c r="O25">
        <v>24000</v>
      </c>
      <c r="P25" s="22">
        <v>1.1830000000000001</v>
      </c>
      <c r="Q25" s="18"/>
      <c r="S25" s="30"/>
      <c r="T25" s="22"/>
      <c r="U25" s="20"/>
      <c r="W25" s="30">
        <v>0</v>
      </c>
      <c r="X25" s="22">
        <v>0</v>
      </c>
      <c r="AA25" s="30">
        <v>0</v>
      </c>
      <c r="AB25" s="22">
        <v>0</v>
      </c>
      <c r="AC25" s="23"/>
      <c r="AE25" s="22"/>
      <c r="AQ25" s="22"/>
      <c r="AT25" s="22"/>
      <c r="AX25" s="43"/>
      <c r="BC25" s="43"/>
    </row>
    <row r="26" spans="1:55" x14ac:dyDescent="0.45">
      <c r="N26" s="17">
        <v>12</v>
      </c>
      <c r="O26">
        <v>17000</v>
      </c>
      <c r="P26" s="22">
        <v>1.3029999999999999</v>
      </c>
      <c r="Q26" s="18"/>
      <c r="S26" s="30"/>
      <c r="T26" s="22"/>
      <c r="U26" s="20"/>
      <c r="W26" s="30">
        <v>0</v>
      </c>
      <c r="X26" s="22">
        <v>0</v>
      </c>
      <c r="AA26" s="30">
        <v>0</v>
      </c>
      <c r="AB26" s="22">
        <v>0</v>
      </c>
      <c r="AC26" s="23"/>
      <c r="AE26" s="22"/>
      <c r="AQ26" s="22"/>
      <c r="AT26" s="22"/>
      <c r="AX26" s="43"/>
      <c r="BC26" s="43"/>
    </row>
    <row r="27" spans="1:55" x14ac:dyDescent="0.45">
      <c r="N27" s="17">
        <v>13</v>
      </c>
      <c r="O27">
        <v>9000</v>
      </c>
      <c r="P27" s="22">
        <v>1.427</v>
      </c>
      <c r="Q27" s="18"/>
      <c r="S27" s="30"/>
      <c r="T27" s="22"/>
      <c r="U27" s="20"/>
      <c r="W27" s="30">
        <v>0</v>
      </c>
      <c r="X27" s="22">
        <v>0</v>
      </c>
      <c r="AA27" s="30">
        <v>0</v>
      </c>
      <c r="AB27" s="22">
        <v>0</v>
      </c>
      <c r="AC27" s="23"/>
      <c r="AE27" s="22"/>
      <c r="AQ27" s="22"/>
      <c r="AT27" s="22"/>
      <c r="AX27" s="43"/>
      <c r="BC27" s="43"/>
    </row>
    <row r="28" spans="1:55" x14ac:dyDescent="0.45">
      <c r="N28" s="17">
        <v>14</v>
      </c>
      <c r="O28">
        <v>3000</v>
      </c>
      <c r="P28" s="22">
        <v>1.556</v>
      </c>
      <c r="Q28" s="18"/>
      <c r="S28" s="30"/>
      <c r="T28" s="22"/>
      <c r="U28" s="20"/>
      <c r="W28" s="30">
        <v>0</v>
      </c>
      <c r="X28" s="22">
        <v>0</v>
      </c>
      <c r="AA28" s="30">
        <v>0</v>
      </c>
      <c r="AB28" s="22">
        <v>0</v>
      </c>
      <c r="AC28" s="23"/>
      <c r="AE28" s="22"/>
      <c r="AQ28" s="22"/>
      <c r="AT28" s="22"/>
      <c r="AX28" s="43"/>
      <c r="BC28" s="43"/>
    </row>
    <row r="29" spans="1:55" x14ac:dyDescent="0.45">
      <c r="N29" s="17" t="s">
        <v>53</v>
      </c>
      <c r="O29" s="65">
        <v>2000</v>
      </c>
      <c r="P29" s="22">
        <v>1.6879999999999999</v>
      </c>
      <c r="Q29" s="18"/>
      <c r="S29" s="30"/>
      <c r="T29" s="22"/>
      <c r="U29" s="20"/>
      <c r="W29" s="30">
        <v>0</v>
      </c>
      <c r="X29" s="22">
        <v>0</v>
      </c>
      <c r="AA29" s="30">
        <v>0</v>
      </c>
      <c r="AB29" s="22">
        <v>0</v>
      </c>
      <c r="AC29" s="23"/>
      <c r="AE29" s="22"/>
      <c r="AQ29" s="22"/>
      <c r="AT29" s="22"/>
      <c r="AX29" s="43"/>
      <c r="BC29" s="43"/>
    </row>
    <row r="30" spans="1:55" x14ac:dyDescent="0.45">
      <c r="AQ30" s="22"/>
      <c r="AT30" s="22"/>
      <c r="AX30" s="43"/>
      <c r="BC30" s="43"/>
    </row>
    <row r="31" spans="1:55" x14ac:dyDescent="0.45">
      <c r="N31" t="s">
        <v>54</v>
      </c>
      <c r="O31" s="31">
        <f>SUM(O14:O29)</f>
        <v>3362000</v>
      </c>
      <c r="P31" s="2"/>
      <c r="S31" s="31">
        <f>SUM(S14:S29)</f>
        <v>715113</v>
      </c>
      <c r="T31" s="2"/>
      <c r="U31" s="5"/>
      <c r="V31" s="5"/>
      <c r="W31" s="31">
        <f>SUM(W14:W29)</f>
        <v>0</v>
      </c>
      <c r="X31" s="2"/>
      <c r="Y31" s="5"/>
      <c r="Z31" s="5"/>
      <c r="AA31" s="31">
        <f>SUM(AA14:AA29)</f>
        <v>0</v>
      </c>
      <c r="AB31" s="2"/>
      <c r="AC31" s="5"/>
      <c r="AW31" s="42"/>
      <c r="AX31" s="43"/>
      <c r="AY31" s="42"/>
      <c r="AZ31" s="42"/>
      <c r="BA31" s="42"/>
      <c r="BB31" s="44"/>
      <c r="BC31" s="43"/>
    </row>
    <row r="32" spans="1:55" x14ac:dyDescent="0.45">
      <c r="A32" s="46"/>
      <c r="B32" s="46"/>
      <c r="C32" s="46"/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7"/>
    </row>
    <row r="33" spans="1:38" x14ac:dyDescent="0.45">
      <c r="P33" s="3"/>
      <c r="U33" s="3"/>
      <c r="Z33" s="3"/>
      <c r="AE33" s="3"/>
      <c r="AK33" s="9"/>
    </row>
    <row r="34" spans="1:38" x14ac:dyDescent="0.45">
      <c r="N34" s="3" t="s">
        <v>26</v>
      </c>
      <c r="P34" s="5" t="str">
        <f>($C$3)</f>
        <v>p7eINT_metier</v>
      </c>
      <c r="T34" s="6" t="s">
        <v>27</v>
      </c>
      <c r="W34" s="7" t="str">
        <f>($C$5)</f>
        <v>Plaice VIIe - International (Used metier based datasets)</v>
      </c>
    </row>
    <row r="35" spans="1:38" x14ac:dyDescent="0.45">
      <c r="N35" s="3"/>
    </row>
    <row r="36" spans="1:38" x14ac:dyDescent="0.45">
      <c r="N36" s="6" t="s">
        <v>29</v>
      </c>
      <c r="P36" s="5">
        <f>($B$7)</f>
        <v>1997</v>
      </c>
      <c r="Q36" s="9"/>
      <c r="R36" s="9"/>
      <c r="S36" s="9"/>
      <c r="T36" s="6" t="s">
        <v>30</v>
      </c>
      <c r="U36" s="10"/>
      <c r="W36" s="5" t="str">
        <f>($D$7)</f>
        <v>Combined</v>
      </c>
    </row>
    <row r="37" spans="1:38" x14ac:dyDescent="0.45">
      <c r="C37" s="25" t="s">
        <v>55</v>
      </c>
      <c r="D37" s="26"/>
      <c r="E37" s="26"/>
      <c r="F37" s="27"/>
      <c r="N37" s="6"/>
      <c r="P37" s="6"/>
      <c r="Q37" s="9"/>
      <c r="R37" s="9"/>
      <c r="S37" s="9"/>
      <c r="U37" s="10"/>
    </row>
    <row r="38" spans="1:38" x14ac:dyDescent="0.45">
      <c r="C38" s="26"/>
      <c r="D38" s="26"/>
      <c r="E38" s="26"/>
      <c r="F38" s="28"/>
      <c r="N38" s="6" t="s">
        <v>32</v>
      </c>
      <c r="P38" s="36">
        <f>($F$7)</f>
        <v>42194</v>
      </c>
      <c r="Q38" s="2"/>
      <c r="R38" s="2"/>
      <c r="T38" s="6" t="s">
        <v>33</v>
      </c>
      <c r="U38" s="2"/>
      <c r="W38" s="5" t="str">
        <f>($J$7)</f>
        <v>idh</v>
      </c>
    </row>
    <row r="39" spans="1:38" x14ac:dyDescent="0.45">
      <c r="C39" s="26" t="s">
        <v>56</v>
      </c>
      <c r="D39" s="26"/>
      <c r="E39" s="26"/>
      <c r="F39" s="27">
        <f>1</f>
        <v>1</v>
      </c>
    </row>
    <row r="40" spans="1:38" x14ac:dyDescent="0.45">
      <c r="C40" s="26" t="s">
        <v>57</v>
      </c>
      <c r="D40" s="26"/>
      <c r="E40" s="26"/>
      <c r="F40" s="28" t="str">
        <f>"n"</f>
        <v>n</v>
      </c>
    </row>
    <row r="41" spans="1:38" x14ac:dyDescent="0.45">
      <c r="C41" s="26" t="s">
        <v>58</v>
      </c>
      <c r="D41" s="26"/>
      <c r="E41" s="26"/>
      <c r="F41" s="28">
        <f>1</f>
        <v>1</v>
      </c>
      <c r="N41" s="15" t="s">
        <v>35</v>
      </c>
    </row>
    <row r="42" spans="1:38" x14ac:dyDescent="0.45">
      <c r="C42" s="26" t="s">
        <v>59</v>
      </c>
      <c r="D42" s="26"/>
      <c r="E42" s="26"/>
      <c r="F42" s="27">
        <f>2</f>
        <v>2</v>
      </c>
    </row>
    <row r="43" spans="1:38" x14ac:dyDescent="0.45">
      <c r="C43" s="26" t="s">
        <v>60</v>
      </c>
      <c r="D43" s="26"/>
      <c r="E43" s="26"/>
      <c r="F43" s="29" t="str">
        <f>"n"</f>
        <v>n</v>
      </c>
      <c r="N43" s="3" t="s">
        <v>61</v>
      </c>
    </row>
    <row r="44" spans="1:38" x14ac:dyDescent="0.45">
      <c r="C44" s="26" t="s">
        <v>62</v>
      </c>
      <c r="D44" s="26"/>
      <c r="E44" s="26"/>
      <c r="F44" s="29">
        <f>3</f>
        <v>3</v>
      </c>
      <c r="AK44" s="9"/>
    </row>
    <row r="45" spans="1:38" x14ac:dyDescent="0.45">
      <c r="C45" s="26" t="s">
        <v>63</v>
      </c>
      <c r="D45" s="26"/>
      <c r="E45" s="26"/>
      <c r="F45" s="26">
        <f>1</f>
        <v>1</v>
      </c>
      <c r="O45" s="37" t="str">
        <f>C14</f>
        <v>International</v>
      </c>
      <c r="P45" s="2"/>
      <c r="S45" s="37" t="str">
        <f>D14</f>
        <v>Migration</v>
      </c>
      <c r="T45" s="2"/>
      <c r="W45" s="37" t="str">
        <f>E14</f>
        <v>-</v>
      </c>
      <c r="X45" s="2"/>
      <c r="AA45" s="37" t="str">
        <f>F14</f>
        <v>-</v>
      </c>
      <c r="AB45" s="2"/>
      <c r="AK45" s="9"/>
    </row>
    <row r="46" spans="1:38" x14ac:dyDescent="0.45">
      <c r="C46" s="26" t="s">
        <v>64</v>
      </c>
      <c r="D46" s="26"/>
      <c r="E46" s="26"/>
      <c r="F46" s="29" t="str">
        <f>"n"</f>
        <v>n</v>
      </c>
      <c r="N46" s="17" t="s">
        <v>40</v>
      </c>
      <c r="O46" s="10" t="s">
        <v>41</v>
      </c>
      <c r="P46" s="10" t="s">
        <v>42</v>
      </c>
      <c r="S46" s="10" t="s">
        <v>41</v>
      </c>
      <c r="T46" s="10" t="s">
        <v>42</v>
      </c>
      <c r="W46" s="10" t="s">
        <v>41</v>
      </c>
      <c r="X46" s="10" t="s">
        <v>42</v>
      </c>
      <c r="AA46" s="10" t="s">
        <v>41</v>
      </c>
      <c r="AB46" s="10" t="s">
        <v>42</v>
      </c>
      <c r="AC46" s="17"/>
      <c r="AE46" s="10"/>
      <c r="AH46" s="10"/>
      <c r="AJ46" s="10"/>
      <c r="AK46" s="10"/>
      <c r="AL46" s="10"/>
    </row>
    <row r="47" spans="1:38" x14ac:dyDescent="0.45">
      <c r="C47" s="26" t="s">
        <v>65</v>
      </c>
      <c r="D47" s="26"/>
      <c r="E47" s="26"/>
      <c r="F47" s="26">
        <f>2</f>
        <v>2</v>
      </c>
      <c r="N47" s="17">
        <v>0</v>
      </c>
      <c r="O47" s="30">
        <v>0</v>
      </c>
      <c r="P47" s="22">
        <v>0</v>
      </c>
      <c r="R47" s="18"/>
      <c r="S47" s="30">
        <v>0</v>
      </c>
      <c r="T47" s="22">
        <v>0</v>
      </c>
      <c r="W47" s="30">
        <v>0</v>
      </c>
      <c r="X47" s="22">
        <v>0</v>
      </c>
      <c r="AA47" s="30">
        <v>0</v>
      </c>
      <c r="AB47" s="22">
        <v>0</v>
      </c>
      <c r="AC47" s="21"/>
      <c r="AE47" s="19"/>
      <c r="AH47" s="22"/>
      <c r="AK47" s="23"/>
      <c r="AL47" s="22"/>
    </row>
    <row r="48" spans="1:38" x14ac:dyDescent="0.45">
      <c r="A48" s="3"/>
      <c r="C48" s="26" t="s">
        <v>66</v>
      </c>
      <c r="D48" s="26"/>
      <c r="E48" s="26"/>
      <c r="F48" s="29" t="str">
        <f>"y"</f>
        <v>y</v>
      </c>
      <c r="N48" s="17">
        <v>1</v>
      </c>
      <c r="O48" s="30">
        <v>0</v>
      </c>
      <c r="P48" s="22">
        <v>0</v>
      </c>
      <c r="R48" s="18"/>
      <c r="S48" s="30">
        <v>0</v>
      </c>
      <c r="T48" s="22">
        <v>0</v>
      </c>
      <c r="W48" s="30">
        <v>0</v>
      </c>
      <c r="X48" s="22">
        <v>0</v>
      </c>
      <c r="AA48" s="30">
        <v>0</v>
      </c>
      <c r="AB48" s="22">
        <v>0</v>
      </c>
      <c r="AC48" s="21"/>
      <c r="AE48" s="19"/>
      <c r="AH48" s="22"/>
      <c r="AK48" s="23"/>
      <c r="AL48" s="22"/>
    </row>
    <row r="49" spans="3:38" x14ac:dyDescent="0.45">
      <c r="C49" s="26" t="s">
        <v>67</v>
      </c>
      <c r="D49" s="26"/>
      <c r="E49" s="26"/>
      <c r="F49" s="29" t="str">
        <f>"n"</f>
        <v>n</v>
      </c>
      <c r="N49" s="17">
        <v>2</v>
      </c>
      <c r="O49" s="30">
        <v>0</v>
      </c>
      <c r="P49" s="22">
        <v>0</v>
      </c>
      <c r="R49" s="18"/>
      <c r="S49" s="30">
        <v>0</v>
      </c>
      <c r="T49" s="22">
        <v>0</v>
      </c>
      <c r="W49" s="30">
        <v>0</v>
      </c>
      <c r="X49" s="22">
        <v>0</v>
      </c>
      <c r="AA49" s="30">
        <v>0</v>
      </c>
      <c r="AB49" s="22">
        <v>0</v>
      </c>
      <c r="AC49" s="21"/>
      <c r="AE49" s="19"/>
      <c r="AH49" s="22"/>
      <c r="AK49" s="23"/>
      <c r="AL49" s="22"/>
    </row>
    <row r="50" spans="3:38" x14ac:dyDescent="0.45">
      <c r="N50" s="17">
        <v>3</v>
      </c>
      <c r="O50" s="30">
        <v>0</v>
      </c>
      <c r="P50" s="22">
        <v>0</v>
      </c>
      <c r="R50" s="18"/>
      <c r="S50" s="30">
        <v>0</v>
      </c>
      <c r="T50" s="22">
        <v>0</v>
      </c>
      <c r="W50" s="30">
        <v>0</v>
      </c>
      <c r="X50" s="22">
        <v>0</v>
      </c>
      <c r="AA50" s="30">
        <v>0</v>
      </c>
      <c r="AB50" s="22">
        <v>0</v>
      </c>
      <c r="AC50" s="21"/>
      <c r="AE50" s="19"/>
      <c r="AH50" s="22"/>
      <c r="AK50" s="23"/>
      <c r="AL50" s="22"/>
    </row>
    <row r="51" spans="3:38" x14ac:dyDescent="0.45">
      <c r="N51" s="17">
        <v>4</v>
      </c>
      <c r="O51" s="30">
        <v>0</v>
      </c>
      <c r="P51" s="22">
        <v>0</v>
      </c>
      <c r="R51" s="18"/>
      <c r="S51" s="30">
        <v>0</v>
      </c>
      <c r="T51" s="22">
        <v>0</v>
      </c>
      <c r="W51" s="30">
        <v>0</v>
      </c>
      <c r="X51" s="22">
        <v>0</v>
      </c>
      <c r="AA51" s="30">
        <v>0</v>
      </c>
      <c r="AB51" s="22">
        <v>0</v>
      </c>
      <c r="AC51" s="21"/>
      <c r="AE51" s="19"/>
      <c r="AH51" s="22"/>
      <c r="AK51" s="23"/>
      <c r="AL51" s="22"/>
    </row>
    <row r="52" spans="3:38" x14ac:dyDescent="0.45">
      <c r="N52" s="17">
        <v>5</v>
      </c>
      <c r="O52" s="30">
        <v>0</v>
      </c>
      <c r="P52" s="22">
        <v>0</v>
      </c>
      <c r="R52" s="18"/>
      <c r="S52" s="30">
        <v>0</v>
      </c>
      <c r="T52" s="22">
        <v>0</v>
      </c>
      <c r="W52" s="30">
        <v>0</v>
      </c>
      <c r="X52" s="22">
        <v>0</v>
      </c>
      <c r="AA52" s="30">
        <v>0</v>
      </c>
      <c r="AB52" s="22">
        <v>0</v>
      </c>
      <c r="AC52" s="21"/>
      <c r="AE52" s="19"/>
      <c r="AH52" s="22"/>
      <c r="AK52" s="23"/>
      <c r="AL52" s="22"/>
    </row>
    <row r="53" spans="3:38" x14ac:dyDescent="0.45">
      <c r="N53" s="17">
        <v>6</v>
      </c>
      <c r="O53" s="30">
        <v>0</v>
      </c>
      <c r="P53" s="22">
        <v>0</v>
      </c>
      <c r="R53" s="18"/>
      <c r="S53" s="30">
        <v>0</v>
      </c>
      <c r="T53" s="22">
        <v>0</v>
      </c>
      <c r="W53" s="30">
        <v>0</v>
      </c>
      <c r="X53" s="22">
        <v>0</v>
      </c>
      <c r="AA53" s="30">
        <v>0</v>
      </c>
      <c r="AB53" s="22">
        <v>0</v>
      </c>
      <c r="AC53" s="21"/>
      <c r="AE53" s="19"/>
      <c r="AH53" s="22"/>
      <c r="AK53" s="23"/>
      <c r="AL53" s="22"/>
    </row>
    <row r="54" spans="3:38" x14ac:dyDescent="0.45">
      <c r="N54" s="17">
        <v>7</v>
      </c>
      <c r="O54" s="30">
        <v>0</v>
      </c>
      <c r="P54" s="22">
        <v>0</v>
      </c>
      <c r="R54" s="18"/>
      <c r="S54" s="30">
        <v>0</v>
      </c>
      <c r="T54" s="22">
        <v>0</v>
      </c>
      <c r="W54" s="30">
        <v>0</v>
      </c>
      <c r="X54" s="22">
        <v>0</v>
      </c>
      <c r="AA54" s="30">
        <v>0</v>
      </c>
      <c r="AB54" s="22">
        <v>0</v>
      </c>
      <c r="AC54" s="21"/>
      <c r="AE54" s="19"/>
      <c r="AH54" s="22"/>
      <c r="AK54" s="23"/>
      <c r="AL54" s="22"/>
    </row>
    <row r="55" spans="3:38" x14ac:dyDescent="0.45">
      <c r="N55" s="17">
        <v>8</v>
      </c>
      <c r="O55" s="30">
        <v>0</v>
      </c>
      <c r="P55" s="22">
        <v>0</v>
      </c>
      <c r="R55" s="18"/>
      <c r="S55" s="30">
        <v>0</v>
      </c>
      <c r="T55" s="22">
        <v>0</v>
      </c>
      <c r="W55" s="30">
        <v>0</v>
      </c>
      <c r="X55" s="22">
        <v>0</v>
      </c>
      <c r="AA55" s="30">
        <v>0</v>
      </c>
      <c r="AB55" s="22">
        <v>0</v>
      </c>
      <c r="AC55" s="21"/>
      <c r="AE55" s="19"/>
      <c r="AH55" s="22"/>
      <c r="AK55" s="23"/>
      <c r="AL55" s="22"/>
    </row>
    <row r="56" spans="3:38" x14ac:dyDescent="0.45">
      <c r="N56" s="17">
        <v>9</v>
      </c>
      <c r="O56" s="30">
        <v>0</v>
      </c>
      <c r="P56" s="22">
        <v>0</v>
      </c>
      <c r="R56" s="18"/>
      <c r="S56" s="30">
        <v>0</v>
      </c>
      <c r="T56" s="22">
        <v>0</v>
      </c>
      <c r="W56" s="30">
        <v>0</v>
      </c>
      <c r="X56" s="22">
        <v>0</v>
      </c>
      <c r="AA56" s="30">
        <v>0</v>
      </c>
      <c r="AB56" s="22">
        <v>0</v>
      </c>
      <c r="AC56" s="21"/>
      <c r="AE56" s="19"/>
      <c r="AH56" s="22"/>
      <c r="AK56" s="23"/>
      <c r="AL56" s="22"/>
    </row>
    <row r="57" spans="3:38" x14ac:dyDescent="0.45">
      <c r="N57" s="17">
        <v>10</v>
      </c>
      <c r="O57" s="30">
        <v>0</v>
      </c>
      <c r="P57" s="22">
        <v>0</v>
      </c>
      <c r="R57" s="18"/>
      <c r="S57" s="30">
        <v>0</v>
      </c>
      <c r="T57" s="22">
        <v>0</v>
      </c>
      <c r="W57" s="30">
        <v>0</v>
      </c>
      <c r="X57" s="22">
        <v>0</v>
      </c>
      <c r="AA57" s="30">
        <v>0</v>
      </c>
      <c r="AB57" s="22">
        <v>0</v>
      </c>
      <c r="AC57" s="21"/>
      <c r="AE57" s="19"/>
      <c r="AH57" s="22"/>
      <c r="AK57" s="23"/>
      <c r="AL57" s="22"/>
    </row>
    <row r="58" spans="3:38" x14ac:dyDescent="0.45">
      <c r="N58" s="17">
        <v>11</v>
      </c>
      <c r="O58" s="30">
        <v>0</v>
      </c>
      <c r="P58" s="22">
        <v>0</v>
      </c>
      <c r="R58" s="18"/>
      <c r="S58" s="30">
        <v>0</v>
      </c>
      <c r="T58" s="22">
        <v>0</v>
      </c>
      <c r="W58" s="30">
        <v>0</v>
      </c>
      <c r="X58" s="22">
        <v>0</v>
      </c>
      <c r="AA58" s="30">
        <v>0</v>
      </c>
      <c r="AB58" s="22">
        <v>0</v>
      </c>
      <c r="AC58" s="21"/>
      <c r="AE58" s="19"/>
      <c r="AH58" s="22"/>
      <c r="AK58" s="23"/>
      <c r="AL58" s="22"/>
    </row>
    <row r="59" spans="3:38" x14ac:dyDescent="0.45">
      <c r="N59" s="17">
        <v>12</v>
      </c>
      <c r="O59" s="30">
        <v>0</v>
      </c>
      <c r="P59" s="22">
        <v>0</v>
      </c>
      <c r="R59" s="18"/>
      <c r="S59" s="30">
        <v>0</v>
      </c>
      <c r="T59" s="22">
        <v>0</v>
      </c>
      <c r="W59" s="30">
        <v>0</v>
      </c>
      <c r="X59" s="22">
        <v>0</v>
      </c>
      <c r="AA59" s="30">
        <v>0</v>
      </c>
      <c r="AB59" s="22">
        <v>0</v>
      </c>
      <c r="AC59" s="21"/>
      <c r="AE59" s="19"/>
      <c r="AH59" s="22"/>
      <c r="AK59" s="23"/>
      <c r="AL59" s="22"/>
    </row>
    <row r="60" spans="3:38" x14ac:dyDescent="0.45">
      <c r="N60" s="17">
        <v>13</v>
      </c>
      <c r="O60" s="30">
        <v>0</v>
      </c>
      <c r="P60" s="22">
        <v>0</v>
      </c>
      <c r="R60" s="18"/>
      <c r="S60" s="30">
        <v>0</v>
      </c>
      <c r="T60" s="22">
        <v>0</v>
      </c>
      <c r="W60" s="30">
        <v>0</v>
      </c>
      <c r="X60" s="22">
        <v>0</v>
      </c>
      <c r="AA60" s="30">
        <v>0</v>
      </c>
      <c r="AB60" s="22">
        <v>0</v>
      </c>
      <c r="AC60" s="21"/>
      <c r="AE60" s="19"/>
      <c r="AH60" s="22"/>
      <c r="AK60" s="23"/>
      <c r="AL60" s="22"/>
    </row>
    <row r="61" spans="3:38" x14ac:dyDescent="0.45">
      <c r="N61" s="17">
        <v>14</v>
      </c>
      <c r="O61" s="30">
        <v>0</v>
      </c>
      <c r="P61" s="22">
        <v>0</v>
      </c>
      <c r="R61" s="18"/>
      <c r="S61" s="30">
        <v>0</v>
      </c>
      <c r="T61" s="22">
        <v>0</v>
      </c>
      <c r="W61" s="30">
        <v>0</v>
      </c>
      <c r="X61" s="22">
        <v>0</v>
      </c>
      <c r="AA61" s="30">
        <v>0</v>
      </c>
      <c r="AB61" s="22">
        <v>0</v>
      </c>
      <c r="AC61" s="21"/>
      <c r="AE61" s="19"/>
      <c r="AH61" s="22"/>
      <c r="AK61" s="23"/>
      <c r="AL61" s="22"/>
    </row>
    <row r="62" spans="3:38" x14ac:dyDescent="0.45">
      <c r="N62" s="17" t="s">
        <v>53</v>
      </c>
      <c r="O62" s="30">
        <v>0</v>
      </c>
      <c r="P62" s="22">
        <v>0</v>
      </c>
      <c r="R62" s="18"/>
      <c r="S62" s="30">
        <v>0</v>
      </c>
      <c r="T62" s="22">
        <v>0</v>
      </c>
      <c r="W62" s="30">
        <v>0</v>
      </c>
      <c r="X62" s="22">
        <v>0</v>
      </c>
      <c r="AA62" s="30">
        <v>0</v>
      </c>
      <c r="AB62" s="22">
        <v>0</v>
      </c>
      <c r="AC62" s="21"/>
      <c r="AE62" s="19"/>
      <c r="AH62" s="22"/>
      <c r="AK62" s="23"/>
      <c r="AL62" s="22"/>
    </row>
    <row r="64" spans="3:38" x14ac:dyDescent="0.45">
      <c r="N64" t="s">
        <v>54</v>
      </c>
      <c r="O64" s="31">
        <f>SUM(O47:O62)</f>
        <v>0</v>
      </c>
      <c r="P64" s="2"/>
      <c r="S64" s="31">
        <f>SUM(S47:S62)</f>
        <v>0</v>
      </c>
      <c r="T64" s="2"/>
      <c r="W64" s="31">
        <f>SUM(W47:W62)</f>
        <v>0</v>
      </c>
      <c r="X64" s="2"/>
      <c r="AA64" s="31">
        <f>SUM(AA47:AA62)</f>
        <v>0</v>
      </c>
      <c r="AB64" s="2"/>
      <c r="AE64" s="2"/>
    </row>
    <row r="65" spans="1:38" x14ac:dyDescent="0.45">
      <c r="N65" s="17"/>
      <c r="P65" s="23"/>
      <c r="Q65" s="22"/>
      <c r="U65" s="23"/>
      <c r="V65" s="22"/>
      <c r="W65" s="22"/>
      <c r="X65" s="22"/>
      <c r="Z65" s="23"/>
      <c r="AA65" s="22"/>
      <c r="AB65" s="22"/>
      <c r="AC65" s="17"/>
      <c r="AE65" s="23"/>
      <c r="AF65" s="22"/>
      <c r="AH65" s="22"/>
      <c r="AK65" s="23"/>
      <c r="AL65" s="22"/>
    </row>
    <row r="66" spans="1:38" x14ac:dyDescent="0.45">
      <c r="N66" s="17"/>
      <c r="P66" s="23"/>
      <c r="Q66" s="22"/>
      <c r="U66" s="23"/>
      <c r="V66" s="22"/>
      <c r="W66" s="22"/>
      <c r="X66" s="22"/>
      <c r="Z66" s="23"/>
      <c r="AA66" s="22"/>
      <c r="AB66" s="22"/>
      <c r="AC66" s="17"/>
      <c r="AE66" s="23"/>
      <c r="AF66" s="22"/>
      <c r="AH66" s="22"/>
      <c r="AK66" s="23"/>
      <c r="AL66" s="22"/>
    </row>
    <row r="67" spans="1:38" x14ac:dyDescent="0.45">
      <c r="N67" s="17"/>
      <c r="P67" s="23"/>
      <c r="Q67" s="22"/>
      <c r="U67" s="23"/>
      <c r="V67" s="22"/>
      <c r="W67" s="22"/>
      <c r="X67" s="22"/>
      <c r="Z67" s="23"/>
      <c r="AA67" s="22"/>
      <c r="AB67" s="22"/>
      <c r="AC67" s="17"/>
      <c r="AE67" s="23"/>
      <c r="AF67" s="22"/>
      <c r="AH67" s="22"/>
      <c r="AK67" s="23"/>
      <c r="AL67" s="22"/>
    </row>
    <row r="68" spans="1:38" ht="22.5" x14ac:dyDescent="0.75">
      <c r="A68" s="3" t="s">
        <v>22</v>
      </c>
      <c r="C68" s="1" t="s">
        <v>23</v>
      </c>
      <c r="E68" s="2"/>
      <c r="F68" s="3" t="s">
        <v>24</v>
      </c>
      <c r="J68" s="3" t="str">
        <f>J1</f>
        <v>VERSION 2.2 (17/8/98)</v>
      </c>
      <c r="N68" s="3" t="s">
        <v>26</v>
      </c>
      <c r="P68" s="5" t="str">
        <f>($C$3)</f>
        <v>p7eINT_metier</v>
      </c>
      <c r="T68" s="6" t="s">
        <v>27</v>
      </c>
      <c r="W68" s="7" t="str">
        <f>($C$5)</f>
        <v>Plaice VIIe - International (Used metier based datasets)</v>
      </c>
    </row>
    <row r="69" spans="1:38" x14ac:dyDescent="0.45">
      <c r="F69" s="3"/>
      <c r="N69" s="3"/>
    </row>
    <row r="70" spans="1:38" x14ac:dyDescent="0.45">
      <c r="A70" s="3" t="s">
        <v>26</v>
      </c>
      <c r="C70" s="8" t="str">
        <f>C3</f>
        <v>p7eINT_metier</v>
      </c>
      <c r="N70" s="6" t="s">
        <v>29</v>
      </c>
      <c r="P70" s="5">
        <f>($B$7)</f>
        <v>1997</v>
      </c>
      <c r="Q70" s="9"/>
      <c r="R70" s="9"/>
      <c r="S70" s="9"/>
      <c r="T70" s="6" t="s">
        <v>30</v>
      </c>
      <c r="U70" s="10"/>
      <c r="W70" s="5" t="str">
        <f>($D$7)</f>
        <v>Combined</v>
      </c>
    </row>
    <row r="71" spans="1:38" x14ac:dyDescent="0.45">
      <c r="A71" s="3"/>
      <c r="N71" s="6"/>
      <c r="P71" s="6"/>
      <c r="Q71" s="9"/>
      <c r="R71" s="9"/>
      <c r="S71" s="9"/>
      <c r="U71" s="10"/>
    </row>
    <row r="72" spans="1:38" x14ac:dyDescent="0.45">
      <c r="A72" s="6" t="s">
        <v>27</v>
      </c>
      <c r="C72" s="11" t="str">
        <f>C5</f>
        <v>Plaice VIIe - International (Used metier based datasets)</v>
      </c>
      <c r="D72" s="9"/>
      <c r="E72" s="9"/>
      <c r="G72" s="10"/>
      <c r="N72" s="6" t="s">
        <v>32</v>
      </c>
      <c r="P72" s="36">
        <f>($F$7)</f>
        <v>42194</v>
      </c>
      <c r="Q72" s="2"/>
      <c r="R72" s="2"/>
      <c r="T72" s="6" t="s">
        <v>33</v>
      </c>
      <c r="U72" s="2"/>
      <c r="W72" s="5" t="str">
        <f>($J$7)</f>
        <v>idh</v>
      </c>
    </row>
    <row r="73" spans="1:38" x14ac:dyDescent="0.45">
      <c r="A73" s="6"/>
      <c r="C73" s="6"/>
      <c r="D73" s="9"/>
      <c r="E73" s="9"/>
      <c r="G73" s="10"/>
    </row>
    <row r="74" spans="1:38" x14ac:dyDescent="0.45">
      <c r="A74" s="6" t="s">
        <v>29</v>
      </c>
      <c r="B74" s="12">
        <f>B7</f>
        <v>1997</v>
      </c>
      <c r="C74" s="9" t="s">
        <v>30</v>
      </c>
      <c r="D74" s="13" t="str">
        <f>D7</f>
        <v>Combined</v>
      </c>
      <c r="E74" s="4" t="s">
        <v>32</v>
      </c>
      <c r="F74" s="35">
        <f>F7</f>
        <v>42194</v>
      </c>
      <c r="G74" s="2"/>
      <c r="I74" s="4" t="s">
        <v>33</v>
      </c>
      <c r="J74" s="12" t="str">
        <f>J7</f>
        <v>idh</v>
      </c>
    </row>
    <row r="75" spans="1:38" x14ac:dyDescent="0.45">
      <c r="A75" s="6"/>
      <c r="B75" s="12"/>
      <c r="C75" s="9"/>
      <c r="D75" s="13"/>
      <c r="E75" s="4"/>
      <c r="F75" s="14"/>
      <c r="G75" s="2"/>
      <c r="I75" s="4"/>
      <c r="J75" s="12"/>
      <c r="N75" s="15" t="s">
        <v>68</v>
      </c>
    </row>
    <row r="77" spans="1:38" x14ac:dyDescent="0.45">
      <c r="H77" s="16" t="s">
        <v>39</v>
      </c>
      <c r="I77" s="4"/>
      <c r="N77" s="3" t="s">
        <v>37</v>
      </c>
    </row>
    <row r="78" spans="1:38" x14ac:dyDescent="0.45">
      <c r="C78" s="16" t="s">
        <v>69</v>
      </c>
      <c r="D78" s="16" t="s">
        <v>70</v>
      </c>
      <c r="E78" s="16" t="s">
        <v>71</v>
      </c>
      <c r="F78" s="16" t="s">
        <v>72</v>
      </c>
      <c r="H78" s="16" t="s">
        <v>47</v>
      </c>
      <c r="I78" s="4"/>
      <c r="AE78" s="37" t="str">
        <f>J13</f>
        <v>TOTAL</v>
      </c>
      <c r="AF78" s="2"/>
    </row>
    <row r="79" spans="1:38" x14ac:dyDescent="0.45">
      <c r="A79" t="s">
        <v>48</v>
      </c>
      <c r="C79" s="20">
        <f>C15</f>
        <v>1323</v>
      </c>
      <c r="D79" s="20">
        <f>D15</f>
        <v>260.04709059389103</v>
      </c>
      <c r="E79" s="20">
        <f>E15</f>
        <v>0</v>
      </c>
      <c r="F79" s="20">
        <f>F15</f>
        <v>0</v>
      </c>
      <c r="H79" s="22">
        <f>SUM(C79:F79)</f>
        <v>1583.047090593891</v>
      </c>
      <c r="O79" s="37" t="str">
        <f>C14</f>
        <v>International</v>
      </c>
      <c r="P79" s="2"/>
      <c r="S79" s="37" t="str">
        <f>D14</f>
        <v>Migration</v>
      </c>
      <c r="T79" s="2"/>
      <c r="W79" s="37" t="str">
        <f>E14</f>
        <v>-</v>
      </c>
      <c r="X79" s="2"/>
      <c r="AA79" s="37" t="str">
        <f>F14</f>
        <v>-</v>
      </c>
      <c r="AB79" s="2"/>
      <c r="AE79" s="37" t="str">
        <f>J14</f>
        <v>ANNUAL</v>
      </c>
      <c r="AF79" s="2"/>
    </row>
    <row r="80" spans="1:38" x14ac:dyDescent="0.45">
      <c r="A80" t="s">
        <v>73</v>
      </c>
      <c r="N80" s="17" t="s">
        <v>40</v>
      </c>
      <c r="O80" s="10" t="s">
        <v>41</v>
      </c>
      <c r="P80" s="10" t="s">
        <v>42</v>
      </c>
      <c r="S80" s="10" t="s">
        <v>41</v>
      </c>
      <c r="T80" s="10" t="s">
        <v>42</v>
      </c>
      <c r="U80" s="10"/>
      <c r="W80" s="10" t="s">
        <v>41</v>
      </c>
      <c r="X80" s="10" t="s">
        <v>42</v>
      </c>
      <c r="Y80" s="10"/>
      <c r="AA80" s="10" t="s">
        <v>41</v>
      </c>
      <c r="AB80" s="10" t="s">
        <v>42</v>
      </c>
      <c r="AC80" s="10"/>
      <c r="AE80" s="10" t="s">
        <v>74</v>
      </c>
      <c r="AF80" s="10" t="s">
        <v>75</v>
      </c>
    </row>
    <row r="81" spans="1:33" x14ac:dyDescent="0.45">
      <c r="N81" s="17">
        <v>0</v>
      </c>
      <c r="O81" s="30">
        <f>SUM($O$14*$C$21)</f>
        <v>0</v>
      </c>
      <c r="P81" s="22">
        <f t="shared" ref="P81:P96" si="0">P14</f>
        <v>0</v>
      </c>
      <c r="Q81" s="22">
        <f t="shared" ref="Q81:Q96" si="1">SUM(O81*P81)</f>
        <v>0</v>
      </c>
      <c r="S81" s="30">
        <f t="shared" ref="S81:S96" si="2">SUM(S14*$D$21)</f>
        <v>0</v>
      </c>
      <c r="T81" s="22">
        <f t="shared" ref="T81:T96" si="3">T14</f>
        <v>0</v>
      </c>
      <c r="U81" s="22">
        <f t="shared" ref="U81:U96" si="4">SUM(S81*T81)</f>
        <v>0</v>
      </c>
      <c r="W81" s="30">
        <f t="shared" ref="W81:W96" si="5">SUM(W14*$E$21)</f>
        <v>0</v>
      </c>
      <c r="X81" s="22">
        <f t="shared" ref="X81:X96" si="6">X14</f>
        <v>0</v>
      </c>
      <c r="Y81" s="22">
        <f t="shared" ref="Y81:Y96" si="7">SUM(W81*X81)</f>
        <v>0</v>
      </c>
      <c r="AA81" s="30">
        <f t="shared" ref="AA81:AA96" si="8">SUM(AA14*$F$21)</f>
        <v>0</v>
      </c>
      <c r="AB81" s="22">
        <f t="shared" ref="AB81:AB96" si="9">AB14</f>
        <v>0</v>
      </c>
      <c r="AC81" s="22">
        <f t="shared" ref="AC81:AC96" si="10">SUM(AA81*AB81)</f>
        <v>0</v>
      </c>
      <c r="AE81" s="30">
        <f t="shared" ref="AE81:AE96" si="11">SUM(AA81+W81+S81+O81)*$J$21</f>
        <v>0</v>
      </c>
      <c r="AF81" s="22">
        <f t="shared" ref="AF81:AF96" si="12">IF(O81+S81+W81+AA81 =0,0,(P81*O81 +T81*S81+ X81*W81 +AB81*AA81)/(O81+S81+W81+AA81))</f>
        <v>0</v>
      </c>
      <c r="AG81">
        <f t="shared" ref="AG81:AG96" si="13">SUM(AE81*AF81)</f>
        <v>0</v>
      </c>
    </row>
    <row r="82" spans="1:33" x14ac:dyDescent="0.45">
      <c r="A82" t="s">
        <v>52</v>
      </c>
      <c r="C82" s="24">
        <f>C24</f>
        <v>1.0031632653061224</v>
      </c>
      <c r="D82" s="24">
        <f>D24</f>
        <v>0.999999999999999</v>
      </c>
      <c r="E82" s="24">
        <f>E24</f>
        <v>0</v>
      </c>
      <c r="F82" s="24">
        <f>F24</f>
        <v>0</v>
      </c>
      <c r="G82" s="10"/>
      <c r="H82" s="24">
        <f>J24</f>
        <v>1.0026436358241433</v>
      </c>
      <c r="I82" s="10"/>
      <c r="N82" s="17">
        <v>1</v>
      </c>
      <c r="O82" s="30">
        <f>SUM($O$15*$C$21)</f>
        <v>7000</v>
      </c>
      <c r="P82" s="22">
        <f t="shared" si="0"/>
        <v>0.20899999999999999</v>
      </c>
      <c r="Q82" s="22">
        <f t="shared" si="1"/>
        <v>1463</v>
      </c>
      <c r="S82" s="30">
        <f t="shared" si="2"/>
        <v>0</v>
      </c>
      <c r="T82" s="22">
        <f t="shared" si="3"/>
        <v>0</v>
      </c>
      <c r="U82" s="22">
        <f t="shared" si="4"/>
        <v>0</v>
      </c>
      <c r="W82" s="30">
        <f t="shared" si="5"/>
        <v>0</v>
      </c>
      <c r="X82" s="22">
        <f t="shared" si="6"/>
        <v>0</v>
      </c>
      <c r="Y82" s="22">
        <f t="shared" si="7"/>
        <v>0</v>
      </c>
      <c r="AA82" s="30">
        <f t="shared" si="8"/>
        <v>0</v>
      </c>
      <c r="AB82" s="22">
        <f t="shared" si="9"/>
        <v>0</v>
      </c>
      <c r="AC82" s="22">
        <f t="shared" si="10"/>
        <v>0</v>
      </c>
      <c r="AE82" s="30">
        <f t="shared" si="11"/>
        <v>7000</v>
      </c>
      <c r="AF82" s="22">
        <f t="shared" si="12"/>
        <v>0.20899999999999999</v>
      </c>
      <c r="AG82">
        <f t="shared" si="13"/>
        <v>1463</v>
      </c>
    </row>
    <row r="83" spans="1:33" x14ac:dyDescent="0.45">
      <c r="N83" s="17">
        <v>2</v>
      </c>
      <c r="O83" s="30">
        <f>SUM($O$16*$C$21)</f>
        <v>843000</v>
      </c>
      <c r="P83" s="22">
        <f t="shared" si="0"/>
        <v>0.28799999999999998</v>
      </c>
      <c r="Q83" s="22">
        <f t="shared" si="1"/>
        <v>242783.99999999997</v>
      </c>
      <c r="S83" s="30">
        <f t="shared" si="2"/>
        <v>17977.5</v>
      </c>
      <c r="T83" s="22">
        <f t="shared" si="3"/>
        <v>0.185283441099512</v>
      </c>
      <c r="U83" s="22">
        <f t="shared" si="4"/>
        <v>3330.9330623664769</v>
      </c>
      <c r="W83" s="30">
        <f t="shared" si="5"/>
        <v>0</v>
      </c>
      <c r="X83" s="22">
        <f t="shared" si="6"/>
        <v>0</v>
      </c>
      <c r="Y83" s="22">
        <f t="shared" si="7"/>
        <v>0</v>
      </c>
      <c r="AA83" s="30">
        <f t="shared" si="8"/>
        <v>0</v>
      </c>
      <c r="AB83" s="22">
        <f t="shared" si="9"/>
        <v>0</v>
      </c>
      <c r="AC83" s="22">
        <f t="shared" si="10"/>
        <v>0</v>
      </c>
      <c r="AE83" s="30">
        <f t="shared" si="11"/>
        <v>860977.5</v>
      </c>
      <c r="AF83" s="22">
        <f t="shared" si="12"/>
        <v>0.28585524367636372</v>
      </c>
      <c r="AG83">
        <f t="shared" si="13"/>
        <v>246114.93306236644</v>
      </c>
    </row>
    <row r="84" spans="1:33" x14ac:dyDescent="0.45">
      <c r="N84" s="17">
        <v>3</v>
      </c>
      <c r="O84" s="30">
        <f>SUM($O$17*$C$21)</f>
        <v>1996000</v>
      </c>
      <c r="P84" s="22">
        <f t="shared" si="0"/>
        <v>0.371</v>
      </c>
      <c r="Q84" s="22">
        <f t="shared" si="1"/>
        <v>740516</v>
      </c>
      <c r="S84" s="30">
        <f t="shared" si="2"/>
        <v>231901.5</v>
      </c>
      <c r="T84" s="22">
        <f t="shared" si="3"/>
        <v>0.23837700975964801</v>
      </c>
      <c r="U84" s="22">
        <f t="shared" si="4"/>
        <v>55279.986128777011</v>
      </c>
      <c r="W84" s="30">
        <f t="shared" si="5"/>
        <v>0</v>
      </c>
      <c r="X84" s="22">
        <f t="shared" si="6"/>
        <v>0</v>
      </c>
      <c r="Y84" s="22">
        <f t="shared" si="7"/>
        <v>0</v>
      </c>
      <c r="AA84" s="30">
        <f t="shared" si="8"/>
        <v>0</v>
      </c>
      <c r="AB84" s="22">
        <f t="shared" si="9"/>
        <v>0</v>
      </c>
      <c r="AC84" s="22">
        <f t="shared" si="10"/>
        <v>0</v>
      </c>
      <c r="AE84" s="30">
        <f t="shared" si="11"/>
        <v>2227901.5</v>
      </c>
      <c r="AF84" s="22">
        <f t="shared" si="12"/>
        <v>0.35719531861205578</v>
      </c>
      <c r="AG84">
        <f t="shared" si="13"/>
        <v>795795.98612877703</v>
      </c>
    </row>
    <row r="85" spans="1:33" x14ac:dyDescent="0.45">
      <c r="N85" s="17">
        <v>4</v>
      </c>
      <c r="O85" s="30">
        <f>SUM($O$18*$C$21)</f>
        <v>192000</v>
      </c>
      <c r="P85" s="22">
        <f t="shared" si="0"/>
        <v>0.45800000000000002</v>
      </c>
      <c r="Q85" s="22">
        <f t="shared" si="1"/>
        <v>87936</v>
      </c>
      <c r="S85" s="30">
        <f t="shared" si="2"/>
        <v>242784</v>
      </c>
      <c r="T85" s="22">
        <f t="shared" si="3"/>
        <v>0.30701340066649502</v>
      </c>
      <c r="U85" s="22">
        <f t="shared" si="4"/>
        <v>74537.941467414334</v>
      </c>
      <c r="W85" s="30">
        <f t="shared" si="5"/>
        <v>0</v>
      </c>
      <c r="X85" s="22">
        <f t="shared" si="6"/>
        <v>0</v>
      </c>
      <c r="Y85" s="22">
        <f t="shared" si="7"/>
        <v>0</v>
      </c>
      <c r="AA85" s="30">
        <f t="shared" si="8"/>
        <v>0</v>
      </c>
      <c r="AB85" s="22">
        <f t="shared" si="9"/>
        <v>0</v>
      </c>
      <c r="AC85" s="22">
        <f t="shared" si="10"/>
        <v>0</v>
      </c>
      <c r="AE85" s="30">
        <f t="shared" si="11"/>
        <v>434784</v>
      </c>
      <c r="AF85" s="22">
        <f t="shared" si="12"/>
        <v>0.37368886957067032</v>
      </c>
      <c r="AG85">
        <f t="shared" si="13"/>
        <v>162473.94146741432</v>
      </c>
    </row>
    <row r="86" spans="1:33" x14ac:dyDescent="0.45">
      <c r="N86" s="17">
        <v>5</v>
      </c>
      <c r="O86" s="30">
        <f>SUM($O$19*$C$21)</f>
        <v>95000</v>
      </c>
      <c r="P86" s="22">
        <f t="shared" si="0"/>
        <v>0.54900000000000004</v>
      </c>
      <c r="Q86" s="22">
        <f t="shared" si="1"/>
        <v>52155.000000000007</v>
      </c>
      <c r="S86" s="30">
        <f t="shared" si="2"/>
        <v>82200</v>
      </c>
      <c r="T86" s="22">
        <f t="shared" si="3"/>
        <v>0.412241865129853</v>
      </c>
      <c r="U86" s="22">
        <f t="shared" si="4"/>
        <v>33886.281313673913</v>
      </c>
      <c r="W86" s="30">
        <f t="shared" si="5"/>
        <v>0</v>
      </c>
      <c r="X86" s="22">
        <f t="shared" si="6"/>
        <v>0</v>
      </c>
      <c r="Y86" s="22">
        <f t="shared" si="7"/>
        <v>0</v>
      </c>
      <c r="AA86" s="30">
        <f t="shared" si="8"/>
        <v>0</v>
      </c>
      <c r="AB86" s="22">
        <f t="shared" si="9"/>
        <v>0</v>
      </c>
      <c r="AC86" s="22">
        <f t="shared" si="10"/>
        <v>0</v>
      </c>
      <c r="AE86" s="30">
        <f t="shared" si="11"/>
        <v>177200</v>
      </c>
      <c r="AF86" s="22">
        <f t="shared" si="12"/>
        <v>0.48556027829387083</v>
      </c>
      <c r="AG86">
        <f t="shared" si="13"/>
        <v>86041.281313673913</v>
      </c>
    </row>
    <row r="87" spans="1:33" x14ac:dyDescent="0.45">
      <c r="N87" s="17">
        <v>6</v>
      </c>
      <c r="O87" s="30">
        <f>SUM($O$20*$C$21)</f>
        <v>90000</v>
      </c>
      <c r="P87" s="22">
        <f t="shared" si="0"/>
        <v>0.64500000000000002</v>
      </c>
      <c r="Q87" s="22">
        <f t="shared" si="1"/>
        <v>58050</v>
      </c>
      <c r="S87" s="30">
        <f t="shared" si="2"/>
        <v>56850</v>
      </c>
      <c r="T87" s="22">
        <f t="shared" si="3"/>
        <v>0.51262871688558798</v>
      </c>
      <c r="U87" s="22">
        <f t="shared" si="4"/>
        <v>29142.942554945676</v>
      </c>
      <c r="W87" s="30">
        <f t="shared" si="5"/>
        <v>0</v>
      </c>
      <c r="X87" s="22">
        <f t="shared" si="6"/>
        <v>0</v>
      </c>
      <c r="Y87" s="22">
        <f t="shared" si="7"/>
        <v>0</v>
      </c>
      <c r="AA87" s="30">
        <f t="shared" si="8"/>
        <v>0</v>
      </c>
      <c r="AB87" s="22">
        <f t="shared" si="9"/>
        <v>0</v>
      </c>
      <c r="AC87" s="22">
        <f t="shared" si="10"/>
        <v>0</v>
      </c>
      <c r="AE87" s="30">
        <f t="shared" si="11"/>
        <v>146850</v>
      </c>
      <c r="AF87" s="22">
        <f t="shared" si="12"/>
        <v>0.59375514167480881</v>
      </c>
      <c r="AG87">
        <f t="shared" si="13"/>
        <v>87192.942554945679</v>
      </c>
    </row>
    <row r="88" spans="1:33" x14ac:dyDescent="0.45">
      <c r="N88" s="17">
        <v>7</v>
      </c>
      <c r="O88" s="30">
        <f>SUM($O$21*$C$21)</f>
        <v>38000</v>
      </c>
      <c r="P88" s="22">
        <f t="shared" si="0"/>
        <v>0.74399999999999999</v>
      </c>
      <c r="Q88" s="22">
        <f t="shared" si="1"/>
        <v>28272</v>
      </c>
      <c r="S88" s="30">
        <f t="shared" si="2"/>
        <v>37350</v>
      </c>
      <c r="T88" s="22">
        <f t="shared" si="3"/>
        <v>0.60722110621015102</v>
      </c>
      <c r="U88" s="22">
        <f t="shared" si="4"/>
        <v>22679.708316949142</v>
      </c>
      <c r="W88" s="30">
        <f t="shared" si="5"/>
        <v>0</v>
      </c>
      <c r="X88" s="22">
        <f t="shared" si="6"/>
        <v>0</v>
      </c>
      <c r="Y88" s="22">
        <f t="shared" si="7"/>
        <v>0</v>
      </c>
      <c r="AA88" s="30">
        <f t="shared" si="8"/>
        <v>0</v>
      </c>
      <c r="AB88" s="22">
        <f t="shared" si="9"/>
        <v>0</v>
      </c>
      <c r="AC88" s="22">
        <f t="shared" si="10"/>
        <v>0</v>
      </c>
      <c r="AE88" s="30">
        <f t="shared" si="11"/>
        <v>75350</v>
      </c>
      <c r="AF88" s="22">
        <f t="shared" si="12"/>
        <v>0.67620050851956393</v>
      </c>
      <c r="AG88">
        <f t="shared" si="13"/>
        <v>50951.708316949145</v>
      </c>
    </row>
    <row r="89" spans="1:33" x14ac:dyDescent="0.45">
      <c r="N89" s="17">
        <v>8</v>
      </c>
      <c r="O89" s="30">
        <f>SUM($O$22*$C$21)</f>
        <v>16000</v>
      </c>
      <c r="P89" s="22">
        <f t="shared" si="0"/>
        <v>0.84799999999999998</v>
      </c>
      <c r="Q89" s="22">
        <f t="shared" si="1"/>
        <v>13568</v>
      </c>
      <c r="S89" s="30">
        <f t="shared" si="2"/>
        <v>14700</v>
      </c>
      <c r="T89" s="22">
        <f t="shared" si="3"/>
        <v>0.734887499676248</v>
      </c>
      <c r="U89" s="22">
        <f t="shared" si="4"/>
        <v>10802.846245240846</v>
      </c>
      <c r="W89" s="30">
        <f t="shared" si="5"/>
        <v>0</v>
      </c>
      <c r="X89" s="22">
        <f t="shared" si="6"/>
        <v>0</v>
      </c>
      <c r="Y89" s="22">
        <f t="shared" si="7"/>
        <v>0</v>
      </c>
      <c r="AA89" s="30">
        <f t="shared" si="8"/>
        <v>0</v>
      </c>
      <c r="AB89" s="22">
        <f t="shared" si="9"/>
        <v>0</v>
      </c>
      <c r="AC89" s="22">
        <f t="shared" si="10"/>
        <v>0</v>
      </c>
      <c r="AE89" s="30">
        <f t="shared" si="11"/>
        <v>30700</v>
      </c>
      <c r="AF89" s="22">
        <f t="shared" si="12"/>
        <v>0.79383863991012527</v>
      </c>
      <c r="AG89">
        <f t="shared" si="13"/>
        <v>24370.846245240846</v>
      </c>
    </row>
    <row r="90" spans="1:33" x14ac:dyDescent="0.45">
      <c r="N90" s="17">
        <v>9</v>
      </c>
      <c r="O90" s="30">
        <f>SUM($O$23*$C$21)</f>
        <v>9000</v>
      </c>
      <c r="P90" s="22">
        <f t="shared" si="0"/>
        <v>0.95599999999999996</v>
      </c>
      <c r="Q90" s="22">
        <f t="shared" si="1"/>
        <v>8604</v>
      </c>
      <c r="S90" s="30">
        <f t="shared" si="2"/>
        <v>8400</v>
      </c>
      <c r="T90" s="22">
        <f t="shared" si="3"/>
        <v>0.861446897737291</v>
      </c>
      <c r="U90" s="22">
        <f t="shared" si="4"/>
        <v>7236.1539409932448</v>
      </c>
      <c r="W90" s="30">
        <f t="shared" si="5"/>
        <v>0</v>
      </c>
      <c r="X90" s="22">
        <f t="shared" si="6"/>
        <v>0</v>
      </c>
      <c r="Y90" s="22">
        <f t="shared" si="7"/>
        <v>0</v>
      </c>
      <c r="AA90" s="30">
        <f t="shared" si="8"/>
        <v>0</v>
      </c>
      <c r="AB90" s="22">
        <f t="shared" si="9"/>
        <v>0</v>
      </c>
      <c r="AC90" s="22">
        <f t="shared" si="10"/>
        <v>0</v>
      </c>
      <c r="AE90" s="30">
        <f t="shared" si="11"/>
        <v>17400</v>
      </c>
      <c r="AF90" s="22">
        <f t="shared" si="12"/>
        <v>0.91035367476972673</v>
      </c>
      <c r="AG90">
        <f t="shared" si="13"/>
        <v>15840.153940993245</v>
      </c>
    </row>
    <row r="91" spans="1:33" x14ac:dyDescent="0.45">
      <c r="N91" s="17">
        <v>10</v>
      </c>
      <c r="O91" s="30">
        <f>SUM($O$24*$C$21)</f>
        <v>21000</v>
      </c>
      <c r="P91" s="22">
        <f t="shared" si="0"/>
        <v>1.0669999999999999</v>
      </c>
      <c r="Q91" s="22">
        <f t="shared" si="1"/>
        <v>22407</v>
      </c>
      <c r="S91" s="30">
        <f t="shared" si="2"/>
        <v>22950</v>
      </c>
      <c r="T91" s="22">
        <f t="shared" si="3"/>
        <v>1.0087275626810499</v>
      </c>
      <c r="U91" s="22">
        <f t="shared" si="4"/>
        <v>23150.297563530094</v>
      </c>
      <c r="W91" s="30">
        <f t="shared" si="5"/>
        <v>0</v>
      </c>
      <c r="X91" s="22">
        <f t="shared" si="6"/>
        <v>0</v>
      </c>
      <c r="Y91" s="22">
        <f t="shared" si="7"/>
        <v>0</v>
      </c>
      <c r="AA91" s="30">
        <f t="shared" si="8"/>
        <v>0</v>
      </c>
      <c r="AB91" s="22">
        <f t="shared" si="9"/>
        <v>0</v>
      </c>
      <c r="AC91" s="22">
        <f t="shared" si="10"/>
        <v>0</v>
      </c>
      <c r="AE91" s="30">
        <f t="shared" si="11"/>
        <v>43950</v>
      </c>
      <c r="AF91" s="22">
        <f t="shared" si="12"/>
        <v>1.0365710480894219</v>
      </c>
      <c r="AG91">
        <f t="shared" si="13"/>
        <v>45557.29756353009</v>
      </c>
    </row>
    <row r="92" spans="1:33" x14ac:dyDescent="0.45">
      <c r="N92" s="17">
        <v>11</v>
      </c>
      <c r="O92" s="30">
        <f>SUM($O$25*$C$21)</f>
        <v>24000</v>
      </c>
      <c r="P92" s="22">
        <f t="shared" si="0"/>
        <v>1.1830000000000001</v>
      </c>
      <c r="Q92" s="22">
        <f t="shared" si="1"/>
        <v>28392</v>
      </c>
      <c r="S92" s="30">
        <f t="shared" si="2"/>
        <v>0</v>
      </c>
      <c r="T92" s="22">
        <f t="shared" si="3"/>
        <v>0</v>
      </c>
      <c r="U92" s="22">
        <f t="shared" si="4"/>
        <v>0</v>
      </c>
      <c r="W92" s="30">
        <f t="shared" si="5"/>
        <v>0</v>
      </c>
      <c r="X92" s="22">
        <f t="shared" si="6"/>
        <v>0</v>
      </c>
      <c r="Y92" s="22">
        <f t="shared" si="7"/>
        <v>0</v>
      </c>
      <c r="AA92" s="30">
        <f t="shared" si="8"/>
        <v>0</v>
      </c>
      <c r="AB92" s="22">
        <f t="shared" si="9"/>
        <v>0</v>
      </c>
      <c r="AC92" s="22">
        <f t="shared" si="10"/>
        <v>0</v>
      </c>
      <c r="AE92" s="30">
        <f t="shared" si="11"/>
        <v>24000</v>
      </c>
      <c r="AF92" s="22">
        <f t="shared" si="12"/>
        <v>1.1830000000000001</v>
      </c>
      <c r="AG92">
        <f t="shared" si="13"/>
        <v>28392</v>
      </c>
    </row>
    <row r="93" spans="1:33" x14ac:dyDescent="0.45">
      <c r="N93" s="17">
        <v>12</v>
      </c>
      <c r="O93" s="30">
        <f>SUM($O$26*$C$21)</f>
        <v>17000</v>
      </c>
      <c r="P93" s="22">
        <f t="shared" si="0"/>
        <v>1.3029999999999999</v>
      </c>
      <c r="Q93" s="22">
        <f t="shared" si="1"/>
        <v>22151</v>
      </c>
      <c r="S93" s="30">
        <f t="shared" si="2"/>
        <v>0</v>
      </c>
      <c r="T93" s="22">
        <f t="shared" si="3"/>
        <v>0</v>
      </c>
      <c r="U93" s="22">
        <f t="shared" si="4"/>
        <v>0</v>
      </c>
      <c r="W93" s="30">
        <f t="shared" si="5"/>
        <v>0</v>
      </c>
      <c r="X93" s="22">
        <f t="shared" si="6"/>
        <v>0</v>
      </c>
      <c r="Y93" s="22">
        <f t="shared" si="7"/>
        <v>0</v>
      </c>
      <c r="AA93" s="30">
        <f t="shared" si="8"/>
        <v>0</v>
      </c>
      <c r="AB93" s="22">
        <f t="shared" si="9"/>
        <v>0</v>
      </c>
      <c r="AC93" s="22">
        <f t="shared" si="10"/>
        <v>0</v>
      </c>
      <c r="AE93" s="30">
        <f t="shared" si="11"/>
        <v>17000</v>
      </c>
      <c r="AF93" s="22">
        <f t="shared" si="12"/>
        <v>1.3029999999999999</v>
      </c>
      <c r="AG93">
        <f t="shared" si="13"/>
        <v>22151</v>
      </c>
    </row>
    <row r="94" spans="1:33" x14ac:dyDescent="0.45">
      <c r="N94" s="17">
        <v>13</v>
      </c>
      <c r="O94" s="30">
        <f>SUM($O$27*$C$21)</f>
        <v>9000</v>
      </c>
      <c r="P94" s="22">
        <f t="shared" si="0"/>
        <v>1.427</v>
      </c>
      <c r="Q94" s="22">
        <f t="shared" si="1"/>
        <v>12843</v>
      </c>
      <c r="S94" s="30">
        <f t="shared" si="2"/>
        <v>0</v>
      </c>
      <c r="T94" s="22">
        <f t="shared" si="3"/>
        <v>0</v>
      </c>
      <c r="U94" s="22">
        <f t="shared" si="4"/>
        <v>0</v>
      </c>
      <c r="W94" s="30">
        <f t="shared" si="5"/>
        <v>0</v>
      </c>
      <c r="X94" s="22">
        <f t="shared" si="6"/>
        <v>0</v>
      </c>
      <c r="Y94" s="22">
        <f t="shared" si="7"/>
        <v>0</v>
      </c>
      <c r="AA94" s="30">
        <f t="shared" si="8"/>
        <v>0</v>
      </c>
      <c r="AB94" s="22">
        <f t="shared" si="9"/>
        <v>0</v>
      </c>
      <c r="AC94" s="22">
        <f t="shared" si="10"/>
        <v>0</v>
      </c>
      <c r="AE94" s="30">
        <f t="shared" si="11"/>
        <v>9000</v>
      </c>
      <c r="AF94" s="22">
        <f t="shared" si="12"/>
        <v>1.427</v>
      </c>
      <c r="AG94">
        <f t="shared" si="13"/>
        <v>12843</v>
      </c>
    </row>
    <row r="95" spans="1:33" x14ac:dyDescent="0.45">
      <c r="N95" s="17">
        <v>14</v>
      </c>
      <c r="O95" s="30">
        <f>SUM($O$28*$C$21)</f>
        <v>3000</v>
      </c>
      <c r="P95" s="22">
        <f t="shared" si="0"/>
        <v>1.556</v>
      </c>
      <c r="Q95" s="22">
        <f t="shared" si="1"/>
        <v>4668</v>
      </c>
      <c r="S95" s="30">
        <f t="shared" si="2"/>
        <v>0</v>
      </c>
      <c r="T95" s="22">
        <f t="shared" si="3"/>
        <v>0</v>
      </c>
      <c r="U95" s="22">
        <f t="shared" si="4"/>
        <v>0</v>
      </c>
      <c r="W95" s="30">
        <f t="shared" si="5"/>
        <v>0</v>
      </c>
      <c r="X95" s="22">
        <f t="shared" si="6"/>
        <v>0</v>
      </c>
      <c r="Y95" s="22">
        <f t="shared" si="7"/>
        <v>0</v>
      </c>
      <c r="AA95" s="30">
        <f t="shared" si="8"/>
        <v>0</v>
      </c>
      <c r="AB95" s="22">
        <f t="shared" si="9"/>
        <v>0</v>
      </c>
      <c r="AC95" s="22">
        <f t="shared" si="10"/>
        <v>0</v>
      </c>
      <c r="AE95" s="30">
        <f t="shared" si="11"/>
        <v>3000</v>
      </c>
      <c r="AF95" s="22">
        <f t="shared" si="12"/>
        <v>1.556</v>
      </c>
      <c r="AG95">
        <f t="shared" si="13"/>
        <v>4668</v>
      </c>
    </row>
    <row r="96" spans="1:33" x14ac:dyDescent="0.45">
      <c r="N96" s="17" t="s">
        <v>53</v>
      </c>
      <c r="O96" s="30">
        <f>SUM($O$29*$C$21)</f>
        <v>2000</v>
      </c>
      <c r="P96" s="22">
        <f t="shared" si="0"/>
        <v>1.6879999999999999</v>
      </c>
      <c r="Q96" s="22">
        <f t="shared" si="1"/>
        <v>3376</v>
      </c>
      <c r="S96" s="30">
        <f t="shared" si="2"/>
        <v>0</v>
      </c>
      <c r="T96" s="22">
        <f t="shared" si="3"/>
        <v>0</v>
      </c>
      <c r="U96" s="22">
        <f t="shared" si="4"/>
        <v>0</v>
      </c>
      <c r="W96" s="30">
        <f t="shared" si="5"/>
        <v>0</v>
      </c>
      <c r="X96" s="22">
        <f t="shared" si="6"/>
        <v>0</v>
      </c>
      <c r="Y96" s="22">
        <f t="shared" si="7"/>
        <v>0</v>
      </c>
      <c r="AA96" s="30">
        <f t="shared" si="8"/>
        <v>0</v>
      </c>
      <c r="AB96" s="22">
        <f t="shared" si="9"/>
        <v>0</v>
      </c>
      <c r="AC96" s="22">
        <f t="shared" si="10"/>
        <v>0</v>
      </c>
      <c r="AE96" s="30">
        <f t="shared" si="11"/>
        <v>2000</v>
      </c>
      <c r="AF96" s="22">
        <f t="shared" si="12"/>
        <v>1.6879999999999999</v>
      </c>
      <c r="AG96">
        <f t="shared" si="13"/>
        <v>3376</v>
      </c>
    </row>
    <row r="98" spans="14:33" x14ac:dyDescent="0.45">
      <c r="N98" t="s">
        <v>54</v>
      </c>
      <c r="O98" s="30">
        <f>SUM(O81:O96)</f>
        <v>3362000</v>
      </c>
      <c r="Q98" s="22">
        <f>SUM(Q81:Q96)</f>
        <v>1327185</v>
      </c>
      <c r="S98" s="30">
        <f>SUM(S81:S96)</f>
        <v>715113</v>
      </c>
      <c r="U98" s="22">
        <f>SUM(U81:U96)</f>
        <v>260047.09059389075</v>
      </c>
      <c r="W98" s="30">
        <f>SUM(W81:W96)</f>
        <v>0</v>
      </c>
      <c r="Y98" s="22">
        <f>SUM(Y81:Y96)</f>
        <v>0</v>
      </c>
      <c r="AA98" s="30">
        <f>SUM(AA81:AA96)</f>
        <v>0</v>
      </c>
      <c r="AC98" s="22">
        <f>SUM(AC81:AC96)</f>
        <v>0</v>
      </c>
      <c r="AE98" s="30">
        <f>SUM(AE81:AE96)</f>
        <v>4077113</v>
      </c>
      <c r="AG98">
        <f>SUM(AG81:AG96)</f>
        <v>1587232.0905938908</v>
      </c>
    </row>
    <row r="101" spans="14:33" x14ac:dyDescent="0.45">
      <c r="N101" s="3" t="s">
        <v>26</v>
      </c>
      <c r="P101" s="5" t="str">
        <f>($C$3)</f>
        <v>p7eINT_metier</v>
      </c>
      <c r="T101" s="6" t="s">
        <v>27</v>
      </c>
      <c r="W101" s="7" t="str">
        <f>($C$5)</f>
        <v>Plaice VIIe - International (Used metier based datasets)</v>
      </c>
    </row>
    <row r="102" spans="14:33" x14ac:dyDescent="0.45">
      <c r="N102" s="3"/>
    </row>
    <row r="103" spans="14:33" x14ac:dyDescent="0.45">
      <c r="N103" s="6" t="s">
        <v>29</v>
      </c>
      <c r="P103" s="5">
        <f>($B$7)</f>
        <v>1997</v>
      </c>
      <c r="Q103" s="9"/>
      <c r="R103" s="9"/>
      <c r="S103" s="9"/>
      <c r="T103" s="6" t="s">
        <v>30</v>
      </c>
      <c r="U103" s="10"/>
      <c r="W103" s="5" t="str">
        <f>($D$7)</f>
        <v>Combined</v>
      </c>
    </row>
    <row r="104" spans="14:33" x14ac:dyDescent="0.45">
      <c r="N104" s="6"/>
      <c r="P104" s="6"/>
      <c r="Q104" s="9"/>
      <c r="R104" s="9"/>
      <c r="S104" s="9"/>
      <c r="U104" s="10"/>
    </row>
    <row r="105" spans="14:33" x14ac:dyDescent="0.45">
      <c r="N105" s="6" t="s">
        <v>32</v>
      </c>
      <c r="P105" s="36">
        <f>($F$7)</f>
        <v>42194</v>
      </c>
      <c r="Q105" s="2"/>
      <c r="R105" s="2"/>
      <c r="T105" s="6" t="s">
        <v>33</v>
      </c>
      <c r="U105" s="2"/>
      <c r="W105" s="5" t="str">
        <f>($J$7)</f>
        <v>idh</v>
      </c>
    </row>
    <row r="108" spans="14:33" x14ac:dyDescent="0.45">
      <c r="N108" s="15" t="s">
        <v>68</v>
      </c>
    </row>
    <row r="110" spans="14:33" x14ac:dyDescent="0.45">
      <c r="N110" s="3" t="s">
        <v>61</v>
      </c>
    </row>
    <row r="111" spans="14:33" x14ac:dyDescent="0.45">
      <c r="AE111" s="37" t="str">
        <f>J13</f>
        <v>TOTAL</v>
      </c>
      <c r="AF111" s="2"/>
    </row>
    <row r="112" spans="14:33" x14ac:dyDescent="0.45">
      <c r="O112" s="37" t="str">
        <f>C14</f>
        <v>International</v>
      </c>
      <c r="P112" s="2"/>
      <c r="S112" s="37" t="str">
        <f>D14</f>
        <v>Migration</v>
      </c>
      <c r="T112" s="2"/>
      <c r="W112" s="37" t="str">
        <f>E14</f>
        <v>-</v>
      </c>
      <c r="X112" s="2"/>
      <c r="AA112" s="37" t="str">
        <f>F14</f>
        <v>-</v>
      </c>
      <c r="AB112" s="37"/>
      <c r="AE112" s="37" t="str">
        <f>J14</f>
        <v>ANNUAL</v>
      </c>
      <c r="AF112" s="2"/>
    </row>
    <row r="113" spans="14:34" x14ac:dyDescent="0.45">
      <c r="N113" s="17" t="s">
        <v>40</v>
      </c>
      <c r="O113" s="10" t="s">
        <v>41</v>
      </c>
      <c r="P113" s="10" t="s">
        <v>42</v>
      </c>
      <c r="S113" s="10" t="s">
        <v>41</v>
      </c>
      <c r="T113" s="10" t="s">
        <v>42</v>
      </c>
      <c r="U113" s="10"/>
      <c r="W113" s="10" t="s">
        <v>41</v>
      </c>
      <c r="X113" s="10" t="s">
        <v>42</v>
      </c>
      <c r="Y113" s="10"/>
      <c r="AA113" s="10" t="s">
        <v>41</v>
      </c>
      <c r="AB113" s="10" t="s">
        <v>42</v>
      </c>
      <c r="AC113" s="10"/>
      <c r="AE113" s="10" t="s">
        <v>41</v>
      </c>
      <c r="AF113" s="10" t="s">
        <v>42</v>
      </c>
      <c r="AH113" s="10"/>
    </row>
    <row r="114" spans="14:34" x14ac:dyDescent="0.45">
      <c r="N114" s="17">
        <v>0</v>
      </c>
      <c r="O114" s="30">
        <f t="shared" ref="O114:O129" si="14">SUM(O47*$C$21)</f>
        <v>0</v>
      </c>
      <c r="P114" s="22">
        <f t="shared" ref="P114:P129" si="15">P47</f>
        <v>0</v>
      </c>
      <c r="Q114" s="22">
        <f t="shared" ref="Q114:Q129" si="16">SUM(O114*P114)</f>
        <v>0</v>
      </c>
      <c r="S114" s="30">
        <f t="shared" ref="S114:S129" si="17">SUM(S47*$D$21)</f>
        <v>0</v>
      </c>
      <c r="T114" s="22">
        <f t="shared" ref="T114:T129" si="18">T47</f>
        <v>0</v>
      </c>
      <c r="U114" s="22">
        <f t="shared" ref="U114:U129" si="19">SUM(S114*T114)</f>
        <v>0</v>
      </c>
      <c r="W114" s="30">
        <f t="shared" ref="W114:W129" si="20">SUM(W47*$E$21)</f>
        <v>0</v>
      </c>
      <c r="X114" s="22">
        <f t="shared" ref="X114:X129" si="21">X47</f>
        <v>0</v>
      </c>
      <c r="Y114" s="22">
        <f t="shared" ref="Y114:Y129" si="22">SUM(W114*X114)</f>
        <v>0</v>
      </c>
      <c r="AA114" s="30">
        <f t="shared" ref="AA114:AA129" si="23">SUM(AA47*$F$21)</f>
        <v>0</v>
      </c>
      <c r="AB114" s="22">
        <f t="shared" ref="AB114:AB129" si="24">AB47</f>
        <v>0</v>
      </c>
      <c r="AC114" s="22">
        <f>SUM(AA114*AB114)</f>
        <v>0</v>
      </c>
      <c r="AE114" s="30">
        <f t="shared" ref="AE114:AE129" si="25">SUM(AA114+W114+S114+O114)*$J$21</f>
        <v>0</v>
      </c>
      <c r="AF114" s="22">
        <f>IF(O114+S114+W114+AA114 =0,0,(P114*O114 +T114*S114+ X114*W114 +AB114*AA114)/(O114+S114+W114+AA114))</f>
        <v>0</v>
      </c>
      <c r="AG114">
        <f t="shared" ref="AG114:AG129" si="26">SUM(AE114*AF114)</f>
        <v>0</v>
      </c>
      <c r="AH114" s="22"/>
    </row>
    <row r="115" spans="14:34" x14ac:dyDescent="0.45">
      <c r="N115" s="17">
        <v>1</v>
      </c>
      <c r="O115" s="30">
        <f t="shared" si="14"/>
        <v>0</v>
      </c>
      <c r="P115" s="22">
        <f t="shared" si="15"/>
        <v>0</v>
      </c>
      <c r="Q115" s="22">
        <f t="shared" si="16"/>
        <v>0</v>
      </c>
      <c r="S115" s="30">
        <f t="shared" si="17"/>
        <v>0</v>
      </c>
      <c r="T115" s="22">
        <f t="shared" si="18"/>
        <v>0</v>
      </c>
      <c r="U115" s="22">
        <f t="shared" si="19"/>
        <v>0</v>
      </c>
      <c r="W115" s="30">
        <f t="shared" si="20"/>
        <v>0</v>
      </c>
      <c r="X115" s="22">
        <f t="shared" si="21"/>
        <v>0</v>
      </c>
      <c r="Y115" s="22">
        <f t="shared" si="22"/>
        <v>0</v>
      </c>
      <c r="AA115" s="30">
        <f t="shared" si="23"/>
        <v>0</v>
      </c>
      <c r="AB115" s="22">
        <f t="shared" si="24"/>
        <v>0</v>
      </c>
      <c r="AC115" s="22">
        <f t="shared" ref="AC115:AC129" si="27">SUM(AA115*AB115)</f>
        <v>0</v>
      </c>
      <c r="AE115" s="30">
        <f t="shared" si="25"/>
        <v>0</v>
      </c>
      <c r="AF115" s="22">
        <f t="shared" ref="AF115:AF129" si="28">IF(O115+S115+W115+AA115 =0,0,(P115*O115 +T115*S115+ X115*W115 +AB115*AA115)/(O115+S115+W115+AA115))</f>
        <v>0</v>
      </c>
      <c r="AG115">
        <f t="shared" si="26"/>
        <v>0</v>
      </c>
      <c r="AH115" s="22"/>
    </row>
    <row r="116" spans="14:34" x14ac:dyDescent="0.45">
      <c r="N116" s="17">
        <v>2</v>
      </c>
      <c r="O116" s="30">
        <f t="shared" si="14"/>
        <v>0</v>
      </c>
      <c r="P116" s="22">
        <f t="shared" si="15"/>
        <v>0</v>
      </c>
      <c r="Q116" s="22">
        <f t="shared" si="16"/>
        <v>0</v>
      </c>
      <c r="S116" s="30">
        <f t="shared" si="17"/>
        <v>0</v>
      </c>
      <c r="T116" s="22">
        <f t="shared" si="18"/>
        <v>0</v>
      </c>
      <c r="U116" s="22">
        <f t="shared" si="19"/>
        <v>0</v>
      </c>
      <c r="W116" s="30">
        <f t="shared" si="20"/>
        <v>0</v>
      </c>
      <c r="X116" s="22">
        <f t="shared" si="21"/>
        <v>0</v>
      </c>
      <c r="Y116" s="22">
        <f t="shared" si="22"/>
        <v>0</v>
      </c>
      <c r="AA116" s="30">
        <f t="shared" si="23"/>
        <v>0</v>
      </c>
      <c r="AB116" s="22">
        <f t="shared" si="24"/>
        <v>0</v>
      </c>
      <c r="AC116" s="22">
        <f t="shared" si="27"/>
        <v>0</v>
      </c>
      <c r="AE116" s="30">
        <f t="shared" si="25"/>
        <v>0</v>
      </c>
      <c r="AF116" s="22">
        <f t="shared" si="28"/>
        <v>0</v>
      </c>
      <c r="AG116">
        <f t="shared" si="26"/>
        <v>0</v>
      </c>
      <c r="AH116" s="22"/>
    </row>
    <row r="117" spans="14:34" x14ac:dyDescent="0.45">
      <c r="N117" s="17">
        <v>3</v>
      </c>
      <c r="O117" s="30">
        <f t="shared" si="14"/>
        <v>0</v>
      </c>
      <c r="P117" s="22">
        <f t="shared" si="15"/>
        <v>0</v>
      </c>
      <c r="Q117" s="22">
        <f t="shared" si="16"/>
        <v>0</v>
      </c>
      <c r="S117" s="30">
        <f t="shared" si="17"/>
        <v>0</v>
      </c>
      <c r="T117" s="22">
        <f t="shared" si="18"/>
        <v>0</v>
      </c>
      <c r="U117" s="22">
        <f t="shared" si="19"/>
        <v>0</v>
      </c>
      <c r="W117" s="30">
        <f t="shared" si="20"/>
        <v>0</v>
      </c>
      <c r="X117" s="22">
        <f t="shared" si="21"/>
        <v>0</v>
      </c>
      <c r="Y117" s="22">
        <f t="shared" si="22"/>
        <v>0</v>
      </c>
      <c r="AA117" s="30">
        <f t="shared" si="23"/>
        <v>0</v>
      </c>
      <c r="AB117" s="22">
        <f t="shared" si="24"/>
        <v>0</v>
      </c>
      <c r="AC117" s="22">
        <f t="shared" si="27"/>
        <v>0</v>
      </c>
      <c r="AE117" s="30">
        <f t="shared" si="25"/>
        <v>0</v>
      </c>
      <c r="AF117" s="22">
        <f t="shared" si="28"/>
        <v>0</v>
      </c>
      <c r="AG117">
        <f t="shared" si="26"/>
        <v>0</v>
      </c>
      <c r="AH117" s="22"/>
    </row>
    <row r="118" spans="14:34" x14ac:dyDescent="0.45">
      <c r="N118" s="17">
        <v>4</v>
      </c>
      <c r="O118" s="30">
        <f t="shared" si="14"/>
        <v>0</v>
      </c>
      <c r="P118" s="22">
        <f t="shared" si="15"/>
        <v>0</v>
      </c>
      <c r="Q118" s="22">
        <f t="shared" si="16"/>
        <v>0</v>
      </c>
      <c r="S118" s="30">
        <f t="shared" si="17"/>
        <v>0</v>
      </c>
      <c r="T118" s="22">
        <f t="shared" si="18"/>
        <v>0</v>
      </c>
      <c r="U118" s="22">
        <f t="shared" si="19"/>
        <v>0</v>
      </c>
      <c r="W118" s="30">
        <f t="shared" si="20"/>
        <v>0</v>
      </c>
      <c r="X118" s="22">
        <f t="shared" si="21"/>
        <v>0</v>
      </c>
      <c r="Y118" s="22">
        <f t="shared" si="22"/>
        <v>0</v>
      </c>
      <c r="AA118" s="30">
        <f t="shared" si="23"/>
        <v>0</v>
      </c>
      <c r="AB118" s="22">
        <f t="shared" si="24"/>
        <v>0</v>
      </c>
      <c r="AC118" s="22">
        <f t="shared" si="27"/>
        <v>0</v>
      </c>
      <c r="AE118" s="30">
        <f t="shared" si="25"/>
        <v>0</v>
      </c>
      <c r="AF118" s="22">
        <f t="shared" si="28"/>
        <v>0</v>
      </c>
      <c r="AG118">
        <f t="shared" si="26"/>
        <v>0</v>
      </c>
      <c r="AH118" s="22"/>
    </row>
    <row r="119" spans="14:34" x14ac:dyDescent="0.45">
      <c r="N119" s="17">
        <v>5</v>
      </c>
      <c r="O119" s="30">
        <f t="shared" si="14"/>
        <v>0</v>
      </c>
      <c r="P119" s="22">
        <f t="shared" si="15"/>
        <v>0</v>
      </c>
      <c r="Q119" s="22">
        <f t="shared" si="16"/>
        <v>0</v>
      </c>
      <c r="S119" s="30">
        <f t="shared" si="17"/>
        <v>0</v>
      </c>
      <c r="T119" s="22">
        <f t="shared" si="18"/>
        <v>0</v>
      </c>
      <c r="U119" s="22">
        <f t="shared" si="19"/>
        <v>0</v>
      </c>
      <c r="W119" s="30">
        <f t="shared" si="20"/>
        <v>0</v>
      </c>
      <c r="X119" s="22">
        <f t="shared" si="21"/>
        <v>0</v>
      </c>
      <c r="Y119" s="22">
        <f t="shared" si="22"/>
        <v>0</v>
      </c>
      <c r="AA119" s="30">
        <f t="shared" si="23"/>
        <v>0</v>
      </c>
      <c r="AB119" s="22">
        <f t="shared" si="24"/>
        <v>0</v>
      </c>
      <c r="AC119" s="22">
        <f t="shared" si="27"/>
        <v>0</v>
      </c>
      <c r="AE119" s="30">
        <f t="shared" si="25"/>
        <v>0</v>
      </c>
      <c r="AF119" s="22">
        <f t="shared" si="28"/>
        <v>0</v>
      </c>
      <c r="AG119">
        <f t="shared" si="26"/>
        <v>0</v>
      </c>
      <c r="AH119" s="22"/>
    </row>
    <row r="120" spans="14:34" x14ac:dyDescent="0.45">
      <c r="N120" s="17">
        <v>6</v>
      </c>
      <c r="O120" s="30">
        <f t="shared" si="14"/>
        <v>0</v>
      </c>
      <c r="P120" s="22">
        <f t="shared" si="15"/>
        <v>0</v>
      </c>
      <c r="Q120" s="22">
        <f t="shared" si="16"/>
        <v>0</v>
      </c>
      <c r="S120" s="30">
        <f t="shared" si="17"/>
        <v>0</v>
      </c>
      <c r="T120" s="22">
        <f t="shared" si="18"/>
        <v>0</v>
      </c>
      <c r="U120" s="22">
        <f t="shared" si="19"/>
        <v>0</v>
      </c>
      <c r="W120" s="30">
        <f t="shared" si="20"/>
        <v>0</v>
      </c>
      <c r="X120" s="22">
        <f t="shared" si="21"/>
        <v>0</v>
      </c>
      <c r="Y120" s="22">
        <f t="shared" si="22"/>
        <v>0</v>
      </c>
      <c r="AA120" s="30">
        <f t="shared" si="23"/>
        <v>0</v>
      </c>
      <c r="AB120" s="22">
        <f t="shared" si="24"/>
        <v>0</v>
      </c>
      <c r="AC120" s="22">
        <f t="shared" si="27"/>
        <v>0</v>
      </c>
      <c r="AE120" s="30">
        <f t="shared" si="25"/>
        <v>0</v>
      </c>
      <c r="AF120" s="22">
        <f t="shared" si="28"/>
        <v>0</v>
      </c>
      <c r="AG120">
        <f t="shared" si="26"/>
        <v>0</v>
      </c>
      <c r="AH120" s="22"/>
    </row>
    <row r="121" spans="14:34" x14ac:dyDescent="0.45">
      <c r="N121" s="17">
        <v>7</v>
      </c>
      <c r="O121" s="30">
        <f t="shared" si="14"/>
        <v>0</v>
      </c>
      <c r="P121" s="22">
        <f t="shared" si="15"/>
        <v>0</v>
      </c>
      <c r="Q121" s="22">
        <f t="shared" si="16"/>
        <v>0</v>
      </c>
      <c r="S121" s="30">
        <f t="shared" si="17"/>
        <v>0</v>
      </c>
      <c r="T121" s="22">
        <f t="shared" si="18"/>
        <v>0</v>
      </c>
      <c r="U121" s="22">
        <f t="shared" si="19"/>
        <v>0</v>
      </c>
      <c r="W121" s="30">
        <f t="shared" si="20"/>
        <v>0</v>
      </c>
      <c r="X121" s="22">
        <f t="shared" si="21"/>
        <v>0</v>
      </c>
      <c r="Y121" s="22">
        <f t="shared" si="22"/>
        <v>0</v>
      </c>
      <c r="AA121" s="30">
        <f t="shared" si="23"/>
        <v>0</v>
      </c>
      <c r="AB121" s="22">
        <f t="shared" si="24"/>
        <v>0</v>
      </c>
      <c r="AC121" s="22">
        <f t="shared" si="27"/>
        <v>0</v>
      </c>
      <c r="AE121" s="30">
        <f t="shared" si="25"/>
        <v>0</v>
      </c>
      <c r="AF121" s="22">
        <f t="shared" si="28"/>
        <v>0</v>
      </c>
      <c r="AG121">
        <f t="shared" si="26"/>
        <v>0</v>
      </c>
      <c r="AH121" s="22"/>
    </row>
    <row r="122" spans="14:34" x14ac:dyDescent="0.45">
      <c r="N122" s="17">
        <v>8</v>
      </c>
      <c r="O122" s="30">
        <f t="shared" si="14"/>
        <v>0</v>
      </c>
      <c r="P122" s="22">
        <f t="shared" si="15"/>
        <v>0</v>
      </c>
      <c r="Q122" s="22">
        <f t="shared" si="16"/>
        <v>0</v>
      </c>
      <c r="S122" s="30">
        <f t="shared" si="17"/>
        <v>0</v>
      </c>
      <c r="T122" s="22">
        <f t="shared" si="18"/>
        <v>0</v>
      </c>
      <c r="U122" s="22">
        <f t="shared" si="19"/>
        <v>0</v>
      </c>
      <c r="W122" s="30">
        <f t="shared" si="20"/>
        <v>0</v>
      </c>
      <c r="X122" s="22">
        <f t="shared" si="21"/>
        <v>0</v>
      </c>
      <c r="Y122" s="22">
        <f t="shared" si="22"/>
        <v>0</v>
      </c>
      <c r="AA122" s="30">
        <f t="shared" si="23"/>
        <v>0</v>
      </c>
      <c r="AB122" s="22">
        <f t="shared" si="24"/>
        <v>0</v>
      </c>
      <c r="AC122" s="22">
        <f t="shared" si="27"/>
        <v>0</v>
      </c>
      <c r="AE122" s="30">
        <f t="shared" si="25"/>
        <v>0</v>
      </c>
      <c r="AF122" s="22">
        <f t="shared" si="28"/>
        <v>0</v>
      </c>
      <c r="AG122">
        <f t="shared" si="26"/>
        <v>0</v>
      </c>
      <c r="AH122" s="22"/>
    </row>
    <row r="123" spans="14:34" x14ac:dyDescent="0.45">
      <c r="N123" s="17">
        <v>9</v>
      </c>
      <c r="O123" s="30">
        <f t="shared" si="14"/>
        <v>0</v>
      </c>
      <c r="P123" s="22">
        <f t="shared" si="15"/>
        <v>0</v>
      </c>
      <c r="Q123" s="22">
        <f t="shared" si="16"/>
        <v>0</v>
      </c>
      <c r="S123" s="30">
        <f t="shared" si="17"/>
        <v>0</v>
      </c>
      <c r="T123" s="22">
        <f t="shared" si="18"/>
        <v>0</v>
      </c>
      <c r="U123" s="22">
        <f t="shared" si="19"/>
        <v>0</v>
      </c>
      <c r="W123" s="30">
        <f t="shared" si="20"/>
        <v>0</v>
      </c>
      <c r="X123" s="22">
        <f t="shared" si="21"/>
        <v>0</v>
      </c>
      <c r="Y123" s="22">
        <f t="shared" si="22"/>
        <v>0</v>
      </c>
      <c r="AA123" s="30">
        <f t="shared" si="23"/>
        <v>0</v>
      </c>
      <c r="AB123" s="22">
        <f t="shared" si="24"/>
        <v>0</v>
      </c>
      <c r="AC123" s="22">
        <f t="shared" si="27"/>
        <v>0</v>
      </c>
      <c r="AE123" s="30">
        <f t="shared" si="25"/>
        <v>0</v>
      </c>
      <c r="AF123" s="22">
        <f t="shared" si="28"/>
        <v>0</v>
      </c>
      <c r="AG123">
        <f t="shared" si="26"/>
        <v>0</v>
      </c>
      <c r="AH123" s="22"/>
    </row>
    <row r="124" spans="14:34" x14ac:dyDescent="0.45">
      <c r="N124" s="17">
        <v>10</v>
      </c>
      <c r="O124" s="30">
        <f t="shared" si="14"/>
        <v>0</v>
      </c>
      <c r="P124" s="22">
        <f t="shared" si="15"/>
        <v>0</v>
      </c>
      <c r="Q124" s="22">
        <f t="shared" si="16"/>
        <v>0</v>
      </c>
      <c r="S124" s="30">
        <f t="shared" si="17"/>
        <v>0</v>
      </c>
      <c r="T124" s="22">
        <f t="shared" si="18"/>
        <v>0</v>
      </c>
      <c r="U124" s="22">
        <f t="shared" si="19"/>
        <v>0</v>
      </c>
      <c r="W124" s="30">
        <f t="shared" si="20"/>
        <v>0</v>
      </c>
      <c r="X124" s="22">
        <f t="shared" si="21"/>
        <v>0</v>
      </c>
      <c r="Y124" s="22">
        <f t="shared" si="22"/>
        <v>0</v>
      </c>
      <c r="AA124" s="30">
        <f t="shared" si="23"/>
        <v>0</v>
      </c>
      <c r="AB124" s="22">
        <f t="shared" si="24"/>
        <v>0</v>
      </c>
      <c r="AC124" s="22">
        <f t="shared" si="27"/>
        <v>0</v>
      </c>
      <c r="AE124" s="30">
        <f t="shared" si="25"/>
        <v>0</v>
      </c>
      <c r="AF124" s="22">
        <f t="shared" si="28"/>
        <v>0</v>
      </c>
      <c r="AG124">
        <f t="shared" si="26"/>
        <v>0</v>
      </c>
      <c r="AH124" s="22"/>
    </row>
    <row r="125" spans="14:34" x14ac:dyDescent="0.45">
      <c r="N125" s="17">
        <v>11</v>
      </c>
      <c r="O125" s="30">
        <f t="shared" si="14"/>
        <v>0</v>
      </c>
      <c r="P125" s="22">
        <f t="shared" si="15"/>
        <v>0</v>
      </c>
      <c r="Q125" s="22">
        <f t="shared" si="16"/>
        <v>0</v>
      </c>
      <c r="S125" s="30">
        <f t="shared" si="17"/>
        <v>0</v>
      </c>
      <c r="T125" s="22">
        <f t="shared" si="18"/>
        <v>0</v>
      </c>
      <c r="U125" s="22">
        <f t="shared" si="19"/>
        <v>0</v>
      </c>
      <c r="W125" s="30">
        <f t="shared" si="20"/>
        <v>0</v>
      </c>
      <c r="X125" s="22">
        <f t="shared" si="21"/>
        <v>0</v>
      </c>
      <c r="Y125" s="22">
        <f t="shared" si="22"/>
        <v>0</v>
      </c>
      <c r="AA125" s="30">
        <f t="shared" si="23"/>
        <v>0</v>
      </c>
      <c r="AB125" s="22">
        <f t="shared" si="24"/>
        <v>0</v>
      </c>
      <c r="AC125" s="22">
        <f t="shared" si="27"/>
        <v>0</v>
      </c>
      <c r="AE125" s="30">
        <f t="shared" si="25"/>
        <v>0</v>
      </c>
      <c r="AF125" s="22">
        <f t="shared" si="28"/>
        <v>0</v>
      </c>
      <c r="AG125">
        <f t="shared" si="26"/>
        <v>0</v>
      </c>
      <c r="AH125" s="22"/>
    </row>
    <row r="126" spans="14:34" x14ac:dyDescent="0.45">
      <c r="N126" s="17">
        <v>12</v>
      </c>
      <c r="O126" s="30">
        <f t="shared" si="14"/>
        <v>0</v>
      </c>
      <c r="P126" s="22">
        <f t="shared" si="15"/>
        <v>0</v>
      </c>
      <c r="Q126" s="22">
        <f t="shared" si="16"/>
        <v>0</v>
      </c>
      <c r="S126" s="30">
        <f t="shared" si="17"/>
        <v>0</v>
      </c>
      <c r="T126" s="22">
        <f t="shared" si="18"/>
        <v>0</v>
      </c>
      <c r="U126" s="22">
        <f t="shared" si="19"/>
        <v>0</v>
      </c>
      <c r="W126" s="30">
        <f t="shared" si="20"/>
        <v>0</v>
      </c>
      <c r="X126" s="22">
        <f t="shared" si="21"/>
        <v>0</v>
      </c>
      <c r="Y126" s="22">
        <f t="shared" si="22"/>
        <v>0</v>
      </c>
      <c r="AA126" s="30">
        <f t="shared" si="23"/>
        <v>0</v>
      </c>
      <c r="AB126" s="22">
        <f t="shared" si="24"/>
        <v>0</v>
      </c>
      <c r="AC126" s="22">
        <f t="shared" si="27"/>
        <v>0</v>
      </c>
      <c r="AE126" s="30">
        <f t="shared" si="25"/>
        <v>0</v>
      </c>
      <c r="AF126" s="22">
        <f t="shared" si="28"/>
        <v>0</v>
      </c>
      <c r="AG126">
        <f t="shared" si="26"/>
        <v>0</v>
      </c>
      <c r="AH126" s="22"/>
    </row>
    <row r="127" spans="14:34" x14ac:dyDescent="0.45">
      <c r="N127" s="17">
        <v>13</v>
      </c>
      <c r="O127" s="30">
        <f t="shared" si="14"/>
        <v>0</v>
      </c>
      <c r="P127" s="22">
        <f t="shared" si="15"/>
        <v>0</v>
      </c>
      <c r="Q127" s="22">
        <f t="shared" si="16"/>
        <v>0</v>
      </c>
      <c r="S127" s="30">
        <f t="shared" si="17"/>
        <v>0</v>
      </c>
      <c r="T127" s="22">
        <f t="shared" si="18"/>
        <v>0</v>
      </c>
      <c r="U127" s="22">
        <f t="shared" si="19"/>
        <v>0</v>
      </c>
      <c r="W127" s="30">
        <f t="shared" si="20"/>
        <v>0</v>
      </c>
      <c r="X127" s="22">
        <f t="shared" si="21"/>
        <v>0</v>
      </c>
      <c r="Y127" s="22">
        <f t="shared" si="22"/>
        <v>0</v>
      </c>
      <c r="AA127" s="30">
        <f t="shared" si="23"/>
        <v>0</v>
      </c>
      <c r="AB127" s="22">
        <f t="shared" si="24"/>
        <v>0</v>
      </c>
      <c r="AC127" s="22">
        <f t="shared" si="27"/>
        <v>0</v>
      </c>
      <c r="AE127" s="30">
        <f t="shared" si="25"/>
        <v>0</v>
      </c>
      <c r="AF127" s="22">
        <f t="shared" si="28"/>
        <v>0</v>
      </c>
      <c r="AG127">
        <f t="shared" si="26"/>
        <v>0</v>
      </c>
      <c r="AH127" s="22"/>
    </row>
    <row r="128" spans="14:34" x14ac:dyDescent="0.45">
      <c r="N128" s="17">
        <v>14</v>
      </c>
      <c r="O128" s="30">
        <f t="shared" si="14"/>
        <v>0</v>
      </c>
      <c r="P128" s="22">
        <f t="shared" si="15"/>
        <v>0</v>
      </c>
      <c r="Q128" s="22">
        <f t="shared" si="16"/>
        <v>0</v>
      </c>
      <c r="S128" s="30">
        <f t="shared" si="17"/>
        <v>0</v>
      </c>
      <c r="T128" s="22">
        <f t="shared" si="18"/>
        <v>0</v>
      </c>
      <c r="U128" s="22">
        <f t="shared" si="19"/>
        <v>0</v>
      </c>
      <c r="W128" s="30">
        <f t="shared" si="20"/>
        <v>0</v>
      </c>
      <c r="X128" s="22">
        <f t="shared" si="21"/>
        <v>0</v>
      </c>
      <c r="Y128" s="22">
        <f t="shared" si="22"/>
        <v>0</v>
      </c>
      <c r="AA128" s="30">
        <f t="shared" si="23"/>
        <v>0</v>
      </c>
      <c r="AB128" s="22">
        <f t="shared" si="24"/>
        <v>0</v>
      </c>
      <c r="AC128" s="22">
        <f t="shared" si="27"/>
        <v>0</v>
      </c>
      <c r="AE128" s="30">
        <f t="shared" si="25"/>
        <v>0</v>
      </c>
      <c r="AF128" s="22">
        <f t="shared" si="28"/>
        <v>0</v>
      </c>
      <c r="AG128">
        <f t="shared" si="26"/>
        <v>0</v>
      </c>
      <c r="AH128" s="22"/>
    </row>
    <row r="129" spans="14:34" x14ac:dyDescent="0.45">
      <c r="N129" s="17" t="s">
        <v>53</v>
      </c>
      <c r="O129" s="30">
        <f t="shared" si="14"/>
        <v>0</v>
      </c>
      <c r="P129" s="22">
        <f t="shared" si="15"/>
        <v>0</v>
      </c>
      <c r="Q129" s="22">
        <f t="shared" si="16"/>
        <v>0</v>
      </c>
      <c r="S129" s="30">
        <f t="shared" si="17"/>
        <v>0</v>
      </c>
      <c r="T129" s="22">
        <f t="shared" si="18"/>
        <v>0</v>
      </c>
      <c r="U129" s="22">
        <f t="shared" si="19"/>
        <v>0</v>
      </c>
      <c r="W129" s="30">
        <f t="shared" si="20"/>
        <v>0</v>
      </c>
      <c r="X129" s="22">
        <f t="shared" si="21"/>
        <v>0</v>
      </c>
      <c r="Y129" s="22">
        <f t="shared" si="22"/>
        <v>0</v>
      </c>
      <c r="AA129" s="30">
        <f t="shared" si="23"/>
        <v>0</v>
      </c>
      <c r="AB129" s="22">
        <f t="shared" si="24"/>
        <v>0</v>
      </c>
      <c r="AC129" s="22">
        <f t="shared" si="27"/>
        <v>0</v>
      </c>
      <c r="AE129" s="30">
        <f t="shared" si="25"/>
        <v>0</v>
      </c>
      <c r="AF129" s="22">
        <f t="shared" si="28"/>
        <v>0</v>
      </c>
      <c r="AG129">
        <f t="shared" si="26"/>
        <v>0</v>
      </c>
      <c r="AH129" s="22"/>
    </row>
    <row r="131" spans="14:34" x14ac:dyDescent="0.45">
      <c r="N131" t="s">
        <v>54</v>
      </c>
      <c r="O131" s="38">
        <f>SUM(O114:O129)</f>
        <v>0</v>
      </c>
      <c r="Q131" s="22">
        <f>SUM(Q114:Q129)</f>
        <v>0</v>
      </c>
      <c r="S131" s="30">
        <f>SUM(S114:S129)</f>
        <v>0</v>
      </c>
      <c r="U131" s="22">
        <f>SUM(U114:U129)</f>
        <v>0</v>
      </c>
      <c r="W131" s="38">
        <f>SUM(W114:W129)</f>
        <v>0</v>
      </c>
      <c r="Y131" s="22">
        <f>SUM(Y114:Y129)</f>
        <v>0</v>
      </c>
      <c r="AA131" s="38">
        <f>SUM(AA114:AA129)</f>
        <v>0</v>
      </c>
      <c r="AC131" s="22">
        <f>SUM(AC114:AC129)</f>
        <v>0</v>
      </c>
      <c r="AE131" s="31">
        <f>SUM(AE114:AE129)</f>
        <v>0</v>
      </c>
      <c r="AF131" s="2"/>
      <c r="AG131">
        <f>SUM(AG114:AG129)</f>
        <v>0</v>
      </c>
      <c r="AH131" s="22"/>
    </row>
    <row r="135" spans="14:34" x14ac:dyDescent="0.45">
      <c r="N135" s="3" t="s">
        <v>26</v>
      </c>
      <c r="P135" s="5" t="str">
        <f>($C$3)</f>
        <v>p7eINT_metier</v>
      </c>
      <c r="T135" s="6" t="s">
        <v>27</v>
      </c>
      <c r="W135" s="7" t="str">
        <f>($C$5)</f>
        <v>Plaice VIIe - International (Used metier based datasets)</v>
      </c>
    </row>
    <row r="136" spans="14:34" x14ac:dyDescent="0.45">
      <c r="N136" s="3"/>
    </row>
    <row r="137" spans="14:34" x14ac:dyDescent="0.45">
      <c r="N137" s="6" t="s">
        <v>29</v>
      </c>
      <c r="P137" s="5">
        <f>($B$7)</f>
        <v>1997</v>
      </c>
      <c r="Q137" s="9"/>
      <c r="R137" s="9"/>
      <c r="S137" s="9"/>
      <c r="T137" s="6" t="s">
        <v>30</v>
      </c>
      <c r="U137" s="10"/>
      <c r="W137" s="5" t="str">
        <f>($D$7)</f>
        <v>Combined</v>
      </c>
    </row>
    <row r="138" spans="14:34" x14ac:dyDescent="0.45">
      <c r="N138" s="6"/>
      <c r="P138" s="6"/>
      <c r="Q138" s="9"/>
      <c r="R138" s="9"/>
      <c r="S138" s="9"/>
      <c r="U138" s="10"/>
    </row>
    <row r="139" spans="14:34" x14ac:dyDescent="0.45">
      <c r="N139" s="6" t="s">
        <v>32</v>
      </c>
      <c r="P139" s="36">
        <f>($F$7)</f>
        <v>42194</v>
      </c>
      <c r="Q139" s="2"/>
      <c r="R139" s="2"/>
      <c r="T139" s="6" t="s">
        <v>33</v>
      </c>
      <c r="U139" s="2"/>
      <c r="W139" s="5" t="str">
        <f>($J$7)</f>
        <v>idh</v>
      </c>
    </row>
    <row r="142" spans="14:34" x14ac:dyDescent="0.45">
      <c r="N142" s="15" t="s">
        <v>68</v>
      </c>
      <c r="X142" s="57" t="s">
        <v>131</v>
      </c>
    </row>
    <row r="143" spans="14:34" x14ac:dyDescent="0.45">
      <c r="X143" s="57" t="s">
        <v>132</v>
      </c>
    </row>
    <row r="144" spans="14:34" x14ac:dyDescent="0.45">
      <c r="N144" s="3" t="s">
        <v>78</v>
      </c>
      <c r="S144">
        <v>3.3E-3</v>
      </c>
      <c r="T144">
        <v>5.28E-2</v>
      </c>
      <c r="W144">
        <v>0.1144</v>
      </c>
    </row>
    <row r="145" spans="10:39" x14ac:dyDescent="0.45">
      <c r="AH145" s="66"/>
      <c r="AI145" s="66"/>
      <c r="AJ145" s="67"/>
      <c r="AK145" s="67"/>
      <c r="AL145" s="67"/>
      <c r="AM145" s="67"/>
    </row>
    <row r="146" spans="10:39" x14ac:dyDescent="0.45">
      <c r="O146" s="37" t="str">
        <f>J13</f>
        <v>TOTAL</v>
      </c>
      <c r="P146" s="2"/>
      <c r="AA146" s="42" t="s">
        <v>79</v>
      </c>
      <c r="AF146" s="42" t="s">
        <v>79</v>
      </c>
      <c r="AH146" s="66"/>
      <c r="AI146" s="66"/>
      <c r="AJ146" s="68" t="s">
        <v>79</v>
      </c>
      <c r="AK146" s="67"/>
      <c r="AL146" s="67"/>
      <c r="AM146" s="67"/>
    </row>
    <row r="147" spans="10:39" x14ac:dyDescent="0.45">
      <c r="O147" s="37" t="str">
        <f>J14</f>
        <v>ANNUAL</v>
      </c>
      <c r="P147" s="2"/>
      <c r="S147" t="s">
        <v>80</v>
      </c>
      <c r="T147" t="s">
        <v>81</v>
      </c>
      <c r="AA147" s="42" t="s">
        <v>82</v>
      </c>
      <c r="AE147" t="s">
        <v>80</v>
      </c>
      <c r="AF147" s="42" t="s">
        <v>82</v>
      </c>
      <c r="AH147" s="66"/>
      <c r="AI147" s="66"/>
      <c r="AJ147" s="68" t="s">
        <v>83</v>
      </c>
      <c r="AK147" s="67"/>
      <c r="AL147" s="67"/>
      <c r="AM147" s="67"/>
    </row>
    <row r="148" spans="10:39" x14ac:dyDescent="0.45">
      <c r="N148" s="17" t="s">
        <v>40</v>
      </c>
      <c r="O148" s="10" t="s">
        <v>74</v>
      </c>
      <c r="P148" s="10" t="s">
        <v>75</v>
      </c>
      <c r="S148" t="s">
        <v>84</v>
      </c>
      <c r="T148" t="s">
        <v>85</v>
      </c>
      <c r="W148" t="s">
        <v>86</v>
      </c>
      <c r="X148" t="s">
        <v>87</v>
      </c>
      <c r="AA148" s="42" t="s">
        <v>88</v>
      </c>
      <c r="AE148" t="s">
        <v>89</v>
      </c>
      <c r="AF148" s="42" t="s">
        <v>90</v>
      </c>
      <c r="AH148" s="66"/>
      <c r="AI148" s="66"/>
      <c r="AJ148" s="68" t="s">
        <v>91</v>
      </c>
      <c r="AK148" s="67"/>
      <c r="AL148" s="67"/>
      <c r="AM148" s="67"/>
    </row>
    <row r="149" spans="10:39" x14ac:dyDescent="0.45">
      <c r="N149" s="17">
        <v>0</v>
      </c>
      <c r="O149" s="30">
        <f t="shared" ref="O149:O164" si="29">SUM(AE81+AE114)</f>
        <v>0</v>
      </c>
      <c r="P149" s="22">
        <f t="shared" ref="P149:P164" si="30">IF(AE81+AE114=0,0,(AE81*AF81+AE114* AF114)/(AE81+AE114))</f>
        <v>0</v>
      </c>
      <c r="Q149" s="22">
        <f t="shared" ref="Q149:Q164" si="31">SUM(O149*P149)</f>
        <v>0</v>
      </c>
      <c r="AF149" s="42"/>
      <c r="AH149" s="66"/>
      <c r="AI149" s="66"/>
      <c r="AJ149" s="67">
        <f t="shared" ref="AJ149:AJ164" si="32">SUM(O149*P149)</f>
        <v>0</v>
      </c>
      <c r="AK149" s="67"/>
      <c r="AL149" s="69">
        <f t="shared" ref="AL149:AL164" si="33">SUM(P149*$AJ$168)</f>
        <v>0</v>
      </c>
      <c r="AM149" s="67"/>
    </row>
    <row r="150" spans="10:39" x14ac:dyDescent="0.45">
      <c r="J150" s="56"/>
      <c r="N150" s="17">
        <v>1</v>
      </c>
      <c r="O150" s="30">
        <f t="shared" si="29"/>
        <v>7000</v>
      </c>
      <c r="P150" s="22">
        <f t="shared" si="30"/>
        <v>0.20899999999999999</v>
      </c>
      <c r="Q150" s="22">
        <f t="shared" si="31"/>
        <v>1463</v>
      </c>
      <c r="S150">
        <v>1.5</v>
      </c>
      <c r="T150" s="22">
        <f t="shared" ref="T150:T164" si="34">P150</f>
        <v>0.20899999999999999</v>
      </c>
      <c r="W150" s="22">
        <f>SUM(($S$144*S150^2)+($T$144*S150)+$W$144)</f>
        <v>0.20102500000000001</v>
      </c>
      <c r="X150">
        <f>SUM(O150*W150)</f>
        <v>1407.175</v>
      </c>
      <c r="AA150" s="43">
        <f>SUM(W150*$X$168)</f>
        <v>0.20448711073856088</v>
      </c>
      <c r="AE150">
        <v>1</v>
      </c>
      <c r="AF150" s="43">
        <f>SUM(($S$144*AE150^2)+($T$144*AE150)+$W$144)*$X$168</f>
        <v>0.17343640035281493</v>
      </c>
      <c r="AH150" s="66"/>
      <c r="AI150" s="66"/>
      <c r="AJ150" s="67">
        <f>SUM(O150*P150)</f>
        <v>1463</v>
      </c>
      <c r="AK150" s="67"/>
      <c r="AL150" s="69">
        <f t="shared" si="33"/>
        <v>0.20844893692284619</v>
      </c>
      <c r="AM150" s="67"/>
    </row>
    <row r="151" spans="10:39" x14ac:dyDescent="0.45">
      <c r="J151" s="56"/>
      <c r="N151" s="17">
        <v>2</v>
      </c>
      <c r="O151" s="30">
        <f t="shared" si="29"/>
        <v>860977.5</v>
      </c>
      <c r="P151" s="22">
        <f t="shared" si="30"/>
        <v>0.28585524367636372</v>
      </c>
      <c r="Q151" s="22">
        <f t="shared" si="31"/>
        <v>246114.93306236644</v>
      </c>
      <c r="S151">
        <v>2.5</v>
      </c>
      <c r="T151" s="22">
        <f t="shared" si="34"/>
        <v>0.28585524367636372</v>
      </c>
      <c r="W151" s="22">
        <f t="shared" ref="W151:W164" si="35">SUM(($S$144*S151^2)+($T$144*S151)+$W$144)</f>
        <v>0.26702500000000001</v>
      </c>
      <c r="X151">
        <f t="shared" ref="X151:X164" si="36">SUM(O151*W151)</f>
        <v>229902.51693750001</v>
      </c>
      <c r="AA151" s="43">
        <f t="shared" ref="AA151:AA164" si="37">SUM(W151*$X$168)</f>
        <v>0.27162378184287633</v>
      </c>
      <c r="AE151">
        <v>2</v>
      </c>
      <c r="AF151" s="43">
        <f t="shared" ref="AF151:AF164" si="38">SUM(($S$144*AE151^2)+($T$144*AE151)+$W$144)*$X$168</f>
        <v>0.23721623790191468</v>
      </c>
      <c r="AH151" s="66"/>
      <c r="AI151" s="66"/>
      <c r="AJ151" s="67">
        <f t="shared" si="32"/>
        <v>246114.93306236644</v>
      </c>
      <c r="AK151" s="67"/>
      <c r="AL151" s="69">
        <f t="shared" si="33"/>
        <v>0.28510153903425439</v>
      </c>
      <c r="AM151" s="67"/>
    </row>
    <row r="152" spans="10:39" x14ac:dyDescent="0.45">
      <c r="J152" s="56"/>
      <c r="N152" s="17">
        <v>3</v>
      </c>
      <c r="O152" s="30">
        <f t="shared" si="29"/>
        <v>2227901.5</v>
      </c>
      <c r="P152" s="22">
        <f t="shared" si="30"/>
        <v>0.35719531861205578</v>
      </c>
      <c r="Q152" s="22">
        <f t="shared" si="31"/>
        <v>795795.98612877703</v>
      </c>
      <c r="S152">
        <v>3.5</v>
      </c>
      <c r="T152" s="22">
        <f t="shared" si="34"/>
        <v>0.35719531861205578</v>
      </c>
      <c r="W152" s="22">
        <f t="shared" si="35"/>
        <v>0.33962500000000001</v>
      </c>
      <c r="X152">
        <f t="shared" si="36"/>
        <v>756651.04693750001</v>
      </c>
      <c r="AA152" s="43">
        <f t="shared" si="37"/>
        <v>0.34547412005762335</v>
      </c>
      <c r="AE152">
        <v>3</v>
      </c>
      <c r="AF152" s="43">
        <f t="shared" si="38"/>
        <v>0.3077097425614459</v>
      </c>
      <c r="AH152" s="66"/>
      <c r="AI152" s="66"/>
      <c r="AJ152" s="67">
        <f t="shared" si="32"/>
        <v>795795.98612877703</v>
      </c>
      <c r="AK152" s="67"/>
      <c r="AL152" s="69">
        <f t="shared" si="33"/>
        <v>0.35625351405981032</v>
      </c>
      <c r="AM152" s="67"/>
    </row>
    <row r="153" spans="10:39" x14ac:dyDescent="0.45">
      <c r="J153" s="56"/>
      <c r="N153" s="17">
        <v>4</v>
      </c>
      <c r="O153" s="30">
        <f t="shared" si="29"/>
        <v>434784</v>
      </c>
      <c r="P153" s="22">
        <f t="shared" si="30"/>
        <v>0.37368886957067032</v>
      </c>
      <c r="Q153" s="22">
        <f t="shared" si="31"/>
        <v>162473.94146741432</v>
      </c>
      <c r="S153">
        <v>4.5</v>
      </c>
      <c r="T153" s="22">
        <f t="shared" si="34"/>
        <v>0.37368886957067032</v>
      </c>
      <c r="W153" s="22">
        <f t="shared" si="35"/>
        <v>0.418825</v>
      </c>
      <c r="X153">
        <f t="shared" si="36"/>
        <v>182098.4088</v>
      </c>
      <c r="AA153" s="43">
        <f t="shared" si="37"/>
        <v>0.42603812538280189</v>
      </c>
      <c r="AE153">
        <v>4</v>
      </c>
      <c r="AF153" s="43">
        <f t="shared" si="38"/>
        <v>0.38491691433140868</v>
      </c>
      <c r="AH153" s="66"/>
      <c r="AI153" s="66"/>
      <c r="AJ153" s="67">
        <f t="shared" si="32"/>
        <v>162473.94146741432</v>
      </c>
      <c r="AK153" s="67"/>
      <c r="AL153" s="69">
        <f t="shared" si="33"/>
        <v>0.37270357704261414</v>
      </c>
      <c r="AM153" s="67"/>
    </row>
    <row r="154" spans="10:39" x14ac:dyDescent="0.45">
      <c r="J154" s="56"/>
      <c r="N154" s="17">
        <v>5</v>
      </c>
      <c r="O154" s="30">
        <f t="shared" si="29"/>
        <v>177200</v>
      </c>
      <c r="P154" s="22">
        <f t="shared" si="30"/>
        <v>0.48556027829387083</v>
      </c>
      <c r="Q154" s="22">
        <f t="shared" si="31"/>
        <v>86041.281313673913</v>
      </c>
      <c r="S154">
        <v>5.5</v>
      </c>
      <c r="T154" s="22">
        <f t="shared" si="34"/>
        <v>0.48556027829387083</v>
      </c>
      <c r="W154" s="22">
        <f t="shared" si="35"/>
        <v>0.50462499999999999</v>
      </c>
      <c r="X154">
        <f t="shared" si="36"/>
        <v>89419.55</v>
      </c>
      <c r="AA154" s="43">
        <f t="shared" si="37"/>
        <v>0.51331579781841197</v>
      </c>
      <c r="AE154">
        <v>5</v>
      </c>
      <c r="AF154" s="43">
        <f t="shared" si="38"/>
        <v>0.46883775321180304</v>
      </c>
      <c r="AH154" s="66"/>
      <c r="AI154" s="66"/>
      <c r="AJ154" s="67">
        <f t="shared" si="32"/>
        <v>86041.281313673913</v>
      </c>
      <c r="AK154" s="67"/>
      <c r="AL154" s="69">
        <f t="shared" si="33"/>
        <v>0.48428001828860634</v>
      </c>
      <c r="AM154" s="67"/>
    </row>
    <row r="155" spans="10:39" x14ac:dyDescent="0.45">
      <c r="J155" s="56"/>
      <c r="N155" s="17">
        <v>6</v>
      </c>
      <c r="O155" s="30">
        <f t="shared" si="29"/>
        <v>146850</v>
      </c>
      <c r="P155" s="22">
        <f t="shared" si="30"/>
        <v>0.59375514167480881</v>
      </c>
      <c r="Q155" s="22">
        <f t="shared" si="31"/>
        <v>87192.942554945679</v>
      </c>
      <c r="S155">
        <v>6.5</v>
      </c>
      <c r="T155" s="22">
        <f t="shared" si="34"/>
        <v>0.59375514167480881</v>
      </c>
      <c r="W155" s="22">
        <f t="shared" si="35"/>
        <v>0.59702499999999992</v>
      </c>
      <c r="X155">
        <f t="shared" si="36"/>
        <v>87673.121249999982</v>
      </c>
      <c r="AA155" s="43">
        <f t="shared" si="37"/>
        <v>0.60730713736445352</v>
      </c>
      <c r="AE155">
        <v>6</v>
      </c>
      <c r="AF155" s="43">
        <f t="shared" si="38"/>
        <v>0.55947225920262889</v>
      </c>
      <c r="AH155" s="66"/>
      <c r="AI155" s="66"/>
      <c r="AJ155" s="67">
        <f t="shared" si="32"/>
        <v>87192.942554945679</v>
      </c>
      <c r="AK155" s="67"/>
      <c r="AL155" s="69">
        <f t="shared" si="33"/>
        <v>0.59218960801238196</v>
      </c>
      <c r="AM155" s="67"/>
    </row>
    <row r="156" spans="10:39" x14ac:dyDescent="0.45">
      <c r="J156" s="56"/>
      <c r="N156" s="17">
        <v>7</v>
      </c>
      <c r="O156" s="30">
        <f t="shared" si="29"/>
        <v>75350</v>
      </c>
      <c r="P156" s="22">
        <f t="shared" si="30"/>
        <v>0.67620050851956393</v>
      </c>
      <c r="Q156" s="22">
        <f t="shared" si="31"/>
        <v>50951.708316949145</v>
      </c>
      <c r="S156">
        <v>7.5</v>
      </c>
      <c r="T156" s="22">
        <f t="shared" si="34"/>
        <v>0.67620050851956393</v>
      </c>
      <c r="W156" s="22">
        <f t="shared" si="35"/>
        <v>0.69602500000000012</v>
      </c>
      <c r="X156">
        <f t="shared" si="36"/>
        <v>52445.483750000007</v>
      </c>
      <c r="AA156" s="43">
        <f t="shared" si="37"/>
        <v>0.70801214402092694</v>
      </c>
      <c r="AE156">
        <v>7</v>
      </c>
      <c r="AF156" s="43">
        <f t="shared" si="38"/>
        <v>0.6568204323038862</v>
      </c>
      <c r="AH156" s="66"/>
      <c r="AI156" s="66"/>
      <c r="AJ156" s="67">
        <f t="shared" si="32"/>
        <v>50951.708316949145</v>
      </c>
      <c r="AK156" s="67"/>
      <c r="AL156" s="69">
        <f t="shared" si="33"/>
        <v>0.67441759400761292</v>
      </c>
      <c r="AM156" s="67"/>
    </row>
    <row r="157" spans="10:39" x14ac:dyDescent="0.45">
      <c r="J157" s="56"/>
      <c r="N157" s="17">
        <v>8</v>
      </c>
      <c r="O157" s="30">
        <f t="shared" si="29"/>
        <v>30700</v>
      </c>
      <c r="P157" s="22">
        <f t="shared" si="30"/>
        <v>0.79383863991012527</v>
      </c>
      <c r="Q157" s="22">
        <f t="shared" si="31"/>
        <v>24370.846245240846</v>
      </c>
      <c r="S157">
        <v>8.5</v>
      </c>
      <c r="T157" s="22">
        <f t="shared" si="34"/>
        <v>0.79383863991012527</v>
      </c>
      <c r="W157" s="22">
        <f t="shared" si="35"/>
        <v>0.80162500000000003</v>
      </c>
      <c r="X157">
        <f t="shared" si="36"/>
        <v>24609.887500000001</v>
      </c>
      <c r="AA157" s="43">
        <f t="shared" si="37"/>
        <v>0.81543081778783166</v>
      </c>
      <c r="AE157">
        <v>8</v>
      </c>
      <c r="AF157" s="43">
        <f t="shared" si="38"/>
        <v>0.76088227251557528</v>
      </c>
      <c r="AH157" s="66"/>
      <c r="AI157" s="66"/>
      <c r="AJ157" s="67">
        <f t="shared" si="32"/>
        <v>24370.846245240846</v>
      </c>
      <c r="AK157" s="67"/>
      <c r="AL157" s="69">
        <f t="shared" si="33"/>
        <v>0.79174555300260152</v>
      </c>
      <c r="AM157" s="70"/>
    </row>
    <row r="158" spans="10:39" x14ac:dyDescent="0.45">
      <c r="J158" s="56"/>
      <c r="N158" s="17">
        <v>9</v>
      </c>
      <c r="O158" s="30">
        <f t="shared" si="29"/>
        <v>17400</v>
      </c>
      <c r="P158" s="22">
        <f t="shared" si="30"/>
        <v>0.91035367476972673</v>
      </c>
      <c r="Q158" s="22">
        <f t="shared" si="31"/>
        <v>15840.153940993245</v>
      </c>
      <c r="S158">
        <v>9.5</v>
      </c>
      <c r="T158" s="22">
        <f t="shared" si="34"/>
        <v>0.91035367476972673</v>
      </c>
      <c r="W158" s="22">
        <f t="shared" si="35"/>
        <v>0.91382500000000011</v>
      </c>
      <c r="X158">
        <f t="shared" si="36"/>
        <v>15900.555000000002</v>
      </c>
      <c r="Z158" s="5"/>
      <c r="AA158" s="43">
        <f t="shared" si="37"/>
        <v>0.92956315866516803</v>
      </c>
      <c r="AE158">
        <v>9</v>
      </c>
      <c r="AF158" s="43">
        <f t="shared" si="38"/>
        <v>0.87165777983769577</v>
      </c>
      <c r="AH158" s="66"/>
      <c r="AI158" s="66"/>
      <c r="AJ158" s="67">
        <f t="shared" si="32"/>
        <v>15840.153940993245</v>
      </c>
      <c r="AK158" s="67"/>
      <c r="AL158" s="69">
        <f t="shared" si="33"/>
        <v>0.90795337669644016</v>
      </c>
      <c r="AM158" s="67"/>
    </row>
    <row r="159" spans="10:39" x14ac:dyDescent="0.45">
      <c r="J159" s="56"/>
      <c r="L159" s="34" t="s">
        <v>92</v>
      </c>
      <c r="M159" s="30">
        <f>SUM(O159:O164)</f>
        <v>98950</v>
      </c>
      <c r="N159" s="17">
        <v>10</v>
      </c>
      <c r="O159" s="30">
        <f t="shared" si="29"/>
        <v>43950</v>
      </c>
      <c r="P159" s="22">
        <f t="shared" si="30"/>
        <v>1.0365710480894219</v>
      </c>
      <c r="Q159" s="22">
        <f t="shared" si="31"/>
        <v>45557.29756353009</v>
      </c>
      <c r="S159">
        <v>10.5</v>
      </c>
      <c r="T159" s="22">
        <f t="shared" si="34"/>
        <v>1.0365710480894219</v>
      </c>
      <c r="W159" s="22">
        <f t="shared" si="35"/>
        <v>1.0326250000000001</v>
      </c>
      <c r="X159">
        <f t="shared" si="36"/>
        <v>45383.868750000009</v>
      </c>
      <c r="AA159" s="43">
        <f t="shared" si="37"/>
        <v>1.0504091666529358</v>
      </c>
      <c r="AE159">
        <v>10</v>
      </c>
      <c r="AF159" s="43">
        <f t="shared" si="38"/>
        <v>0.98914695427024801</v>
      </c>
      <c r="AH159" s="66"/>
      <c r="AI159" s="66"/>
      <c r="AJ159" s="67">
        <f t="shared" si="32"/>
        <v>45557.29756353009</v>
      </c>
      <c r="AK159" s="67"/>
      <c r="AL159" s="69">
        <f t="shared" si="33"/>
        <v>1.0338379570298588</v>
      </c>
      <c r="AM159" s="71"/>
    </row>
    <row r="160" spans="10:39" x14ac:dyDescent="0.45">
      <c r="N160" s="17">
        <v>11</v>
      </c>
      <c r="O160" s="30">
        <f t="shared" si="29"/>
        <v>24000</v>
      </c>
      <c r="P160" s="22">
        <f t="shared" si="30"/>
        <v>1.1830000000000001</v>
      </c>
      <c r="Q160" s="22">
        <f t="shared" si="31"/>
        <v>28392</v>
      </c>
      <c r="S160">
        <v>11.5</v>
      </c>
      <c r="T160" s="22">
        <f t="shared" si="34"/>
        <v>1.1830000000000001</v>
      </c>
      <c r="W160" s="22">
        <f t="shared" si="35"/>
        <v>1.1580250000000001</v>
      </c>
      <c r="X160">
        <f t="shared" si="36"/>
        <v>27792.600000000002</v>
      </c>
      <c r="AA160" s="43">
        <f t="shared" si="37"/>
        <v>1.1779688417511351</v>
      </c>
      <c r="AE160">
        <v>11</v>
      </c>
      <c r="AF160" s="43">
        <f t="shared" si="38"/>
        <v>1.1133497958132315</v>
      </c>
      <c r="AH160" s="66"/>
      <c r="AI160" s="66"/>
      <c r="AJ160" s="67">
        <f t="shared" si="32"/>
        <v>28392</v>
      </c>
      <c r="AK160" s="67"/>
      <c r="AL160" s="69">
        <f t="shared" si="33"/>
        <v>1.179880824783383</v>
      </c>
      <c r="AM160" s="67"/>
    </row>
    <row r="161" spans="14:39" x14ac:dyDescent="0.45">
      <c r="N161" s="17">
        <v>12</v>
      </c>
      <c r="O161" s="30">
        <f t="shared" si="29"/>
        <v>17000</v>
      </c>
      <c r="P161" s="22">
        <f t="shared" si="30"/>
        <v>1.3029999999999999</v>
      </c>
      <c r="Q161" s="22">
        <f t="shared" si="31"/>
        <v>22151</v>
      </c>
      <c r="S161">
        <v>12.5</v>
      </c>
      <c r="T161" s="22">
        <f t="shared" si="34"/>
        <v>1.3029999999999999</v>
      </c>
      <c r="W161" s="22">
        <f t="shared" si="35"/>
        <v>1.2900250000000002</v>
      </c>
      <c r="X161">
        <f t="shared" si="36"/>
        <v>21930.425000000003</v>
      </c>
      <c r="AA161" s="43">
        <f t="shared" si="37"/>
        <v>1.3122421839597662</v>
      </c>
      <c r="AE161">
        <v>12</v>
      </c>
      <c r="AF161" s="43">
        <f t="shared" si="38"/>
        <v>1.2442663044666467</v>
      </c>
      <c r="AH161" s="66"/>
      <c r="AI161" s="66"/>
      <c r="AJ161" s="67">
        <f t="shared" si="32"/>
        <v>22151</v>
      </c>
      <c r="AK161" s="67"/>
      <c r="AL161" s="69">
        <f t="shared" si="33"/>
        <v>1.2995644249304716</v>
      </c>
      <c r="AM161" s="67"/>
    </row>
    <row r="162" spans="14:39" x14ac:dyDescent="0.45">
      <c r="N162" s="17">
        <v>13</v>
      </c>
      <c r="O162" s="30">
        <f t="shared" si="29"/>
        <v>9000</v>
      </c>
      <c r="P162" s="22">
        <f t="shared" si="30"/>
        <v>1.427</v>
      </c>
      <c r="Q162" s="22">
        <f t="shared" si="31"/>
        <v>12843</v>
      </c>
      <c r="S162">
        <v>13.5</v>
      </c>
      <c r="T162" s="22">
        <f t="shared" si="34"/>
        <v>1.427</v>
      </c>
      <c r="W162" s="22">
        <f t="shared" si="35"/>
        <v>1.428625</v>
      </c>
      <c r="X162">
        <f t="shared" si="36"/>
        <v>12857.625</v>
      </c>
      <c r="AA162" s="43">
        <f t="shared" si="37"/>
        <v>1.4532291932788286</v>
      </c>
      <c r="AE162">
        <v>13</v>
      </c>
      <c r="AF162" s="43">
        <f t="shared" si="38"/>
        <v>1.3818964802304934</v>
      </c>
      <c r="AH162" s="66"/>
      <c r="AI162" s="66"/>
      <c r="AJ162" s="67">
        <f t="shared" si="32"/>
        <v>12843</v>
      </c>
      <c r="AK162" s="67"/>
      <c r="AL162" s="69">
        <f t="shared" si="33"/>
        <v>1.4232374784157968</v>
      </c>
      <c r="AM162" s="67"/>
    </row>
    <row r="163" spans="14:39" x14ac:dyDescent="0.45">
      <c r="N163" s="17">
        <v>14</v>
      </c>
      <c r="O163" s="30">
        <f t="shared" si="29"/>
        <v>3000</v>
      </c>
      <c r="P163" s="22">
        <f t="shared" si="30"/>
        <v>1.556</v>
      </c>
      <c r="Q163" s="22">
        <f t="shared" si="31"/>
        <v>4668</v>
      </c>
      <c r="S163">
        <v>14.5</v>
      </c>
      <c r="T163" s="22">
        <f t="shared" si="34"/>
        <v>1.556</v>
      </c>
      <c r="W163" s="22">
        <f t="shared" si="35"/>
        <v>1.573825</v>
      </c>
      <c r="X163">
        <f t="shared" si="36"/>
        <v>4721.4750000000004</v>
      </c>
      <c r="AA163" s="43">
        <f t="shared" si="37"/>
        <v>1.6009298697083225</v>
      </c>
      <c r="AE163">
        <v>14</v>
      </c>
      <c r="AF163" s="43">
        <f t="shared" si="38"/>
        <v>1.5262403231047719</v>
      </c>
      <c r="AH163" s="66"/>
      <c r="AI163" s="66"/>
      <c r="AJ163" s="67">
        <f t="shared" si="32"/>
        <v>4668</v>
      </c>
      <c r="AK163" s="67"/>
      <c r="AL163" s="69">
        <f t="shared" si="33"/>
        <v>1.5518973485739171</v>
      </c>
      <c r="AM163" s="67"/>
    </row>
    <row r="164" spans="14:39" x14ac:dyDescent="0.45">
      <c r="N164" s="17" t="s">
        <v>53</v>
      </c>
      <c r="O164" s="30">
        <f t="shared" si="29"/>
        <v>2000</v>
      </c>
      <c r="P164" s="22">
        <f t="shared" si="30"/>
        <v>1.6879999999999999</v>
      </c>
      <c r="Q164" s="22">
        <f t="shared" si="31"/>
        <v>3376</v>
      </c>
      <c r="S164">
        <v>15.5</v>
      </c>
      <c r="T164" s="22">
        <f t="shared" si="34"/>
        <v>1.6879999999999999</v>
      </c>
      <c r="W164" s="22">
        <f t="shared" si="35"/>
        <v>1.7256250000000002</v>
      </c>
      <c r="X164">
        <f t="shared" si="36"/>
        <v>3451.2500000000005</v>
      </c>
      <c r="AA164" s="43">
        <f t="shared" si="37"/>
        <v>1.7553442132482484</v>
      </c>
      <c r="AE164">
        <v>15</v>
      </c>
      <c r="AF164" s="43">
        <f t="shared" si="38"/>
        <v>1.6772978330894814</v>
      </c>
      <c r="AH164" s="66"/>
      <c r="AI164" s="66"/>
      <c r="AJ164" s="67">
        <f t="shared" si="32"/>
        <v>3376</v>
      </c>
      <c r="AK164" s="67"/>
      <c r="AL164" s="69">
        <f t="shared" si="33"/>
        <v>1.6835493087357145</v>
      </c>
      <c r="AM164" s="67"/>
    </row>
    <row r="165" spans="14:39" x14ac:dyDescent="0.45">
      <c r="Z165" s="42" t="s">
        <v>92</v>
      </c>
      <c r="AA165" s="43">
        <f>SUM(AA159*O159/M159)+(AA160*O160/M159)+(AA161*O161/M159)+(AA162*O162/M159)+(AA163*O163/M159)+(AA164*O164/M159)</f>
        <v>1.1939099846272938</v>
      </c>
      <c r="AB165" s="42"/>
      <c r="AC165" s="42"/>
      <c r="AD165" s="42" t="s">
        <v>93</v>
      </c>
      <c r="AE165" s="44">
        <v>10</v>
      </c>
      <c r="AF165" s="43">
        <f>SUM(AF159*O159/M159)+(AF160*O160/M159)+(AF161*O161/M159)+(AF162*O162/M159)+(AF163*O163/M159)+(AF164*O164/M159)</f>
        <v>1.1290178461161766</v>
      </c>
      <c r="AH165" s="66"/>
      <c r="AI165" s="66"/>
      <c r="AJ165" s="66"/>
      <c r="AK165" s="66"/>
      <c r="AL165" s="43">
        <f>SUM(AL159*O159/M159)+(AL160*O160/M159)+(AL161*O161/M159)+(AL162*O162/M159)+(AL163*O163/M159)+(AL164*O164/M159)</f>
        <v>1.179169693774804</v>
      </c>
      <c r="AM165" s="66"/>
    </row>
    <row r="166" spans="14:39" x14ac:dyDescent="0.45">
      <c r="N166" t="s">
        <v>54</v>
      </c>
      <c r="O166" s="31">
        <f>SUM(O149:O164)</f>
        <v>4077113</v>
      </c>
      <c r="P166" s="2"/>
      <c r="Q166" s="32">
        <f>SUM(Q149:Q164)</f>
        <v>1587232.0905938908</v>
      </c>
      <c r="W166" t="s">
        <v>94</v>
      </c>
      <c r="X166">
        <f>SUM(X150:X164)</f>
        <v>1556244.9889250002</v>
      </c>
      <c r="AH166" s="66" t="s">
        <v>94</v>
      </c>
      <c r="AI166" s="66"/>
      <c r="AJ166" s="66">
        <f>SUM(AJ149:AJ164)</f>
        <v>1587232.0905938908</v>
      </c>
      <c r="AK166" s="66"/>
      <c r="AL166" s="66"/>
      <c r="AM166" s="66"/>
    </row>
    <row r="167" spans="14:39" x14ac:dyDescent="0.45">
      <c r="AH167" s="66"/>
      <c r="AI167" s="66"/>
      <c r="AJ167" s="66"/>
      <c r="AK167" s="66"/>
      <c r="AL167" s="66"/>
      <c r="AM167" s="66"/>
    </row>
    <row r="168" spans="14:39" x14ac:dyDescent="0.45">
      <c r="N168" t="s">
        <v>95</v>
      </c>
      <c r="O168" s="33">
        <f>IF($Q$166 &gt;0, $Q$166/$J$15/1000,0)</f>
        <v>1.0026436358241433</v>
      </c>
      <c r="P168" s="2"/>
      <c r="W168" t="s">
        <v>96</v>
      </c>
      <c r="X168">
        <f>J15/(X166/1000)</f>
        <v>1.0172222894593252</v>
      </c>
      <c r="AH168" s="66" t="s">
        <v>96</v>
      </c>
      <c r="AI168" s="66"/>
      <c r="AJ168" s="66">
        <f>J15/(AJ166/1000)</f>
        <v>0.99736333455907267</v>
      </c>
      <c r="AK168" s="66"/>
      <c r="AL168" s="66"/>
      <c r="AM168" s="66"/>
    </row>
    <row r="169" spans="14:39" x14ac:dyDescent="0.45">
      <c r="N169" t="s">
        <v>97</v>
      </c>
    </row>
    <row r="170" spans="14:39" x14ac:dyDescent="0.45">
      <c r="N170" t="s">
        <v>98</v>
      </c>
    </row>
  </sheetData>
  <pageMargins left="0.75" right="0.75" top="1" bottom="1" header="0.5" footer="0.5"/>
  <pageSetup paperSize="9" orientation="landscape" blackAndWhite="1" useFirstPageNumber="1" horizontalDpi="4294967292" verticalDpi="4294967292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8433" r:id="rId4" name="Button 1">
              <controlPr defaultSize="0" print="0" autoFill="0" autoLine="0" autoPict="0" macro="'TOTINT+migration(1997)'!PRINT">
                <anchor moveWithCells="1" sizeWithCells="1">
                  <from>
                    <xdr:col>5</xdr:col>
                    <xdr:colOff>354330</xdr:colOff>
                    <xdr:row>2</xdr:row>
                    <xdr:rowOff>0</xdr:rowOff>
                  </from>
                  <to>
                    <xdr:col>7</xdr:col>
                    <xdr:colOff>533400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4" r:id="rId5" name="Button 2">
              <controlPr defaultSize="0" print="0" autoFill="0" autoLine="0" autoPict="0" macro="'TOTINT+migration(1997)'!FIRST">
                <anchor moveWithCells="1" sizeWithCells="1">
                  <from>
                    <xdr:col>4</xdr:col>
                    <xdr:colOff>0</xdr:colOff>
                    <xdr:row>2</xdr:row>
                    <xdr:rowOff>0</xdr:rowOff>
                  </from>
                  <to>
                    <xdr:col>5</xdr:col>
                    <xdr:colOff>354330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5" r:id="rId6" name="Button 3">
              <controlPr defaultSize="0" print="0" autoFill="0" autoLine="0" autoPict="0" macro="'TOTINT+migration(1997)'!SAVE">
                <anchor moveWithCells="1" sizeWithCells="1">
                  <from>
                    <xdr:col>7</xdr:col>
                    <xdr:colOff>533400</xdr:colOff>
                    <xdr:row>2</xdr:row>
                    <xdr:rowOff>0</xdr:rowOff>
                  </from>
                  <to>
                    <xdr:col>10</xdr:col>
                    <xdr:colOff>57150</xdr:colOff>
                    <xdr:row>5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autoPageBreaks="0"/>
  </sheetPr>
  <dimension ref="A1:BC170"/>
  <sheetViews>
    <sheetView tabSelected="1" zoomScaleNormal="100" workbookViewId="0"/>
  </sheetViews>
  <sheetFormatPr defaultRowHeight="12.3" x14ac:dyDescent="0.45"/>
  <cols>
    <col min="7" max="7" width="2.71875" customWidth="1"/>
    <col min="9" max="9" width="2.71875" customWidth="1"/>
    <col min="10" max="10" width="9.83203125" customWidth="1"/>
    <col min="14" max="14" width="5.71875" customWidth="1"/>
    <col min="15" max="15" width="10.71875" customWidth="1"/>
    <col min="16" max="16" width="7.71875" customWidth="1"/>
    <col min="17" max="17" width="6.71875" hidden="1" customWidth="1"/>
    <col min="18" max="18" width="3.71875" customWidth="1"/>
    <col min="19" max="19" width="10.71875" customWidth="1"/>
    <col min="20" max="20" width="7.71875" customWidth="1"/>
    <col min="21" max="21" width="6.71875" hidden="1" customWidth="1"/>
    <col min="22" max="22" width="3.71875" customWidth="1"/>
    <col min="23" max="23" width="10.71875" customWidth="1"/>
    <col min="24" max="24" width="7.71875" customWidth="1"/>
    <col min="25" max="25" width="6.71875" hidden="1" customWidth="1"/>
    <col min="26" max="26" width="3.71875" customWidth="1"/>
    <col min="27" max="27" width="10.71875" customWidth="1"/>
    <col min="28" max="28" width="7.71875" customWidth="1"/>
    <col min="29" max="29" width="6.71875" hidden="1" customWidth="1"/>
    <col min="30" max="30" width="3.71875" customWidth="1"/>
    <col min="31" max="31" width="10.71875" customWidth="1"/>
    <col min="32" max="32" width="7.71875" customWidth="1"/>
    <col min="33" max="33" width="0" hidden="1" customWidth="1"/>
    <col min="35" max="35" width="5.27734375" customWidth="1"/>
    <col min="36" max="36" width="8.71875" customWidth="1"/>
    <col min="37" max="37" width="6.27734375" customWidth="1"/>
    <col min="38" max="38" width="6.44140625" customWidth="1"/>
  </cols>
  <sheetData>
    <row r="1" spans="1:55" ht="22.5" x14ac:dyDescent="0.75">
      <c r="A1" s="3" t="s">
        <v>22</v>
      </c>
      <c r="C1" s="1" t="s">
        <v>23</v>
      </c>
      <c r="E1" s="2"/>
      <c r="F1" s="3" t="s">
        <v>24</v>
      </c>
      <c r="J1" s="3" t="s">
        <v>25</v>
      </c>
      <c r="N1" s="3" t="s">
        <v>26</v>
      </c>
      <c r="P1" s="5" t="str">
        <f>($C$3)</f>
        <v>p7eINT_metier</v>
      </c>
      <c r="T1" s="6" t="s">
        <v>27</v>
      </c>
      <c r="W1" s="7" t="str">
        <f>($C$5)</f>
        <v>Plaice VIIe - International (Used metier based datasets)</v>
      </c>
    </row>
    <row r="2" spans="1:55" x14ac:dyDescent="0.45">
      <c r="N2" s="3"/>
    </row>
    <row r="3" spans="1:55" x14ac:dyDescent="0.45">
      <c r="A3" s="3" t="s">
        <v>26</v>
      </c>
      <c r="C3" s="11" t="s">
        <v>28</v>
      </c>
      <c r="D3" s="39"/>
      <c r="N3" s="6" t="s">
        <v>29</v>
      </c>
      <c r="P3" s="5">
        <f>($B$7)</f>
        <v>2014</v>
      </c>
      <c r="Q3" s="9"/>
      <c r="R3" s="9"/>
      <c r="S3" s="9"/>
      <c r="T3" s="6" t="s">
        <v>30</v>
      </c>
      <c r="U3" s="10"/>
      <c r="W3" s="5" t="str">
        <f>($D$7)</f>
        <v>Combined</v>
      </c>
    </row>
    <row r="4" spans="1:55" x14ac:dyDescent="0.45">
      <c r="A4" s="3"/>
      <c r="N4" s="6"/>
      <c r="P4" s="6"/>
      <c r="Q4" s="9"/>
      <c r="R4" s="9"/>
      <c r="S4" s="9"/>
      <c r="U4" s="10"/>
    </row>
    <row r="5" spans="1:55" x14ac:dyDescent="0.45">
      <c r="A5" s="6" t="s">
        <v>27</v>
      </c>
      <c r="C5" s="11" t="s">
        <v>31</v>
      </c>
      <c r="D5" s="9"/>
      <c r="E5" s="9"/>
      <c r="G5" s="10"/>
      <c r="N5" s="6" t="s">
        <v>32</v>
      </c>
      <c r="P5" s="36">
        <f>($F$7)</f>
        <v>42129</v>
      </c>
      <c r="Q5" s="2"/>
      <c r="R5" s="2"/>
      <c r="T5" s="6" t="s">
        <v>33</v>
      </c>
      <c r="U5" s="2"/>
      <c r="W5" s="5" t="str">
        <f>($J$7)</f>
        <v>idh</v>
      </c>
    </row>
    <row r="6" spans="1:55" x14ac:dyDescent="0.45">
      <c r="A6" s="6"/>
      <c r="C6" s="6"/>
      <c r="D6" s="9"/>
      <c r="E6" s="9"/>
      <c r="G6" s="10"/>
    </row>
    <row r="7" spans="1:55" x14ac:dyDescent="0.45">
      <c r="A7" s="6" t="s">
        <v>29</v>
      </c>
      <c r="B7" s="12">
        <v>2014</v>
      </c>
      <c r="C7" s="9" t="s">
        <v>30</v>
      </c>
      <c r="D7" s="13" t="str">
        <f>IF(F45=1, "Combined",IF(F45=2, "Separate",""))</f>
        <v>Combined</v>
      </c>
      <c r="E7" s="4" t="s">
        <v>32</v>
      </c>
      <c r="F7" s="35">
        <v>42129</v>
      </c>
      <c r="G7" s="2"/>
      <c r="I7" s="4" t="s">
        <v>33</v>
      </c>
      <c r="J7" s="40" t="s">
        <v>34</v>
      </c>
    </row>
    <row r="8" spans="1:55" x14ac:dyDescent="0.45">
      <c r="N8" s="15" t="s">
        <v>35</v>
      </c>
      <c r="AH8" s="46"/>
      <c r="AI8" s="46"/>
      <c r="AJ8" s="46"/>
      <c r="AK8" s="46"/>
      <c r="AL8" s="46"/>
      <c r="AM8" s="46"/>
      <c r="AN8" s="46"/>
      <c r="AO8" s="46"/>
      <c r="AP8" s="46"/>
      <c r="AQ8" s="47"/>
      <c r="AU8" s="45"/>
    </row>
    <row r="9" spans="1:55" x14ac:dyDescent="0.45">
      <c r="AU9" s="45"/>
    </row>
    <row r="10" spans="1:55" x14ac:dyDescent="0.45">
      <c r="A10" t="s">
        <v>36</v>
      </c>
      <c r="N10" s="3" t="s">
        <v>37</v>
      </c>
    </row>
    <row r="11" spans="1:55" x14ac:dyDescent="0.45">
      <c r="A11" t="s">
        <v>38</v>
      </c>
      <c r="AK11" s="9"/>
    </row>
    <row r="12" spans="1:55" x14ac:dyDescent="0.45">
      <c r="O12" s="37" t="str">
        <f>C14</f>
        <v>International</v>
      </c>
      <c r="P12" s="2"/>
      <c r="S12" s="37" t="str">
        <f>D14</f>
        <v>Migration</v>
      </c>
      <c r="T12" s="2"/>
      <c r="U12" s="5"/>
      <c r="W12" s="37" t="str">
        <f>E14</f>
        <v>-</v>
      </c>
      <c r="X12" s="2"/>
      <c r="Z12" s="5"/>
      <c r="AA12" s="37" t="str">
        <f>F14</f>
        <v>-</v>
      </c>
      <c r="AB12" s="2"/>
      <c r="AC12" s="5"/>
      <c r="AJ12" s="9"/>
      <c r="AX12" s="42"/>
      <c r="BC12" s="42"/>
    </row>
    <row r="13" spans="1:55" x14ac:dyDescent="0.45">
      <c r="I13" s="4"/>
      <c r="J13" s="16" t="s">
        <v>39</v>
      </c>
      <c r="N13" s="17" t="s">
        <v>40</v>
      </c>
      <c r="O13" s="10" t="s">
        <v>41</v>
      </c>
      <c r="P13" s="10" t="s">
        <v>42</v>
      </c>
      <c r="R13" s="17" t="s">
        <v>40</v>
      </c>
      <c r="S13" s="10" t="s">
        <v>41</v>
      </c>
      <c r="T13" s="10" t="s">
        <v>42</v>
      </c>
      <c r="U13" s="10"/>
      <c r="W13" s="10" t="s">
        <v>41</v>
      </c>
      <c r="X13" s="10" t="s">
        <v>42</v>
      </c>
      <c r="AA13" s="10" t="s">
        <v>41</v>
      </c>
      <c r="AB13" s="10" t="s">
        <v>42</v>
      </c>
      <c r="AC13" s="10"/>
      <c r="AE13" s="10"/>
      <c r="AX13" s="42"/>
      <c r="BC13" s="42"/>
    </row>
    <row r="14" spans="1:55" x14ac:dyDescent="0.45">
      <c r="C14" s="41" t="s">
        <v>43</v>
      </c>
      <c r="D14" s="41" t="s">
        <v>44</v>
      </c>
      <c r="E14" s="41" t="s">
        <v>45</v>
      </c>
      <c r="F14" s="41" t="s">
        <v>45</v>
      </c>
      <c r="H14" s="16" t="s">
        <v>46</v>
      </c>
      <c r="I14" s="4"/>
      <c r="J14" s="16" t="s">
        <v>47</v>
      </c>
      <c r="N14" s="17">
        <v>0</v>
      </c>
      <c r="O14" s="30">
        <v>0</v>
      </c>
      <c r="P14" s="22">
        <v>0</v>
      </c>
      <c r="Q14" s="18"/>
      <c r="R14" s="17">
        <v>0</v>
      </c>
      <c r="S14" s="30">
        <v>0</v>
      </c>
      <c r="T14" s="22">
        <v>0</v>
      </c>
      <c r="U14" s="20"/>
      <c r="W14" s="30">
        <v>0</v>
      </c>
      <c r="X14" s="22">
        <v>0</v>
      </c>
      <c r="AA14" s="30">
        <v>0</v>
      </c>
      <c r="AB14" s="22">
        <v>0</v>
      </c>
      <c r="AC14" s="23"/>
      <c r="AE14" s="22"/>
      <c r="AX14" s="42"/>
      <c r="BC14" s="42"/>
    </row>
    <row r="15" spans="1:55" x14ac:dyDescent="0.45">
      <c r="A15" t="s">
        <v>48</v>
      </c>
      <c r="C15" s="20">
        <v>1338.894</v>
      </c>
      <c r="D15" s="22">
        <v>148.74799999999999</v>
      </c>
      <c r="E15" s="20">
        <f>0</f>
        <v>0</v>
      </c>
      <c r="F15" s="20">
        <f>0</f>
        <v>0</v>
      </c>
      <c r="H15" s="22"/>
      <c r="J15" s="22">
        <f>SUM(C15:F15)</f>
        <v>1487.6420000000001</v>
      </c>
      <c r="N15" s="17">
        <v>1</v>
      </c>
      <c r="O15" s="30">
        <v>3054.9029999999998</v>
      </c>
      <c r="P15" s="22">
        <v>0.15666999999999998</v>
      </c>
      <c r="Q15" s="18"/>
      <c r="R15" s="17">
        <v>1</v>
      </c>
      <c r="S15" s="30">
        <v>0</v>
      </c>
      <c r="T15" s="22">
        <v>0.153</v>
      </c>
      <c r="U15" s="20"/>
      <c r="W15" s="30">
        <v>0</v>
      </c>
      <c r="X15" s="22">
        <v>0</v>
      </c>
      <c r="AA15" s="30">
        <v>0</v>
      </c>
      <c r="AB15" s="22">
        <v>0</v>
      </c>
      <c r="AC15" s="23"/>
      <c r="AE15" s="22"/>
      <c r="BC15" s="42"/>
    </row>
    <row r="16" spans="1:55" x14ac:dyDescent="0.45">
      <c r="N16" s="17">
        <v>2</v>
      </c>
      <c r="O16" s="30">
        <v>238526.736</v>
      </c>
      <c r="P16" s="22">
        <v>0.25986000000000004</v>
      </c>
      <c r="Q16" s="18"/>
      <c r="R16" s="17">
        <v>2</v>
      </c>
      <c r="S16" s="30">
        <v>1747.9065375</v>
      </c>
      <c r="T16" s="22">
        <v>0.125</v>
      </c>
      <c r="U16" s="20"/>
      <c r="W16" s="30">
        <v>0</v>
      </c>
      <c r="X16" s="22">
        <v>0</v>
      </c>
      <c r="AA16" s="30">
        <v>0</v>
      </c>
      <c r="AB16" s="22">
        <v>0</v>
      </c>
      <c r="AC16" s="23"/>
      <c r="AE16" s="22"/>
      <c r="AQ16" s="22"/>
      <c r="AT16" s="22"/>
      <c r="AX16" s="43"/>
      <c r="BC16" s="43"/>
    </row>
    <row r="17" spans="1:55" x14ac:dyDescent="0.45">
      <c r="A17" t="s">
        <v>49</v>
      </c>
      <c r="C17" s="20">
        <v>1338.894</v>
      </c>
      <c r="D17" s="22">
        <v>148.74799999999999</v>
      </c>
      <c r="E17" s="20">
        <f>0</f>
        <v>0</v>
      </c>
      <c r="F17" s="20">
        <f>0</f>
        <v>0</v>
      </c>
      <c r="H17" s="22">
        <f>SUM(C17:F17)</f>
        <v>1487.6420000000001</v>
      </c>
      <c r="I17" s="22"/>
      <c r="J17" s="22"/>
      <c r="N17" s="17">
        <v>3</v>
      </c>
      <c r="O17" s="30">
        <v>724685.05799999996</v>
      </c>
      <c r="P17" s="22">
        <v>0.30495999999999995</v>
      </c>
      <c r="Q17" s="18"/>
      <c r="R17" s="17">
        <v>3</v>
      </c>
      <c r="S17" s="30">
        <v>53719.356969</v>
      </c>
      <c r="T17" s="22">
        <v>0.23100000000000001</v>
      </c>
      <c r="U17" s="20"/>
      <c r="W17" s="30">
        <v>0</v>
      </c>
      <c r="X17" s="22">
        <v>0</v>
      </c>
      <c r="AA17" s="30">
        <v>0</v>
      </c>
      <c r="AB17" s="22">
        <v>0</v>
      </c>
      <c r="AC17" s="23"/>
      <c r="AE17" s="22"/>
      <c r="AQ17" s="22"/>
      <c r="AT17" s="22"/>
      <c r="AX17" s="43"/>
      <c r="BC17" s="43"/>
    </row>
    <row r="18" spans="1:55" x14ac:dyDescent="0.45">
      <c r="N18" s="17">
        <v>4</v>
      </c>
      <c r="O18" s="30">
        <v>1251593.1470000001</v>
      </c>
      <c r="P18" s="22">
        <v>0.34770000000000001</v>
      </c>
      <c r="Q18" s="18"/>
      <c r="R18" s="17">
        <v>4</v>
      </c>
      <c r="S18" s="30">
        <v>259921.61755199998</v>
      </c>
      <c r="T18" s="22">
        <v>0.28899999999999998</v>
      </c>
      <c r="U18" s="20"/>
      <c r="W18" s="30">
        <v>0</v>
      </c>
      <c r="X18" s="22">
        <v>0</v>
      </c>
      <c r="AA18" s="30">
        <v>0</v>
      </c>
      <c r="AB18" s="22">
        <v>0</v>
      </c>
      <c r="AC18" s="23"/>
      <c r="AE18" s="22"/>
      <c r="AQ18" s="22"/>
      <c r="AT18" s="22"/>
      <c r="AX18" s="43"/>
      <c r="BC18" s="43"/>
    </row>
    <row r="19" spans="1:55" x14ac:dyDescent="0.45">
      <c r="A19" t="s">
        <v>50</v>
      </c>
      <c r="C19" s="20">
        <v>1338.894</v>
      </c>
      <c r="D19" s="22">
        <v>148.74799999999999</v>
      </c>
      <c r="E19" s="20">
        <v>0</v>
      </c>
      <c r="F19" s="20">
        <v>0</v>
      </c>
      <c r="H19" s="22"/>
      <c r="I19" s="22"/>
      <c r="J19" s="22"/>
      <c r="N19" s="17">
        <v>5</v>
      </c>
      <c r="O19" s="30">
        <v>682983.29200000002</v>
      </c>
      <c r="P19" s="22">
        <v>0.42449999999999999</v>
      </c>
      <c r="Q19" s="18"/>
      <c r="R19" s="17">
        <v>5</v>
      </c>
      <c r="S19" s="30">
        <v>102101.9091</v>
      </c>
      <c r="T19" s="22">
        <v>0.39900000000000002</v>
      </c>
      <c r="U19" s="20"/>
      <c r="W19" s="30">
        <v>0</v>
      </c>
      <c r="X19" s="22">
        <v>0</v>
      </c>
      <c r="AA19" s="30">
        <v>0</v>
      </c>
      <c r="AB19" s="22">
        <v>0</v>
      </c>
      <c r="AC19" s="23"/>
      <c r="AE19" s="22"/>
      <c r="AQ19" s="22"/>
      <c r="AT19" s="22"/>
      <c r="AX19" s="43"/>
      <c r="BC19" s="43"/>
    </row>
    <row r="20" spans="1:55" x14ac:dyDescent="0.45">
      <c r="N20" s="17">
        <v>6</v>
      </c>
      <c r="O20" s="30">
        <v>286793.44300000003</v>
      </c>
      <c r="P20" s="22">
        <v>0.53804999999999992</v>
      </c>
      <c r="Q20" s="18"/>
      <c r="R20" s="17">
        <v>6</v>
      </c>
      <c r="S20" s="30">
        <v>25336.816800000001</v>
      </c>
      <c r="T20" s="22">
        <v>0.53600000000000003</v>
      </c>
      <c r="U20" s="20"/>
      <c r="W20" s="30">
        <v>0</v>
      </c>
      <c r="X20" s="22">
        <v>0</v>
      </c>
      <c r="AA20" s="30">
        <v>0</v>
      </c>
      <c r="AB20" s="22">
        <v>0</v>
      </c>
      <c r="AC20" s="23"/>
      <c r="AE20" s="22"/>
      <c r="AQ20" s="22"/>
      <c r="AT20" s="22"/>
      <c r="AX20" s="43"/>
      <c r="BC20" s="43"/>
    </row>
    <row r="21" spans="1:55" x14ac:dyDescent="0.45">
      <c r="A21" t="s">
        <v>51</v>
      </c>
      <c r="C21" s="13">
        <f>IF(C19=0, 0,IF(C19&lt;&gt; 0, C17/C19))</f>
        <v>1</v>
      </c>
      <c r="D21" s="13">
        <f>IF(D19=0, 0,IF(D19&lt;&gt; 0, D17/D19))</f>
        <v>1</v>
      </c>
      <c r="E21" s="13">
        <f>IF(E19=0, 0,IF(E19&lt;&gt; 0, E17/E19))</f>
        <v>0</v>
      </c>
      <c r="F21" s="13">
        <f>IF(F19=0, 0,IF(F19&lt;&gt; 0, F17/F19))</f>
        <v>0</v>
      </c>
      <c r="J21" s="13">
        <f>IF(H17=0, 0,IF(H17&lt;&gt; 0, J15/H17))</f>
        <v>1</v>
      </c>
      <c r="N21" s="17">
        <v>7</v>
      </c>
      <c r="O21" s="30">
        <v>110403.777</v>
      </c>
      <c r="P21" s="22">
        <v>0.60538999999999998</v>
      </c>
      <c r="Q21" s="18"/>
      <c r="R21" s="17">
        <v>7</v>
      </c>
      <c r="S21" s="30">
        <v>4870.0651500000004</v>
      </c>
      <c r="T21" s="22">
        <v>0.621</v>
      </c>
      <c r="U21" s="20"/>
      <c r="W21" s="30">
        <v>0</v>
      </c>
      <c r="X21" s="22">
        <v>0</v>
      </c>
      <c r="AA21" s="30">
        <v>0</v>
      </c>
      <c r="AB21" s="22">
        <v>0</v>
      </c>
      <c r="AC21" s="23"/>
      <c r="AE21" s="22"/>
      <c r="AQ21" s="22"/>
      <c r="AT21" s="22"/>
      <c r="AX21" s="43"/>
      <c r="BC21" s="43"/>
    </row>
    <row r="22" spans="1:55" x14ac:dyDescent="0.45">
      <c r="N22" s="17">
        <v>8</v>
      </c>
      <c r="O22" s="30">
        <v>51691.305999999997</v>
      </c>
      <c r="P22" s="22">
        <v>0.79652999999999996</v>
      </c>
      <c r="Q22" s="18"/>
      <c r="R22" s="17">
        <v>8</v>
      </c>
      <c r="S22" s="30">
        <v>2018.7375</v>
      </c>
      <c r="T22" s="22">
        <v>0.996</v>
      </c>
      <c r="U22" s="20"/>
      <c r="W22" s="30">
        <v>0</v>
      </c>
      <c r="X22" s="22">
        <v>0</v>
      </c>
      <c r="AA22" s="30">
        <v>0</v>
      </c>
      <c r="AB22" s="22">
        <v>0</v>
      </c>
      <c r="AC22" s="23"/>
      <c r="AE22" s="22"/>
      <c r="AQ22" s="22"/>
      <c r="AT22" s="22"/>
      <c r="AX22" s="43"/>
      <c r="BC22" s="43"/>
    </row>
    <row r="23" spans="1:55" x14ac:dyDescent="0.45">
      <c r="N23" s="17">
        <v>9</v>
      </c>
      <c r="O23" s="30">
        <v>41940.398000000001</v>
      </c>
      <c r="P23" s="22">
        <v>0.86560999999999999</v>
      </c>
      <c r="Q23" s="18"/>
      <c r="R23" s="17">
        <v>9</v>
      </c>
      <c r="S23" s="30">
        <v>573.11130000000003</v>
      </c>
      <c r="T23" s="22">
        <v>0.80800000000000005</v>
      </c>
      <c r="U23" s="20"/>
      <c r="W23" s="30">
        <v>0</v>
      </c>
      <c r="X23" s="22">
        <v>0</v>
      </c>
      <c r="AA23" s="30">
        <v>0</v>
      </c>
      <c r="AB23" s="22">
        <v>0</v>
      </c>
      <c r="AC23" s="23"/>
      <c r="AE23" s="22"/>
      <c r="AQ23" s="22"/>
      <c r="AT23" s="22"/>
      <c r="AX23" s="43"/>
      <c r="BC23" s="43"/>
    </row>
    <row r="24" spans="1:55" x14ac:dyDescent="0.45">
      <c r="A24" t="s">
        <v>52</v>
      </c>
      <c r="C24" s="24">
        <f>IF($Q$98+$Q$131 &gt;0,($Q$98+$Q$131)/$C$17/1000,0)</f>
        <v>1.0017626777539446</v>
      </c>
      <c r="D24" s="24">
        <f>IF($U$98+$U$131 &gt;0,($U$98+$U$131)/$D$17/1000,0)</f>
        <v>0.99917492755401416</v>
      </c>
      <c r="E24" s="24">
        <f>IF($Y$98+$Y$131 &gt;0,($Y$98+$Y$131)/$E$17/1000,0)</f>
        <v>0</v>
      </c>
      <c r="F24" s="24">
        <f>IF($AC$98+$AC$131 &gt;0,($AC$98+$AC$131)/$F$17/1000,0)</f>
        <v>0</v>
      </c>
      <c r="G24" s="10"/>
      <c r="H24" s="10"/>
      <c r="I24" s="10"/>
      <c r="J24" s="24">
        <f>IF($AG$98+$AG$131 &gt;0,($AG$98+$AG$131)/$J$15/1000,0)</f>
        <v>1.0015039309138181</v>
      </c>
      <c r="N24" s="17">
        <v>10</v>
      </c>
      <c r="O24" s="30">
        <v>4290</v>
      </c>
      <c r="P24" s="22">
        <v>1.351</v>
      </c>
      <c r="Q24" s="18"/>
      <c r="R24" s="17">
        <v>10</v>
      </c>
      <c r="S24" s="30">
        <v>1342.2</v>
      </c>
      <c r="T24" s="22">
        <v>0.79200000000000004</v>
      </c>
      <c r="U24" s="20"/>
      <c r="W24" s="30">
        <v>0</v>
      </c>
      <c r="X24" s="22">
        <v>0</v>
      </c>
      <c r="AA24" s="30">
        <v>0</v>
      </c>
      <c r="AB24" s="22">
        <v>0</v>
      </c>
      <c r="AC24" s="23"/>
      <c r="AE24" s="22"/>
      <c r="AQ24" s="22"/>
      <c r="AT24" s="22"/>
      <c r="AW24" s="5"/>
      <c r="AX24" s="43"/>
      <c r="BC24" s="43"/>
    </row>
    <row r="25" spans="1:55" x14ac:dyDescent="0.45">
      <c r="N25" s="17">
        <v>11</v>
      </c>
      <c r="O25" s="30">
        <v>6366</v>
      </c>
      <c r="P25" s="22">
        <v>1.266</v>
      </c>
      <c r="Q25" s="18"/>
      <c r="R25" s="17">
        <v>11</v>
      </c>
      <c r="S25" s="30">
        <v>0</v>
      </c>
      <c r="T25" s="22">
        <v>0</v>
      </c>
      <c r="U25" s="20"/>
      <c r="W25" s="30">
        <v>0</v>
      </c>
      <c r="X25" s="22">
        <v>0</v>
      </c>
      <c r="AA25" s="30">
        <v>0</v>
      </c>
      <c r="AB25" s="22">
        <v>0</v>
      </c>
      <c r="AC25" s="23"/>
      <c r="AE25" s="22"/>
      <c r="AQ25" s="22"/>
      <c r="AT25" s="22"/>
      <c r="AX25" s="43"/>
      <c r="BC25" s="43"/>
    </row>
    <row r="26" spans="1:55" x14ac:dyDescent="0.45">
      <c r="N26" s="17">
        <v>12</v>
      </c>
      <c r="O26" s="30">
        <v>5720</v>
      </c>
      <c r="P26" s="22">
        <v>1.1850000000000001</v>
      </c>
      <c r="Q26" s="18"/>
      <c r="R26" s="17">
        <v>12</v>
      </c>
      <c r="S26" s="30">
        <v>0</v>
      </c>
      <c r="T26" s="22">
        <v>0</v>
      </c>
      <c r="U26" s="20"/>
      <c r="W26" s="30">
        <v>0</v>
      </c>
      <c r="X26" s="22">
        <v>0</v>
      </c>
      <c r="AA26" s="30">
        <v>0</v>
      </c>
      <c r="AB26" s="22">
        <v>0</v>
      </c>
      <c r="AC26" s="23"/>
      <c r="AE26" s="22"/>
      <c r="AQ26" s="22"/>
      <c r="AT26" s="22"/>
      <c r="AX26" s="43"/>
      <c r="BC26" s="43"/>
    </row>
    <row r="27" spans="1:55" x14ac:dyDescent="0.45">
      <c r="N27" s="17">
        <v>13</v>
      </c>
      <c r="O27" s="30">
        <v>3695</v>
      </c>
      <c r="P27" s="22">
        <v>1.1599999999999999</v>
      </c>
      <c r="Q27" s="18"/>
      <c r="R27" s="17">
        <v>13</v>
      </c>
      <c r="S27" s="30">
        <v>0</v>
      </c>
      <c r="T27" s="22">
        <v>0</v>
      </c>
      <c r="U27" s="20"/>
      <c r="W27" s="30">
        <v>0</v>
      </c>
      <c r="X27" s="22">
        <v>0</v>
      </c>
      <c r="AA27" s="30">
        <v>0</v>
      </c>
      <c r="AB27" s="22">
        <v>0</v>
      </c>
      <c r="AC27" s="23"/>
      <c r="AE27" s="22"/>
      <c r="AQ27" s="22"/>
      <c r="AT27" s="22"/>
      <c r="AX27" s="43"/>
      <c r="BC27" s="43"/>
    </row>
    <row r="28" spans="1:55" x14ac:dyDescent="0.45">
      <c r="N28" s="17">
        <v>14</v>
      </c>
      <c r="O28" s="30">
        <v>845</v>
      </c>
      <c r="P28" s="22">
        <v>1.647</v>
      </c>
      <c r="Q28" s="18"/>
      <c r="R28" s="17">
        <v>14</v>
      </c>
      <c r="S28" s="30">
        <v>0</v>
      </c>
      <c r="T28" s="22">
        <v>0</v>
      </c>
      <c r="U28" s="20"/>
      <c r="W28" s="30">
        <v>0</v>
      </c>
      <c r="X28" s="22">
        <v>0</v>
      </c>
      <c r="AA28" s="30">
        <v>0</v>
      </c>
      <c r="AB28" s="22">
        <v>0</v>
      </c>
      <c r="AC28" s="23"/>
      <c r="AE28" s="22"/>
      <c r="AQ28" s="22"/>
      <c r="AT28" s="22"/>
      <c r="AX28" s="43"/>
      <c r="BC28" s="43"/>
    </row>
    <row r="29" spans="1:55" x14ac:dyDescent="0.45">
      <c r="N29" s="17" t="s">
        <v>53</v>
      </c>
      <c r="O29" s="30">
        <v>4975</v>
      </c>
      <c r="P29" s="22">
        <v>1.5580000000000001</v>
      </c>
      <c r="Q29" s="18"/>
      <c r="R29" s="17" t="s">
        <v>53</v>
      </c>
      <c r="S29" s="30">
        <v>0</v>
      </c>
      <c r="T29" s="22">
        <v>0</v>
      </c>
      <c r="U29" s="20"/>
      <c r="W29" s="30">
        <v>0</v>
      </c>
      <c r="X29" s="22">
        <v>0</v>
      </c>
      <c r="AA29" s="30">
        <v>0</v>
      </c>
      <c r="AB29" s="22">
        <v>0</v>
      </c>
      <c r="AC29" s="23"/>
      <c r="AE29" s="22"/>
      <c r="AQ29" s="22"/>
      <c r="AT29" s="22"/>
      <c r="AX29" s="43"/>
      <c r="BC29" s="43"/>
    </row>
    <row r="30" spans="1:55" x14ac:dyDescent="0.45">
      <c r="AQ30" s="22"/>
      <c r="AT30" s="22"/>
      <c r="AX30" s="43"/>
      <c r="BC30" s="43"/>
    </row>
    <row r="31" spans="1:55" x14ac:dyDescent="0.45">
      <c r="N31" t="s">
        <v>54</v>
      </c>
      <c r="O31" s="31">
        <f>SUM(O14:O29)</f>
        <v>3417563.0599999996</v>
      </c>
      <c r="P31" s="2"/>
      <c r="S31" s="31">
        <f>SUM(S14:S29)</f>
        <v>451631.72090849996</v>
      </c>
      <c r="T31" s="2"/>
      <c r="U31" s="5"/>
      <c r="V31" s="5"/>
      <c r="W31" s="31">
        <f>SUM(W14:W29)</f>
        <v>0</v>
      </c>
      <c r="X31" s="2"/>
      <c r="Y31" s="5"/>
      <c r="Z31" s="5"/>
      <c r="AA31" s="31">
        <f>SUM(AA14:AA29)</f>
        <v>0</v>
      </c>
      <c r="AB31" s="2"/>
      <c r="AC31" s="5"/>
      <c r="AW31" s="42"/>
      <c r="AX31" s="43"/>
      <c r="AY31" s="42"/>
      <c r="AZ31" s="42"/>
      <c r="BA31" s="42"/>
      <c r="BB31" s="44"/>
      <c r="BC31" s="43"/>
    </row>
    <row r="32" spans="1:55" x14ac:dyDescent="0.45">
      <c r="A32" s="46"/>
      <c r="B32" s="46"/>
      <c r="C32" s="46"/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7"/>
    </row>
    <row r="33" spans="1:38" x14ac:dyDescent="0.45">
      <c r="P33" s="3"/>
      <c r="U33" s="3"/>
      <c r="Z33" s="3"/>
      <c r="AE33" s="3"/>
      <c r="AK33" s="9"/>
    </row>
    <row r="34" spans="1:38" x14ac:dyDescent="0.45">
      <c r="N34" s="3" t="s">
        <v>26</v>
      </c>
      <c r="P34" s="5" t="str">
        <f>($C$3)</f>
        <v>p7eINT_metier</v>
      </c>
      <c r="T34" s="6" t="s">
        <v>27</v>
      </c>
      <c r="W34" s="7" t="str">
        <f>($C$5)</f>
        <v>Plaice VIIe - International (Used metier based datasets)</v>
      </c>
    </row>
    <row r="35" spans="1:38" x14ac:dyDescent="0.45">
      <c r="N35" s="3"/>
    </row>
    <row r="36" spans="1:38" x14ac:dyDescent="0.45">
      <c r="N36" s="6" t="s">
        <v>29</v>
      </c>
      <c r="P36" s="5">
        <f>($B$7)</f>
        <v>2014</v>
      </c>
      <c r="Q36" s="9"/>
      <c r="R36" s="9"/>
      <c r="S36" s="9"/>
      <c r="T36" s="6" t="s">
        <v>30</v>
      </c>
      <c r="U36" s="10"/>
      <c r="W36" s="5" t="str">
        <f>($D$7)</f>
        <v>Combined</v>
      </c>
    </row>
    <row r="37" spans="1:38" x14ac:dyDescent="0.45">
      <c r="C37" s="25" t="s">
        <v>55</v>
      </c>
      <c r="D37" s="26"/>
      <c r="E37" s="26"/>
      <c r="F37" s="27"/>
      <c r="N37" s="6"/>
      <c r="P37" s="6"/>
      <c r="Q37" s="9"/>
      <c r="R37" s="9"/>
      <c r="S37" s="9"/>
      <c r="U37" s="10"/>
    </row>
    <row r="38" spans="1:38" x14ac:dyDescent="0.45">
      <c r="C38" s="26"/>
      <c r="D38" s="26"/>
      <c r="E38" s="26"/>
      <c r="F38" s="28"/>
      <c r="N38" s="6" t="s">
        <v>32</v>
      </c>
      <c r="P38" s="36">
        <f>($F$7)</f>
        <v>42129</v>
      </c>
      <c r="Q38" s="2"/>
      <c r="R38" s="2"/>
      <c r="T38" s="6" t="s">
        <v>33</v>
      </c>
      <c r="U38" s="2"/>
      <c r="W38" s="5" t="str">
        <f>($J$7)</f>
        <v>idh</v>
      </c>
    </row>
    <row r="39" spans="1:38" x14ac:dyDescent="0.45">
      <c r="C39" s="26" t="s">
        <v>56</v>
      </c>
      <c r="D39" s="26"/>
      <c r="E39" s="26"/>
      <c r="F39" s="27">
        <f>1</f>
        <v>1</v>
      </c>
    </row>
    <row r="40" spans="1:38" x14ac:dyDescent="0.45">
      <c r="C40" s="26" t="s">
        <v>57</v>
      </c>
      <c r="D40" s="26"/>
      <c r="E40" s="26"/>
      <c r="F40" s="28" t="str">
        <f>"n"</f>
        <v>n</v>
      </c>
    </row>
    <row r="41" spans="1:38" x14ac:dyDescent="0.45">
      <c r="C41" s="26" t="s">
        <v>58</v>
      </c>
      <c r="D41" s="26"/>
      <c r="E41" s="26"/>
      <c r="F41" s="28">
        <f>1</f>
        <v>1</v>
      </c>
      <c r="N41" s="15" t="s">
        <v>35</v>
      </c>
    </row>
    <row r="42" spans="1:38" x14ac:dyDescent="0.45">
      <c r="C42" s="26" t="s">
        <v>59</v>
      </c>
      <c r="D42" s="26"/>
      <c r="E42" s="26"/>
      <c r="F42" s="27">
        <f>2</f>
        <v>2</v>
      </c>
    </row>
    <row r="43" spans="1:38" x14ac:dyDescent="0.45">
      <c r="C43" s="26" t="s">
        <v>60</v>
      </c>
      <c r="D43" s="26"/>
      <c r="E43" s="26"/>
      <c r="F43" s="29" t="str">
        <f>"n"</f>
        <v>n</v>
      </c>
      <c r="N43" s="3" t="s">
        <v>61</v>
      </c>
    </row>
    <row r="44" spans="1:38" x14ac:dyDescent="0.45">
      <c r="C44" s="26" t="s">
        <v>62</v>
      </c>
      <c r="D44" s="26"/>
      <c r="E44" s="26"/>
      <c r="F44" s="29">
        <f>3</f>
        <v>3</v>
      </c>
      <c r="AK44" s="9"/>
    </row>
    <row r="45" spans="1:38" x14ac:dyDescent="0.45">
      <c r="C45" s="26" t="s">
        <v>63</v>
      </c>
      <c r="D45" s="26"/>
      <c r="E45" s="26"/>
      <c r="F45" s="26">
        <f>1</f>
        <v>1</v>
      </c>
      <c r="O45" s="37" t="str">
        <f>C14</f>
        <v>International</v>
      </c>
      <c r="P45" s="2"/>
      <c r="S45" s="37" t="str">
        <f>D14</f>
        <v>Migration</v>
      </c>
      <c r="T45" s="2"/>
      <c r="W45" s="37" t="str">
        <f>E14</f>
        <v>-</v>
      </c>
      <c r="X45" s="2"/>
      <c r="AA45" s="37" t="str">
        <f>F14</f>
        <v>-</v>
      </c>
      <c r="AB45" s="2"/>
      <c r="AK45" s="9"/>
    </row>
    <row r="46" spans="1:38" x14ac:dyDescent="0.45">
      <c r="C46" s="26" t="s">
        <v>64</v>
      </c>
      <c r="D46" s="26"/>
      <c r="E46" s="26"/>
      <c r="F46" s="29" t="str">
        <f>"n"</f>
        <v>n</v>
      </c>
      <c r="N46" s="17" t="s">
        <v>40</v>
      </c>
      <c r="O46" s="10" t="s">
        <v>41</v>
      </c>
      <c r="P46" s="10" t="s">
        <v>42</v>
      </c>
      <c r="S46" s="10" t="s">
        <v>41</v>
      </c>
      <c r="T46" s="10" t="s">
        <v>42</v>
      </c>
      <c r="W46" s="10" t="s">
        <v>41</v>
      </c>
      <c r="X46" s="10" t="s">
        <v>42</v>
      </c>
      <c r="AA46" s="10" t="s">
        <v>41</v>
      </c>
      <c r="AB46" s="10" t="s">
        <v>42</v>
      </c>
      <c r="AC46" s="17"/>
      <c r="AE46" s="10"/>
      <c r="AH46" s="10"/>
      <c r="AJ46" s="10"/>
      <c r="AK46" s="10"/>
      <c r="AL46" s="10"/>
    </row>
    <row r="47" spans="1:38" x14ac:dyDescent="0.45">
      <c r="C47" s="26" t="s">
        <v>65</v>
      </c>
      <c r="D47" s="26"/>
      <c r="E47" s="26"/>
      <c r="F47" s="26">
        <f>2</f>
        <v>2</v>
      </c>
      <c r="N47" s="17">
        <v>0</v>
      </c>
      <c r="O47" s="30">
        <v>0</v>
      </c>
      <c r="P47" s="22">
        <v>0</v>
      </c>
      <c r="R47" s="18"/>
      <c r="S47" s="30">
        <v>0</v>
      </c>
      <c r="T47" s="22">
        <v>0</v>
      </c>
      <c r="W47" s="30">
        <v>0</v>
      </c>
      <c r="X47" s="22">
        <v>0</v>
      </c>
      <c r="AA47" s="30">
        <v>0</v>
      </c>
      <c r="AB47" s="22">
        <v>0</v>
      </c>
      <c r="AC47" s="21"/>
      <c r="AE47" s="19"/>
      <c r="AH47" s="22"/>
      <c r="AK47" s="23"/>
      <c r="AL47" s="22"/>
    </row>
    <row r="48" spans="1:38" x14ac:dyDescent="0.45">
      <c r="A48" s="3"/>
      <c r="C48" s="26" t="s">
        <v>66</v>
      </c>
      <c r="D48" s="26"/>
      <c r="E48" s="26"/>
      <c r="F48" s="29" t="str">
        <f>"y"</f>
        <v>y</v>
      </c>
      <c r="N48" s="17">
        <v>1</v>
      </c>
      <c r="O48" s="30">
        <v>0</v>
      </c>
      <c r="P48" s="22">
        <v>0</v>
      </c>
      <c r="R48" s="18"/>
      <c r="S48" s="30">
        <v>0</v>
      </c>
      <c r="T48" s="22">
        <v>0</v>
      </c>
      <c r="W48" s="30">
        <v>0</v>
      </c>
      <c r="X48" s="22">
        <v>0</v>
      </c>
      <c r="AA48" s="30">
        <v>0</v>
      </c>
      <c r="AB48" s="22">
        <v>0</v>
      </c>
      <c r="AC48" s="21"/>
      <c r="AE48" s="19"/>
      <c r="AH48" s="22"/>
      <c r="AK48" s="23"/>
      <c r="AL48" s="22"/>
    </row>
    <row r="49" spans="3:38" x14ac:dyDescent="0.45">
      <c r="C49" s="26" t="s">
        <v>67</v>
      </c>
      <c r="D49" s="26"/>
      <c r="E49" s="26"/>
      <c r="F49" s="29" t="str">
        <f>"n"</f>
        <v>n</v>
      </c>
      <c r="N49" s="17">
        <v>2</v>
      </c>
      <c r="O49" s="30">
        <v>0</v>
      </c>
      <c r="P49" s="22">
        <v>0</v>
      </c>
      <c r="R49" s="18"/>
      <c r="S49" s="30">
        <v>0</v>
      </c>
      <c r="T49" s="22">
        <v>0</v>
      </c>
      <c r="W49" s="30">
        <v>0</v>
      </c>
      <c r="X49" s="22">
        <v>0</v>
      </c>
      <c r="AA49" s="30">
        <v>0</v>
      </c>
      <c r="AB49" s="22">
        <v>0</v>
      </c>
      <c r="AC49" s="21"/>
      <c r="AE49" s="19"/>
      <c r="AH49" s="22"/>
      <c r="AK49" s="23"/>
      <c r="AL49" s="22"/>
    </row>
    <row r="50" spans="3:38" x14ac:dyDescent="0.45">
      <c r="N50" s="17">
        <v>3</v>
      </c>
      <c r="O50" s="30">
        <v>0</v>
      </c>
      <c r="P50" s="22">
        <v>0</v>
      </c>
      <c r="R50" s="18"/>
      <c r="S50" s="30">
        <v>0</v>
      </c>
      <c r="T50" s="22">
        <v>0</v>
      </c>
      <c r="W50" s="30">
        <v>0</v>
      </c>
      <c r="X50" s="22">
        <v>0</v>
      </c>
      <c r="AA50" s="30">
        <v>0</v>
      </c>
      <c r="AB50" s="22">
        <v>0</v>
      </c>
      <c r="AC50" s="21"/>
      <c r="AE50" s="19"/>
      <c r="AH50" s="22"/>
      <c r="AK50" s="23"/>
      <c r="AL50" s="22"/>
    </row>
    <row r="51" spans="3:38" x14ac:dyDescent="0.45">
      <c r="N51" s="17">
        <v>4</v>
      </c>
      <c r="O51" s="30">
        <v>0</v>
      </c>
      <c r="P51" s="22">
        <v>0</v>
      </c>
      <c r="R51" s="18"/>
      <c r="S51" s="30">
        <v>0</v>
      </c>
      <c r="T51" s="22">
        <v>0</v>
      </c>
      <c r="W51" s="30">
        <v>0</v>
      </c>
      <c r="X51" s="22">
        <v>0</v>
      </c>
      <c r="AA51" s="30">
        <v>0</v>
      </c>
      <c r="AB51" s="22">
        <v>0</v>
      </c>
      <c r="AC51" s="21"/>
      <c r="AE51" s="19"/>
      <c r="AH51" s="22"/>
      <c r="AK51" s="23"/>
      <c r="AL51" s="22"/>
    </row>
    <row r="52" spans="3:38" x14ac:dyDescent="0.45">
      <c r="N52" s="17">
        <v>5</v>
      </c>
      <c r="O52" s="30">
        <v>0</v>
      </c>
      <c r="P52" s="22">
        <v>0</v>
      </c>
      <c r="R52" s="18"/>
      <c r="S52" s="30">
        <v>0</v>
      </c>
      <c r="T52" s="22">
        <v>0</v>
      </c>
      <c r="W52" s="30">
        <v>0</v>
      </c>
      <c r="X52" s="22">
        <v>0</v>
      </c>
      <c r="AA52" s="30">
        <v>0</v>
      </c>
      <c r="AB52" s="22">
        <v>0</v>
      </c>
      <c r="AC52" s="21"/>
      <c r="AE52" s="19"/>
      <c r="AH52" s="22"/>
      <c r="AK52" s="23"/>
      <c r="AL52" s="22"/>
    </row>
    <row r="53" spans="3:38" x14ac:dyDescent="0.45">
      <c r="N53" s="17">
        <v>6</v>
      </c>
      <c r="O53" s="30">
        <v>0</v>
      </c>
      <c r="P53" s="22">
        <v>0</v>
      </c>
      <c r="R53" s="18"/>
      <c r="S53" s="30">
        <v>0</v>
      </c>
      <c r="T53" s="22">
        <v>0</v>
      </c>
      <c r="W53" s="30">
        <v>0</v>
      </c>
      <c r="X53" s="22">
        <v>0</v>
      </c>
      <c r="AA53" s="30">
        <v>0</v>
      </c>
      <c r="AB53" s="22">
        <v>0</v>
      </c>
      <c r="AC53" s="21"/>
      <c r="AE53" s="19"/>
      <c r="AH53" s="22"/>
      <c r="AK53" s="23"/>
      <c r="AL53" s="22"/>
    </row>
    <row r="54" spans="3:38" x14ac:dyDescent="0.45">
      <c r="N54" s="17">
        <v>7</v>
      </c>
      <c r="O54" s="30">
        <v>0</v>
      </c>
      <c r="P54" s="22">
        <v>0</v>
      </c>
      <c r="R54" s="18"/>
      <c r="S54" s="30">
        <v>0</v>
      </c>
      <c r="T54" s="22">
        <v>0</v>
      </c>
      <c r="W54" s="30">
        <v>0</v>
      </c>
      <c r="X54" s="22">
        <v>0</v>
      </c>
      <c r="AA54" s="30">
        <v>0</v>
      </c>
      <c r="AB54" s="22">
        <v>0</v>
      </c>
      <c r="AC54" s="21"/>
      <c r="AE54" s="19"/>
      <c r="AH54" s="22"/>
      <c r="AK54" s="23"/>
      <c r="AL54" s="22"/>
    </row>
    <row r="55" spans="3:38" x14ac:dyDescent="0.45">
      <c r="N55" s="17">
        <v>8</v>
      </c>
      <c r="O55" s="30">
        <v>0</v>
      </c>
      <c r="P55" s="22">
        <v>0</v>
      </c>
      <c r="R55" s="18"/>
      <c r="S55" s="30">
        <v>0</v>
      </c>
      <c r="T55" s="22">
        <v>0</v>
      </c>
      <c r="W55" s="30">
        <v>0</v>
      </c>
      <c r="X55" s="22">
        <v>0</v>
      </c>
      <c r="AA55" s="30">
        <v>0</v>
      </c>
      <c r="AB55" s="22">
        <v>0</v>
      </c>
      <c r="AC55" s="21"/>
      <c r="AE55" s="19"/>
      <c r="AH55" s="22"/>
      <c r="AK55" s="23"/>
      <c r="AL55" s="22"/>
    </row>
    <row r="56" spans="3:38" x14ac:dyDescent="0.45">
      <c r="N56" s="17">
        <v>9</v>
      </c>
      <c r="O56" s="30">
        <v>0</v>
      </c>
      <c r="P56" s="22">
        <v>0</v>
      </c>
      <c r="R56" s="18"/>
      <c r="S56" s="30">
        <v>0</v>
      </c>
      <c r="T56" s="22">
        <v>0</v>
      </c>
      <c r="W56" s="30">
        <v>0</v>
      </c>
      <c r="X56" s="22">
        <v>0</v>
      </c>
      <c r="AA56" s="30">
        <v>0</v>
      </c>
      <c r="AB56" s="22">
        <v>0</v>
      </c>
      <c r="AC56" s="21"/>
      <c r="AE56" s="19"/>
      <c r="AH56" s="22"/>
      <c r="AK56" s="23"/>
      <c r="AL56" s="22"/>
    </row>
    <row r="57" spans="3:38" x14ac:dyDescent="0.45">
      <c r="N57" s="17">
        <v>10</v>
      </c>
      <c r="O57" s="30">
        <v>0</v>
      </c>
      <c r="P57" s="22">
        <v>0</v>
      </c>
      <c r="R57" s="18"/>
      <c r="S57" s="30">
        <v>0</v>
      </c>
      <c r="T57" s="22">
        <v>0</v>
      </c>
      <c r="W57" s="30">
        <v>0</v>
      </c>
      <c r="X57" s="22">
        <v>0</v>
      </c>
      <c r="AA57" s="30">
        <v>0</v>
      </c>
      <c r="AB57" s="22">
        <v>0</v>
      </c>
      <c r="AC57" s="21"/>
      <c r="AE57" s="19"/>
      <c r="AH57" s="22"/>
      <c r="AK57" s="23"/>
      <c r="AL57" s="22"/>
    </row>
    <row r="58" spans="3:38" x14ac:dyDescent="0.45">
      <c r="N58" s="17">
        <v>11</v>
      </c>
      <c r="O58" s="30">
        <v>0</v>
      </c>
      <c r="P58" s="22">
        <v>0</v>
      </c>
      <c r="R58" s="18"/>
      <c r="S58" s="30">
        <v>0</v>
      </c>
      <c r="T58" s="22">
        <v>0</v>
      </c>
      <c r="W58" s="30">
        <v>0</v>
      </c>
      <c r="X58" s="22">
        <v>0</v>
      </c>
      <c r="AA58" s="30">
        <v>0</v>
      </c>
      <c r="AB58" s="22">
        <v>0</v>
      </c>
      <c r="AC58" s="21"/>
      <c r="AE58" s="19"/>
      <c r="AH58" s="22"/>
      <c r="AK58" s="23"/>
      <c r="AL58" s="22"/>
    </row>
    <row r="59" spans="3:38" x14ac:dyDescent="0.45">
      <c r="N59" s="17">
        <v>12</v>
      </c>
      <c r="O59" s="30">
        <v>0</v>
      </c>
      <c r="P59" s="22">
        <v>0</v>
      </c>
      <c r="R59" s="18"/>
      <c r="S59" s="30">
        <v>0</v>
      </c>
      <c r="T59" s="22">
        <v>0</v>
      </c>
      <c r="W59" s="30">
        <v>0</v>
      </c>
      <c r="X59" s="22">
        <v>0</v>
      </c>
      <c r="AA59" s="30">
        <v>0</v>
      </c>
      <c r="AB59" s="22">
        <v>0</v>
      </c>
      <c r="AC59" s="21"/>
      <c r="AE59" s="19"/>
      <c r="AH59" s="22"/>
      <c r="AK59" s="23"/>
      <c r="AL59" s="22"/>
    </row>
    <row r="60" spans="3:38" x14ac:dyDescent="0.45">
      <c r="N60" s="17">
        <v>13</v>
      </c>
      <c r="O60" s="30">
        <v>0</v>
      </c>
      <c r="P60" s="22">
        <v>0</v>
      </c>
      <c r="R60" s="18"/>
      <c r="S60" s="30">
        <v>0</v>
      </c>
      <c r="T60" s="22">
        <v>0</v>
      </c>
      <c r="W60" s="30">
        <v>0</v>
      </c>
      <c r="X60" s="22">
        <v>0</v>
      </c>
      <c r="AA60" s="30">
        <v>0</v>
      </c>
      <c r="AB60" s="22">
        <v>0</v>
      </c>
      <c r="AC60" s="21"/>
      <c r="AE60" s="19"/>
      <c r="AH60" s="22"/>
      <c r="AK60" s="23"/>
      <c r="AL60" s="22"/>
    </row>
    <row r="61" spans="3:38" x14ac:dyDescent="0.45">
      <c r="N61" s="17">
        <v>14</v>
      </c>
      <c r="O61" s="30">
        <v>0</v>
      </c>
      <c r="P61" s="22">
        <v>0</v>
      </c>
      <c r="R61" s="18"/>
      <c r="S61" s="30">
        <v>0</v>
      </c>
      <c r="T61" s="22">
        <v>0</v>
      </c>
      <c r="W61" s="30">
        <v>0</v>
      </c>
      <c r="X61" s="22">
        <v>0</v>
      </c>
      <c r="AA61" s="30">
        <v>0</v>
      </c>
      <c r="AB61" s="22">
        <v>0</v>
      </c>
      <c r="AC61" s="21"/>
      <c r="AE61" s="19"/>
      <c r="AH61" s="22"/>
      <c r="AK61" s="23"/>
      <c r="AL61" s="22"/>
    </row>
    <row r="62" spans="3:38" x14ac:dyDescent="0.45">
      <c r="N62" s="17" t="s">
        <v>53</v>
      </c>
      <c r="O62" s="30">
        <v>0</v>
      </c>
      <c r="P62" s="22">
        <v>0</v>
      </c>
      <c r="R62" s="18"/>
      <c r="S62" s="30">
        <v>0</v>
      </c>
      <c r="T62" s="22">
        <v>0</v>
      </c>
      <c r="W62" s="30">
        <v>0</v>
      </c>
      <c r="X62" s="22">
        <v>0</v>
      </c>
      <c r="AA62" s="30">
        <v>0</v>
      </c>
      <c r="AB62" s="22">
        <v>0</v>
      </c>
      <c r="AC62" s="21"/>
      <c r="AE62" s="19"/>
      <c r="AH62" s="22"/>
      <c r="AK62" s="23"/>
      <c r="AL62" s="22"/>
    </row>
    <row r="64" spans="3:38" x14ac:dyDescent="0.45">
      <c r="N64" t="s">
        <v>54</v>
      </c>
      <c r="O64" s="31">
        <f>SUM(O47:O62)</f>
        <v>0</v>
      </c>
      <c r="P64" s="2"/>
      <c r="S64" s="31">
        <f>SUM(S47:S62)</f>
        <v>0</v>
      </c>
      <c r="T64" s="2"/>
      <c r="W64" s="31">
        <f>SUM(W47:W62)</f>
        <v>0</v>
      </c>
      <c r="X64" s="2"/>
      <c r="AA64" s="31">
        <f>SUM(AA47:AA62)</f>
        <v>0</v>
      </c>
      <c r="AB64" s="2"/>
      <c r="AE64" s="2"/>
    </row>
    <row r="65" spans="1:38" x14ac:dyDescent="0.45">
      <c r="N65" s="17"/>
      <c r="P65" s="23"/>
      <c r="Q65" s="22"/>
      <c r="U65" s="23"/>
      <c r="V65" s="22"/>
      <c r="W65" s="22"/>
      <c r="X65" s="22"/>
      <c r="Z65" s="23"/>
      <c r="AA65" s="22"/>
      <c r="AB65" s="22"/>
      <c r="AC65" s="17"/>
      <c r="AE65" s="23"/>
      <c r="AF65" s="22"/>
      <c r="AH65" s="22"/>
      <c r="AK65" s="23"/>
      <c r="AL65" s="22"/>
    </row>
    <row r="66" spans="1:38" x14ac:dyDescent="0.45">
      <c r="N66" s="17"/>
      <c r="P66" s="23"/>
      <c r="Q66" s="22"/>
      <c r="U66" s="23"/>
      <c r="V66" s="22"/>
      <c r="W66" s="22"/>
      <c r="X66" s="22"/>
      <c r="Z66" s="23"/>
      <c r="AA66" s="22"/>
      <c r="AB66" s="22"/>
      <c r="AC66" s="17"/>
      <c r="AE66" s="23"/>
      <c r="AF66" s="22"/>
      <c r="AH66" s="22"/>
      <c r="AK66" s="23"/>
      <c r="AL66" s="22"/>
    </row>
    <row r="67" spans="1:38" x14ac:dyDescent="0.45">
      <c r="N67" s="17"/>
      <c r="P67" s="23"/>
      <c r="Q67" s="22"/>
      <c r="U67" s="23"/>
      <c r="V67" s="22"/>
      <c r="W67" s="22"/>
      <c r="X67" s="22"/>
      <c r="Z67" s="23"/>
      <c r="AA67" s="22"/>
      <c r="AB67" s="22"/>
      <c r="AC67" s="17"/>
      <c r="AE67" s="23"/>
      <c r="AF67" s="22"/>
      <c r="AH67" s="22"/>
      <c r="AK67" s="23"/>
      <c r="AL67" s="22"/>
    </row>
    <row r="68" spans="1:38" ht="22.5" x14ac:dyDescent="0.75">
      <c r="A68" s="3" t="s">
        <v>22</v>
      </c>
      <c r="C68" s="1" t="s">
        <v>23</v>
      </c>
      <c r="E68" s="2"/>
      <c r="F68" s="3" t="s">
        <v>24</v>
      </c>
      <c r="J68" s="3" t="str">
        <f>J1</f>
        <v>VERSION 2.2 (17/8/98)</v>
      </c>
      <c r="N68" s="3" t="s">
        <v>26</v>
      </c>
      <c r="P68" s="5" t="str">
        <f>($C$3)</f>
        <v>p7eINT_metier</v>
      </c>
      <c r="T68" s="6" t="s">
        <v>27</v>
      </c>
      <c r="W68" s="7" t="str">
        <f>($C$5)</f>
        <v>Plaice VIIe - International (Used metier based datasets)</v>
      </c>
    </row>
    <row r="69" spans="1:38" x14ac:dyDescent="0.45">
      <c r="F69" s="3"/>
      <c r="N69" s="3"/>
    </row>
    <row r="70" spans="1:38" x14ac:dyDescent="0.45">
      <c r="A70" s="3" t="s">
        <v>26</v>
      </c>
      <c r="C70" s="8" t="str">
        <f>C3</f>
        <v>p7eINT_metier</v>
      </c>
      <c r="N70" s="6" t="s">
        <v>29</v>
      </c>
      <c r="P70" s="5">
        <f>($B$7)</f>
        <v>2014</v>
      </c>
      <c r="Q70" s="9"/>
      <c r="R70" s="9"/>
      <c r="S70" s="9"/>
      <c r="T70" s="6" t="s">
        <v>30</v>
      </c>
      <c r="U70" s="10"/>
      <c r="W70" s="5" t="str">
        <f>($D$7)</f>
        <v>Combined</v>
      </c>
    </row>
    <row r="71" spans="1:38" x14ac:dyDescent="0.45">
      <c r="A71" s="3"/>
      <c r="N71" s="6"/>
      <c r="P71" s="6"/>
      <c r="Q71" s="9"/>
      <c r="R71" s="9"/>
      <c r="S71" s="9"/>
      <c r="U71" s="10"/>
    </row>
    <row r="72" spans="1:38" x14ac:dyDescent="0.45">
      <c r="A72" s="6" t="s">
        <v>27</v>
      </c>
      <c r="C72" s="11" t="str">
        <f>C5</f>
        <v>Plaice VIIe - International (Used metier based datasets)</v>
      </c>
      <c r="D72" s="9"/>
      <c r="E72" s="9"/>
      <c r="G72" s="10"/>
      <c r="N72" s="6" t="s">
        <v>32</v>
      </c>
      <c r="P72" s="36">
        <f>($F$7)</f>
        <v>42129</v>
      </c>
      <c r="Q72" s="2"/>
      <c r="R72" s="2"/>
      <c r="T72" s="6" t="s">
        <v>33</v>
      </c>
      <c r="U72" s="2"/>
      <c r="W72" s="5" t="str">
        <f>($J$7)</f>
        <v>idh</v>
      </c>
    </row>
    <row r="73" spans="1:38" x14ac:dyDescent="0.45">
      <c r="A73" s="6"/>
      <c r="C73" s="6"/>
      <c r="D73" s="9"/>
      <c r="E73" s="9"/>
      <c r="G73" s="10"/>
    </row>
    <row r="74" spans="1:38" x14ac:dyDescent="0.45">
      <c r="A74" s="6" t="s">
        <v>29</v>
      </c>
      <c r="B74" s="12">
        <f>B7</f>
        <v>2014</v>
      </c>
      <c r="C74" s="9" t="s">
        <v>30</v>
      </c>
      <c r="D74" s="13" t="str">
        <f>D7</f>
        <v>Combined</v>
      </c>
      <c r="E74" s="4" t="s">
        <v>32</v>
      </c>
      <c r="F74" s="35">
        <f>F7</f>
        <v>42129</v>
      </c>
      <c r="G74" s="2"/>
      <c r="I74" s="4" t="s">
        <v>33</v>
      </c>
      <c r="J74" s="12" t="str">
        <f>J7</f>
        <v>idh</v>
      </c>
    </row>
    <row r="75" spans="1:38" x14ac:dyDescent="0.45">
      <c r="A75" s="6"/>
      <c r="B75" s="12"/>
      <c r="C75" s="9"/>
      <c r="D75" s="13"/>
      <c r="E75" s="4"/>
      <c r="F75" s="14"/>
      <c r="G75" s="2"/>
      <c r="I75" s="4"/>
      <c r="J75" s="12"/>
      <c r="N75" s="15" t="s">
        <v>68</v>
      </c>
    </row>
    <row r="77" spans="1:38" x14ac:dyDescent="0.45">
      <c r="H77" s="16" t="s">
        <v>39</v>
      </c>
      <c r="I77" s="4"/>
      <c r="N77" s="3" t="s">
        <v>37</v>
      </c>
    </row>
    <row r="78" spans="1:38" x14ac:dyDescent="0.45">
      <c r="C78" s="16" t="s">
        <v>69</v>
      </c>
      <c r="D78" s="16" t="s">
        <v>70</v>
      </c>
      <c r="E78" s="16" t="s">
        <v>71</v>
      </c>
      <c r="F78" s="16" t="s">
        <v>72</v>
      </c>
      <c r="H78" s="16" t="s">
        <v>47</v>
      </c>
      <c r="I78" s="4"/>
      <c r="AE78" s="37" t="str">
        <f>J13</f>
        <v>TOTAL</v>
      </c>
      <c r="AF78" s="2"/>
    </row>
    <row r="79" spans="1:38" x14ac:dyDescent="0.45">
      <c r="A79" t="s">
        <v>48</v>
      </c>
      <c r="C79" s="20">
        <f>C15</f>
        <v>1338.894</v>
      </c>
      <c r="D79" s="20">
        <f>D15</f>
        <v>148.74799999999999</v>
      </c>
      <c r="E79" s="20">
        <f>E15</f>
        <v>0</v>
      </c>
      <c r="F79" s="20">
        <f>F15</f>
        <v>0</v>
      </c>
      <c r="H79" s="22">
        <f>SUM(C79:F79)</f>
        <v>1487.6420000000001</v>
      </c>
      <c r="O79" s="37" t="str">
        <f>C14</f>
        <v>International</v>
      </c>
      <c r="P79" s="2"/>
      <c r="S79" s="37" t="str">
        <f>D14</f>
        <v>Migration</v>
      </c>
      <c r="T79" s="2"/>
      <c r="W79" s="37" t="str">
        <f>E14</f>
        <v>-</v>
      </c>
      <c r="X79" s="2"/>
      <c r="AA79" s="37" t="str">
        <f>F14</f>
        <v>-</v>
      </c>
      <c r="AB79" s="2"/>
      <c r="AE79" s="37" t="str">
        <f>J14</f>
        <v>ANNUAL</v>
      </c>
      <c r="AF79" s="2"/>
    </row>
    <row r="80" spans="1:38" x14ac:dyDescent="0.45">
      <c r="A80" t="s">
        <v>73</v>
      </c>
      <c r="N80" s="17" t="s">
        <v>40</v>
      </c>
      <c r="O80" s="10" t="s">
        <v>41</v>
      </c>
      <c r="P80" s="10" t="s">
        <v>42</v>
      </c>
      <c r="S80" s="10" t="s">
        <v>41</v>
      </c>
      <c r="T80" s="10" t="s">
        <v>42</v>
      </c>
      <c r="U80" s="10"/>
      <c r="W80" s="10" t="s">
        <v>41</v>
      </c>
      <c r="X80" s="10" t="s">
        <v>42</v>
      </c>
      <c r="Y80" s="10"/>
      <c r="AA80" s="10" t="s">
        <v>41</v>
      </c>
      <c r="AB80" s="10" t="s">
        <v>42</v>
      </c>
      <c r="AC80" s="10"/>
      <c r="AE80" s="10" t="s">
        <v>74</v>
      </c>
      <c r="AF80" s="10" t="s">
        <v>75</v>
      </c>
    </row>
    <row r="81" spans="1:33" x14ac:dyDescent="0.45">
      <c r="N81" s="17">
        <v>0</v>
      </c>
      <c r="O81" s="30">
        <f>SUM($O$14*$C$21)</f>
        <v>0</v>
      </c>
      <c r="P81" s="22">
        <f t="shared" ref="P81:P96" si="0">P14</f>
        <v>0</v>
      </c>
      <c r="Q81" s="22">
        <f t="shared" ref="Q81:Q96" si="1">SUM(O81*P81)</f>
        <v>0</v>
      </c>
      <c r="S81" s="30">
        <f t="shared" ref="S81:S96" si="2">SUM(S14*$D$21)</f>
        <v>0</v>
      </c>
      <c r="T81" s="22">
        <f t="shared" ref="T81:T96" si="3">T14</f>
        <v>0</v>
      </c>
      <c r="U81" s="22">
        <f t="shared" ref="U81:U96" si="4">SUM(S81*T81)</f>
        <v>0</v>
      </c>
      <c r="W81" s="30">
        <f t="shared" ref="W81:W96" si="5">SUM(W14*$E$21)</f>
        <v>0</v>
      </c>
      <c r="X81" s="22">
        <f t="shared" ref="X81:X96" si="6">X14</f>
        <v>0</v>
      </c>
      <c r="Y81" s="22">
        <f t="shared" ref="Y81:Y96" si="7">SUM(W81*X81)</f>
        <v>0</v>
      </c>
      <c r="AA81" s="30">
        <f t="shared" ref="AA81:AA96" si="8">SUM(AA14*$F$21)</f>
        <v>0</v>
      </c>
      <c r="AB81" s="22">
        <f t="shared" ref="AB81:AB96" si="9">AB14</f>
        <v>0</v>
      </c>
      <c r="AC81" s="22">
        <f t="shared" ref="AC81:AC96" si="10">SUM(AA81*AB81)</f>
        <v>0</v>
      </c>
      <c r="AE81" s="30">
        <f t="shared" ref="AE81:AE96" si="11">SUM(AA81+W81+S81+O81)*$J$21</f>
        <v>0</v>
      </c>
      <c r="AF81" s="22">
        <f t="shared" ref="AF81:AF96" si="12">IF(O81+S81+W81+AA81 =0,0,(P81*O81 +T81*S81+ X81*W81 +AB81*AA81)/(O81+S81+W81+AA81))</f>
        <v>0</v>
      </c>
      <c r="AG81">
        <f t="shared" ref="AG81:AG96" si="13">SUM(AE81*AF81)</f>
        <v>0</v>
      </c>
    </row>
    <row r="82" spans="1:33" x14ac:dyDescent="0.45">
      <c r="A82" t="s">
        <v>52</v>
      </c>
      <c r="C82" s="24">
        <f>C24</f>
        <v>1.0017626777539446</v>
      </c>
      <c r="D82" s="24">
        <f>D24</f>
        <v>0.99917492755401416</v>
      </c>
      <c r="E82" s="24">
        <f>E24</f>
        <v>0</v>
      </c>
      <c r="F82" s="24">
        <f>F24</f>
        <v>0</v>
      </c>
      <c r="G82" s="10"/>
      <c r="H82" s="24">
        <f>J24</f>
        <v>1.0015039309138181</v>
      </c>
      <c r="I82" s="10"/>
      <c r="N82" s="17">
        <v>1</v>
      </c>
      <c r="O82" s="30">
        <f>SUM($O$15*$C$21)</f>
        <v>3054.9029999999998</v>
      </c>
      <c r="P82" s="22">
        <f t="shared" si="0"/>
        <v>0.15666999999999998</v>
      </c>
      <c r="Q82" s="22">
        <f t="shared" si="1"/>
        <v>478.61165300999988</v>
      </c>
      <c r="S82" s="30">
        <f t="shared" si="2"/>
        <v>0</v>
      </c>
      <c r="T82" s="22">
        <f t="shared" si="3"/>
        <v>0.153</v>
      </c>
      <c r="U82" s="22">
        <f t="shared" si="4"/>
        <v>0</v>
      </c>
      <c r="W82" s="30">
        <f t="shared" si="5"/>
        <v>0</v>
      </c>
      <c r="X82" s="22">
        <f t="shared" si="6"/>
        <v>0</v>
      </c>
      <c r="Y82" s="22">
        <f t="shared" si="7"/>
        <v>0</v>
      </c>
      <c r="AA82" s="30">
        <f t="shared" si="8"/>
        <v>0</v>
      </c>
      <c r="AB82" s="22">
        <f t="shared" si="9"/>
        <v>0</v>
      </c>
      <c r="AC82" s="22">
        <f t="shared" si="10"/>
        <v>0</v>
      </c>
      <c r="AE82" s="30">
        <f t="shared" si="11"/>
        <v>3054.9029999999998</v>
      </c>
      <c r="AF82" s="22">
        <f t="shared" si="12"/>
        <v>0.15666999999999998</v>
      </c>
      <c r="AG82">
        <f t="shared" si="13"/>
        <v>478.61165300999988</v>
      </c>
    </row>
    <row r="83" spans="1:33" x14ac:dyDescent="0.45">
      <c r="N83" s="17">
        <v>2</v>
      </c>
      <c r="O83" s="30">
        <f>SUM($O$16*$C$21)</f>
        <v>238526.736</v>
      </c>
      <c r="P83" s="22">
        <f t="shared" si="0"/>
        <v>0.25986000000000004</v>
      </c>
      <c r="Q83" s="22">
        <f t="shared" si="1"/>
        <v>61983.55761696001</v>
      </c>
      <c r="S83" s="30">
        <f t="shared" si="2"/>
        <v>1747.9065375</v>
      </c>
      <c r="T83" s="22">
        <f t="shared" si="3"/>
        <v>0.125</v>
      </c>
      <c r="U83" s="22">
        <f t="shared" si="4"/>
        <v>218.4883171875</v>
      </c>
      <c r="W83" s="30">
        <f t="shared" si="5"/>
        <v>0</v>
      </c>
      <c r="X83" s="22">
        <f t="shared" si="6"/>
        <v>0</v>
      </c>
      <c r="Y83" s="22">
        <f t="shared" si="7"/>
        <v>0</v>
      </c>
      <c r="AA83" s="30">
        <f t="shared" si="8"/>
        <v>0</v>
      </c>
      <c r="AB83" s="22">
        <f t="shared" si="9"/>
        <v>0</v>
      </c>
      <c r="AC83" s="22">
        <f t="shared" si="10"/>
        <v>0</v>
      </c>
      <c r="AE83" s="30">
        <f t="shared" si="11"/>
        <v>240274.64253750001</v>
      </c>
      <c r="AF83" s="22">
        <f t="shared" si="12"/>
        <v>0.25887894484928653</v>
      </c>
      <c r="AG83">
        <f t="shared" si="13"/>
        <v>62202.0459341475</v>
      </c>
    </row>
    <row r="84" spans="1:33" x14ac:dyDescent="0.45">
      <c r="N84" s="17">
        <v>3</v>
      </c>
      <c r="O84" s="30">
        <f>SUM($O$17*$C$21)</f>
        <v>724685.05799999996</v>
      </c>
      <c r="P84" s="22">
        <f t="shared" si="0"/>
        <v>0.30495999999999995</v>
      </c>
      <c r="Q84" s="22">
        <f t="shared" si="1"/>
        <v>220999.95528767994</v>
      </c>
      <c r="S84" s="30">
        <f t="shared" si="2"/>
        <v>53719.356969</v>
      </c>
      <c r="T84" s="22">
        <f t="shared" si="3"/>
        <v>0.23100000000000001</v>
      </c>
      <c r="U84" s="22">
        <f t="shared" si="4"/>
        <v>12409.171459839001</v>
      </c>
      <c r="W84" s="30">
        <f t="shared" si="5"/>
        <v>0</v>
      </c>
      <c r="X84" s="22">
        <f t="shared" si="6"/>
        <v>0</v>
      </c>
      <c r="Y84" s="22">
        <f t="shared" si="7"/>
        <v>0</v>
      </c>
      <c r="AA84" s="30">
        <f t="shared" si="8"/>
        <v>0</v>
      </c>
      <c r="AB84" s="22">
        <f t="shared" si="9"/>
        <v>0</v>
      </c>
      <c r="AC84" s="22">
        <f t="shared" si="10"/>
        <v>0</v>
      </c>
      <c r="AE84" s="30">
        <f t="shared" si="11"/>
        <v>778404.41496899992</v>
      </c>
      <c r="AF84" s="22">
        <f t="shared" si="12"/>
        <v>0.29985586188744123</v>
      </c>
      <c r="AG84">
        <f t="shared" si="13"/>
        <v>233409.12674751892</v>
      </c>
    </row>
    <row r="85" spans="1:33" x14ac:dyDescent="0.45">
      <c r="N85" s="17">
        <v>4</v>
      </c>
      <c r="O85" s="30">
        <f>SUM($O$18*$C$21)</f>
        <v>1251593.1470000001</v>
      </c>
      <c r="P85" s="22">
        <f t="shared" si="0"/>
        <v>0.34770000000000001</v>
      </c>
      <c r="Q85" s="22">
        <f t="shared" si="1"/>
        <v>435178.93721190008</v>
      </c>
      <c r="S85" s="30">
        <f t="shared" si="2"/>
        <v>259921.61755199998</v>
      </c>
      <c r="T85" s="22">
        <f t="shared" si="3"/>
        <v>0.28899999999999998</v>
      </c>
      <c r="U85" s="22">
        <f t="shared" si="4"/>
        <v>75117.347472527996</v>
      </c>
      <c r="W85" s="30">
        <f t="shared" si="5"/>
        <v>0</v>
      </c>
      <c r="X85" s="22">
        <f t="shared" si="6"/>
        <v>0</v>
      </c>
      <c r="Y85" s="22">
        <f t="shared" si="7"/>
        <v>0</v>
      </c>
      <c r="AA85" s="30">
        <f t="shared" si="8"/>
        <v>0</v>
      </c>
      <c r="AB85" s="22">
        <f t="shared" si="9"/>
        <v>0</v>
      </c>
      <c r="AC85" s="22">
        <f t="shared" si="10"/>
        <v>0</v>
      </c>
      <c r="AE85" s="30">
        <f t="shared" si="11"/>
        <v>1511514.764552</v>
      </c>
      <c r="AF85" s="22">
        <f t="shared" si="12"/>
        <v>0.33760588824659976</v>
      </c>
      <c r="AG85">
        <f t="shared" si="13"/>
        <v>510296.28468442807</v>
      </c>
    </row>
    <row r="86" spans="1:33" x14ac:dyDescent="0.45">
      <c r="N86" s="17">
        <v>5</v>
      </c>
      <c r="O86" s="30">
        <f>SUM($O$19*$C$21)</f>
        <v>682983.29200000002</v>
      </c>
      <c r="P86" s="22">
        <f t="shared" si="0"/>
        <v>0.42449999999999999</v>
      </c>
      <c r="Q86" s="22">
        <f t="shared" si="1"/>
        <v>289926.40745399997</v>
      </c>
      <c r="S86" s="30">
        <f t="shared" si="2"/>
        <v>102101.9091</v>
      </c>
      <c r="T86" s="22">
        <f t="shared" si="3"/>
        <v>0.39900000000000002</v>
      </c>
      <c r="U86" s="22">
        <f t="shared" si="4"/>
        <v>40738.661730900007</v>
      </c>
      <c r="W86" s="30">
        <f t="shared" si="5"/>
        <v>0</v>
      </c>
      <c r="X86" s="22">
        <f t="shared" si="6"/>
        <v>0</v>
      </c>
      <c r="Y86" s="22">
        <f t="shared" si="7"/>
        <v>0</v>
      </c>
      <c r="AA86" s="30">
        <f t="shared" si="8"/>
        <v>0</v>
      </c>
      <c r="AB86" s="22">
        <f t="shared" si="9"/>
        <v>0</v>
      </c>
      <c r="AC86" s="22">
        <f t="shared" si="10"/>
        <v>0</v>
      </c>
      <c r="AE86" s="30">
        <f t="shared" si="11"/>
        <v>785085.20110000006</v>
      </c>
      <c r="AF86" s="22">
        <f t="shared" si="12"/>
        <v>0.4211836737230531</v>
      </c>
      <c r="AG86">
        <f t="shared" si="13"/>
        <v>330665.06918489997</v>
      </c>
    </row>
    <row r="87" spans="1:33" x14ac:dyDescent="0.45">
      <c r="N87" s="17">
        <v>6</v>
      </c>
      <c r="O87" s="30">
        <f>SUM($O$20*$C$21)</f>
        <v>286793.44300000003</v>
      </c>
      <c r="P87" s="22">
        <f t="shared" si="0"/>
        <v>0.53804999999999992</v>
      </c>
      <c r="Q87" s="22">
        <f t="shared" si="1"/>
        <v>154309.21200614999</v>
      </c>
      <c r="S87" s="30">
        <f t="shared" si="2"/>
        <v>25336.816800000001</v>
      </c>
      <c r="T87" s="22">
        <f t="shared" si="3"/>
        <v>0.53600000000000003</v>
      </c>
      <c r="U87" s="22">
        <f t="shared" si="4"/>
        <v>13580.533804800001</v>
      </c>
      <c r="W87" s="30">
        <f t="shared" si="5"/>
        <v>0</v>
      </c>
      <c r="X87" s="22">
        <f t="shared" si="6"/>
        <v>0</v>
      </c>
      <c r="Y87" s="22">
        <f t="shared" si="7"/>
        <v>0</v>
      </c>
      <c r="AA87" s="30">
        <f t="shared" si="8"/>
        <v>0</v>
      </c>
      <c r="AB87" s="22">
        <f t="shared" si="9"/>
        <v>0</v>
      </c>
      <c r="AC87" s="22">
        <f t="shared" si="10"/>
        <v>0</v>
      </c>
      <c r="AE87" s="30">
        <f t="shared" si="11"/>
        <v>312130.2598</v>
      </c>
      <c r="AF87" s="22">
        <f t="shared" si="12"/>
        <v>0.53788359359495208</v>
      </c>
      <c r="AG87">
        <f t="shared" si="13"/>
        <v>167889.74581095</v>
      </c>
    </row>
    <row r="88" spans="1:33" x14ac:dyDescent="0.45">
      <c r="N88" s="17">
        <v>7</v>
      </c>
      <c r="O88" s="30">
        <f>SUM($O$21*$C$21)</f>
        <v>110403.777</v>
      </c>
      <c r="P88" s="22">
        <f t="shared" si="0"/>
        <v>0.60538999999999998</v>
      </c>
      <c r="Q88" s="22">
        <f t="shared" si="1"/>
        <v>66837.342558029995</v>
      </c>
      <c r="S88" s="30">
        <f t="shared" si="2"/>
        <v>4870.0651500000004</v>
      </c>
      <c r="T88" s="22">
        <f t="shared" si="3"/>
        <v>0.621</v>
      </c>
      <c r="U88" s="22">
        <f t="shared" si="4"/>
        <v>3024.3104581500002</v>
      </c>
      <c r="W88" s="30">
        <f t="shared" si="5"/>
        <v>0</v>
      </c>
      <c r="X88" s="22">
        <f t="shared" si="6"/>
        <v>0</v>
      </c>
      <c r="Y88" s="22">
        <f t="shared" si="7"/>
        <v>0</v>
      </c>
      <c r="AA88" s="30">
        <f t="shared" si="8"/>
        <v>0</v>
      </c>
      <c r="AB88" s="22">
        <f t="shared" si="9"/>
        <v>0</v>
      </c>
      <c r="AC88" s="22">
        <f t="shared" si="10"/>
        <v>0</v>
      </c>
      <c r="AE88" s="30">
        <f t="shared" si="11"/>
        <v>115273.84215</v>
      </c>
      <c r="AF88" s="22">
        <f t="shared" si="12"/>
        <v>0.60604948801196867</v>
      </c>
      <c r="AG88">
        <f t="shared" si="13"/>
        <v>69861.653016179989</v>
      </c>
    </row>
    <row r="89" spans="1:33" x14ac:dyDescent="0.45">
      <c r="N89" s="17">
        <v>8</v>
      </c>
      <c r="O89" s="30">
        <f>SUM($O$22*$C$21)</f>
        <v>51691.305999999997</v>
      </c>
      <c r="P89" s="22">
        <f t="shared" si="0"/>
        <v>0.79652999999999996</v>
      </c>
      <c r="Q89" s="22">
        <f t="shared" si="1"/>
        <v>41173.675968179996</v>
      </c>
      <c r="S89" s="30">
        <f t="shared" si="2"/>
        <v>2018.7375</v>
      </c>
      <c r="T89" s="22">
        <f t="shared" si="3"/>
        <v>0.996</v>
      </c>
      <c r="U89" s="22">
        <f t="shared" si="4"/>
        <v>2010.66255</v>
      </c>
      <c r="W89" s="30">
        <f t="shared" si="5"/>
        <v>0</v>
      </c>
      <c r="X89" s="22">
        <f t="shared" si="6"/>
        <v>0</v>
      </c>
      <c r="Y89" s="22">
        <f t="shared" si="7"/>
        <v>0</v>
      </c>
      <c r="AA89" s="30">
        <f t="shared" si="8"/>
        <v>0</v>
      </c>
      <c r="AB89" s="22">
        <f t="shared" si="9"/>
        <v>0</v>
      </c>
      <c r="AC89" s="22">
        <f t="shared" si="10"/>
        <v>0</v>
      </c>
      <c r="AE89" s="30">
        <f t="shared" si="11"/>
        <v>53710.0435</v>
      </c>
      <c r="AF89" s="22">
        <f t="shared" si="12"/>
        <v>0.80402724898519207</v>
      </c>
      <c r="AG89">
        <f t="shared" si="13"/>
        <v>43184.338518179997</v>
      </c>
    </row>
    <row r="90" spans="1:33" x14ac:dyDescent="0.45">
      <c r="N90" s="17">
        <v>9</v>
      </c>
      <c r="O90" s="30">
        <f>SUM($O$23*$C$21)</f>
        <v>41940.398000000001</v>
      </c>
      <c r="P90" s="22">
        <f t="shared" si="0"/>
        <v>0.86560999999999999</v>
      </c>
      <c r="Q90" s="22">
        <f t="shared" si="1"/>
        <v>36304.027912780002</v>
      </c>
      <c r="S90" s="30">
        <f t="shared" si="2"/>
        <v>573.11130000000003</v>
      </c>
      <c r="T90" s="22">
        <f t="shared" si="3"/>
        <v>0.80800000000000005</v>
      </c>
      <c r="U90" s="22">
        <f t="shared" si="4"/>
        <v>463.07393040000005</v>
      </c>
      <c r="W90" s="30">
        <f t="shared" si="5"/>
        <v>0</v>
      </c>
      <c r="X90" s="22">
        <f t="shared" si="6"/>
        <v>0</v>
      </c>
      <c r="Y90" s="22">
        <f t="shared" si="7"/>
        <v>0</v>
      </c>
      <c r="AA90" s="30">
        <f t="shared" si="8"/>
        <v>0</v>
      </c>
      <c r="AB90" s="22">
        <f t="shared" si="9"/>
        <v>0</v>
      </c>
      <c r="AC90" s="22">
        <f t="shared" si="10"/>
        <v>0</v>
      </c>
      <c r="AE90" s="30">
        <f t="shared" si="11"/>
        <v>42513.509299999998</v>
      </c>
      <c r="AF90" s="22">
        <f t="shared" si="12"/>
        <v>0.86483337763838763</v>
      </c>
      <c r="AG90">
        <f t="shared" si="13"/>
        <v>36767.101843180004</v>
      </c>
    </row>
    <row r="91" spans="1:33" x14ac:dyDescent="0.45">
      <c r="N91" s="17">
        <v>10</v>
      </c>
      <c r="O91" s="30">
        <f>SUM($O$24*$C$21)</f>
        <v>4290</v>
      </c>
      <c r="P91" s="22">
        <f t="shared" si="0"/>
        <v>1.351</v>
      </c>
      <c r="Q91" s="22">
        <f t="shared" si="1"/>
        <v>5795.79</v>
      </c>
      <c r="S91" s="30">
        <f t="shared" si="2"/>
        <v>1342.2</v>
      </c>
      <c r="T91" s="22">
        <f t="shared" si="3"/>
        <v>0.79200000000000004</v>
      </c>
      <c r="U91" s="22">
        <f t="shared" si="4"/>
        <v>1063.0224000000001</v>
      </c>
      <c r="W91" s="30">
        <f t="shared" si="5"/>
        <v>0</v>
      </c>
      <c r="X91" s="22">
        <f t="shared" si="6"/>
        <v>0</v>
      </c>
      <c r="Y91" s="22">
        <f t="shared" si="7"/>
        <v>0</v>
      </c>
      <c r="AA91" s="30">
        <f t="shared" si="8"/>
        <v>0</v>
      </c>
      <c r="AB91" s="22">
        <f t="shared" si="9"/>
        <v>0</v>
      </c>
      <c r="AC91" s="22">
        <f t="shared" si="10"/>
        <v>0</v>
      </c>
      <c r="AE91" s="30">
        <f t="shared" si="11"/>
        <v>5632.2</v>
      </c>
      <c r="AF91" s="22">
        <f t="shared" si="12"/>
        <v>1.2177856610205604</v>
      </c>
      <c r="AG91">
        <f t="shared" si="13"/>
        <v>6858.8123999999998</v>
      </c>
    </row>
    <row r="92" spans="1:33" x14ac:dyDescent="0.45">
      <c r="N92" s="17">
        <v>11</v>
      </c>
      <c r="O92" s="30">
        <f>SUM($O$25*$C$21)</f>
        <v>6366</v>
      </c>
      <c r="P92" s="22">
        <f t="shared" si="0"/>
        <v>1.266</v>
      </c>
      <c r="Q92" s="22">
        <f t="shared" si="1"/>
        <v>8059.3559999999998</v>
      </c>
      <c r="S92" s="30">
        <f t="shared" si="2"/>
        <v>0</v>
      </c>
      <c r="T92" s="22">
        <f t="shared" si="3"/>
        <v>0</v>
      </c>
      <c r="U92" s="22">
        <f t="shared" si="4"/>
        <v>0</v>
      </c>
      <c r="W92" s="30">
        <f t="shared" si="5"/>
        <v>0</v>
      </c>
      <c r="X92" s="22">
        <f t="shared" si="6"/>
        <v>0</v>
      </c>
      <c r="Y92" s="22">
        <f t="shared" si="7"/>
        <v>0</v>
      </c>
      <c r="AA92" s="30">
        <f t="shared" si="8"/>
        <v>0</v>
      </c>
      <c r="AB92" s="22">
        <f t="shared" si="9"/>
        <v>0</v>
      </c>
      <c r="AC92" s="22">
        <f t="shared" si="10"/>
        <v>0</v>
      </c>
      <c r="AE92" s="30">
        <f t="shared" si="11"/>
        <v>6366</v>
      </c>
      <c r="AF92" s="22">
        <f t="shared" si="12"/>
        <v>1.266</v>
      </c>
      <c r="AG92">
        <f t="shared" si="13"/>
        <v>8059.3559999999998</v>
      </c>
    </row>
    <row r="93" spans="1:33" x14ac:dyDescent="0.45">
      <c r="N93" s="17">
        <v>12</v>
      </c>
      <c r="O93" s="30">
        <f>SUM($O$26*$C$21)</f>
        <v>5720</v>
      </c>
      <c r="P93" s="22">
        <f t="shared" si="0"/>
        <v>1.1850000000000001</v>
      </c>
      <c r="Q93" s="22">
        <f t="shared" si="1"/>
        <v>6778.2000000000007</v>
      </c>
      <c r="S93" s="30">
        <f t="shared" si="2"/>
        <v>0</v>
      </c>
      <c r="T93" s="22">
        <f t="shared" si="3"/>
        <v>0</v>
      </c>
      <c r="U93" s="22">
        <f t="shared" si="4"/>
        <v>0</v>
      </c>
      <c r="W93" s="30">
        <f t="shared" si="5"/>
        <v>0</v>
      </c>
      <c r="X93" s="22">
        <f t="shared" si="6"/>
        <v>0</v>
      </c>
      <c r="Y93" s="22">
        <f t="shared" si="7"/>
        <v>0</v>
      </c>
      <c r="AA93" s="30">
        <f t="shared" si="8"/>
        <v>0</v>
      </c>
      <c r="AB93" s="22">
        <f t="shared" si="9"/>
        <v>0</v>
      </c>
      <c r="AC93" s="22">
        <f t="shared" si="10"/>
        <v>0</v>
      </c>
      <c r="AE93" s="30">
        <f t="shared" si="11"/>
        <v>5720</v>
      </c>
      <c r="AF93" s="22">
        <f t="shared" si="12"/>
        <v>1.1850000000000001</v>
      </c>
      <c r="AG93">
        <f t="shared" si="13"/>
        <v>6778.2000000000007</v>
      </c>
    </row>
    <row r="94" spans="1:33" x14ac:dyDescent="0.45">
      <c r="N94" s="17">
        <v>13</v>
      </c>
      <c r="O94" s="30">
        <f>SUM($O$27*$C$21)</f>
        <v>3695</v>
      </c>
      <c r="P94" s="22">
        <f t="shared" si="0"/>
        <v>1.1599999999999999</v>
      </c>
      <c r="Q94" s="22">
        <f t="shared" si="1"/>
        <v>4286.2</v>
      </c>
      <c r="S94" s="30">
        <f t="shared" si="2"/>
        <v>0</v>
      </c>
      <c r="T94" s="22">
        <f t="shared" si="3"/>
        <v>0</v>
      </c>
      <c r="U94" s="22">
        <f t="shared" si="4"/>
        <v>0</v>
      </c>
      <c r="W94" s="30">
        <f t="shared" si="5"/>
        <v>0</v>
      </c>
      <c r="X94" s="22">
        <f t="shared" si="6"/>
        <v>0</v>
      </c>
      <c r="Y94" s="22">
        <f t="shared" si="7"/>
        <v>0</v>
      </c>
      <c r="AA94" s="30">
        <f t="shared" si="8"/>
        <v>0</v>
      </c>
      <c r="AB94" s="22">
        <f t="shared" si="9"/>
        <v>0</v>
      </c>
      <c r="AC94" s="22">
        <f t="shared" si="10"/>
        <v>0</v>
      </c>
      <c r="AE94" s="30">
        <f t="shared" si="11"/>
        <v>3695</v>
      </c>
      <c r="AF94" s="22">
        <f t="shared" si="12"/>
        <v>1.1599999999999999</v>
      </c>
      <c r="AG94">
        <f t="shared" si="13"/>
        <v>4286.2</v>
      </c>
    </row>
    <row r="95" spans="1:33" x14ac:dyDescent="0.45">
      <c r="N95" s="17">
        <v>14</v>
      </c>
      <c r="O95" s="30">
        <f>SUM($O$28*$C$21)</f>
        <v>845</v>
      </c>
      <c r="P95" s="22">
        <f t="shared" si="0"/>
        <v>1.647</v>
      </c>
      <c r="Q95" s="22">
        <f t="shared" si="1"/>
        <v>1391.7149999999999</v>
      </c>
      <c r="S95" s="30">
        <f t="shared" si="2"/>
        <v>0</v>
      </c>
      <c r="T95" s="22">
        <f t="shared" si="3"/>
        <v>0</v>
      </c>
      <c r="U95" s="22">
        <f t="shared" si="4"/>
        <v>0</v>
      </c>
      <c r="W95" s="30">
        <f t="shared" si="5"/>
        <v>0</v>
      </c>
      <c r="X95" s="22">
        <f t="shared" si="6"/>
        <v>0</v>
      </c>
      <c r="Y95" s="22">
        <f t="shared" si="7"/>
        <v>0</v>
      </c>
      <c r="AA95" s="30">
        <f t="shared" si="8"/>
        <v>0</v>
      </c>
      <c r="AB95" s="22">
        <f t="shared" si="9"/>
        <v>0</v>
      </c>
      <c r="AC95" s="22">
        <f t="shared" si="10"/>
        <v>0</v>
      </c>
      <c r="AE95" s="30">
        <f t="shared" si="11"/>
        <v>845</v>
      </c>
      <c r="AF95" s="22">
        <f t="shared" si="12"/>
        <v>1.6469999999999998</v>
      </c>
      <c r="AG95">
        <f t="shared" si="13"/>
        <v>1391.7149999999999</v>
      </c>
    </row>
    <row r="96" spans="1:33" x14ac:dyDescent="0.45">
      <c r="N96" s="17" t="s">
        <v>53</v>
      </c>
      <c r="O96" s="30">
        <f>SUM($O$29*$C$21)</f>
        <v>4975</v>
      </c>
      <c r="P96" s="22">
        <f t="shared" si="0"/>
        <v>1.5580000000000001</v>
      </c>
      <c r="Q96" s="22">
        <f t="shared" si="1"/>
        <v>7751.05</v>
      </c>
      <c r="S96" s="30">
        <f t="shared" si="2"/>
        <v>0</v>
      </c>
      <c r="T96" s="22">
        <f t="shared" si="3"/>
        <v>0</v>
      </c>
      <c r="U96" s="22">
        <f t="shared" si="4"/>
        <v>0</v>
      </c>
      <c r="W96" s="30">
        <f t="shared" si="5"/>
        <v>0</v>
      </c>
      <c r="X96" s="22">
        <f t="shared" si="6"/>
        <v>0</v>
      </c>
      <c r="Y96" s="22">
        <f t="shared" si="7"/>
        <v>0</v>
      </c>
      <c r="AA96" s="30">
        <f t="shared" si="8"/>
        <v>0</v>
      </c>
      <c r="AB96" s="22">
        <f t="shared" si="9"/>
        <v>0</v>
      </c>
      <c r="AC96" s="22">
        <f t="shared" si="10"/>
        <v>0</v>
      </c>
      <c r="AE96" s="30">
        <f t="shared" si="11"/>
        <v>4975</v>
      </c>
      <c r="AF96" s="22">
        <f t="shared" si="12"/>
        <v>1.5580000000000001</v>
      </c>
      <c r="AG96">
        <f t="shared" si="13"/>
        <v>7751.05</v>
      </c>
    </row>
    <row r="98" spans="14:33" x14ac:dyDescent="0.45">
      <c r="N98" t="s">
        <v>54</v>
      </c>
      <c r="O98" s="30">
        <f>SUM(O81:O96)</f>
        <v>3417563.0599999996</v>
      </c>
      <c r="Q98" s="22">
        <f>SUM(Q81:Q96)</f>
        <v>1341254.0386686898</v>
      </c>
      <c r="S98" s="30">
        <f>SUM(S81:S96)</f>
        <v>451631.72090849996</v>
      </c>
      <c r="U98" s="22">
        <f>SUM(U81:U96)</f>
        <v>148625.27212380449</v>
      </c>
      <c r="W98" s="30">
        <f>SUM(W81:W96)</f>
        <v>0</v>
      </c>
      <c r="Y98" s="22">
        <f>SUM(Y81:Y96)</f>
        <v>0</v>
      </c>
      <c r="AA98" s="30">
        <f>SUM(AA81:AA96)</f>
        <v>0</v>
      </c>
      <c r="AC98" s="22">
        <f>SUM(AC81:AC96)</f>
        <v>0</v>
      </c>
      <c r="AE98" s="30">
        <f>SUM(AE81:AE96)</f>
        <v>3869194.7809085003</v>
      </c>
      <c r="AG98">
        <f>SUM(AG81:AG96)</f>
        <v>1489879.3107924941</v>
      </c>
    </row>
    <row r="101" spans="14:33" x14ac:dyDescent="0.45">
      <c r="N101" s="3" t="s">
        <v>26</v>
      </c>
      <c r="P101" s="5" t="str">
        <f>($C$3)</f>
        <v>p7eINT_metier</v>
      </c>
      <c r="T101" s="6" t="s">
        <v>27</v>
      </c>
      <c r="W101" s="7" t="str">
        <f>($C$5)</f>
        <v>Plaice VIIe - International (Used metier based datasets)</v>
      </c>
    </row>
    <row r="102" spans="14:33" x14ac:dyDescent="0.45">
      <c r="N102" s="3"/>
    </row>
    <row r="103" spans="14:33" x14ac:dyDescent="0.45">
      <c r="N103" s="6" t="s">
        <v>29</v>
      </c>
      <c r="P103" s="5">
        <f>($B$7)</f>
        <v>2014</v>
      </c>
      <c r="Q103" s="9"/>
      <c r="R103" s="9"/>
      <c r="S103" s="9"/>
      <c r="T103" s="6" t="s">
        <v>30</v>
      </c>
      <c r="U103" s="10"/>
      <c r="W103" s="5" t="str">
        <f>($D$7)</f>
        <v>Combined</v>
      </c>
    </row>
    <row r="104" spans="14:33" x14ac:dyDescent="0.45">
      <c r="N104" s="6"/>
      <c r="P104" s="6"/>
      <c r="Q104" s="9"/>
      <c r="R104" s="9"/>
      <c r="S104" s="9"/>
      <c r="U104" s="10"/>
    </row>
    <row r="105" spans="14:33" x14ac:dyDescent="0.45">
      <c r="N105" s="6" t="s">
        <v>32</v>
      </c>
      <c r="P105" s="36">
        <f>($F$7)</f>
        <v>42129</v>
      </c>
      <c r="Q105" s="2"/>
      <c r="R105" s="2"/>
      <c r="T105" s="6" t="s">
        <v>33</v>
      </c>
      <c r="U105" s="2"/>
      <c r="W105" s="5" t="str">
        <f>($J$7)</f>
        <v>idh</v>
      </c>
    </row>
    <row r="108" spans="14:33" x14ac:dyDescent="0.45">
      <c r="N108" s="15" t="s">
        <v>68</v>
      </c>
    </row>
    <row r="110" spans="14:33" x14ac:dyDescent="0.45">
      <c r="N110" s="3" t="s">
        <v>61</v>
      </c>
    </row>
    <row r="111" spans="14:33" x14ac:dyDescent="0.45">
      <c r="AE111" s="37" t="str">
        <f>J13</f>
        <v>TOTAL</v>
      </c>
      <c r="AF111" s="2"/>
    </row>
    <row r="112" spans="14:33" x14ac:dyDescent="0.45">
      <c r="O112" s="37" t="str">
        <f>C14</f>
        <v>International</v>
      </c>
      <c r="P112" s="2"/>
      <c r="S112" s="37" t="str">
        <f>D14</f>
        <v>Migration</v>
      </c>
      <c r="T112" s="2"/>
      <c r="W112" s="37" t="str">
        <f>E14</f>
        <v>-</v>
      </c>
      <c r="X112" s="2"/>
      <c r="AA112" s="37" t="str">
        <f>F14</f>
        <v>-</v>
      </c>
      <c r="AB112" s="37"/>
      <c r="AE112" s="37" t="str">
        <f>J14</f>
        <v>ANNUAL</v>
      </c>
      <c r="AF112" s="2"/>
    </row>
    <row r="113" spans="14:34" x14ac:dyDescent="0.45">
      <c r="N113" s="17" t="s">
        <v>40</v>
      </c>
      <c r="O113" s="10" t="s">
        <v>41</v>
      </c>
      <c r="P113" s="10" t="s">
        <v>42</v>
      </c>
      <c r="S113" s="10" t="s">
        <v>41</v>
      </c>
      <c r="T113" s="10" t="s">
        <v>42</v>
      </c>
      <c r="U113" s="10"/>
      <c r="W113" s="10" t="s">
        <v>41</v>
      </c>
      <c r="X113" s="10" t="s">
        <v>42</v>
      </c>
      <c r="Y113" s="10"/>
      <c r="AA113" s="10" t="s">
        <v>41</v>
      </c>
      <c r="AB113" s="10" t="s">
        <v>42</v>
      </c>
      <c r="AC113" s="10"/>
      <c r="AE113" s="10" t="s">
        <v>41</v>
      </c>
      <c r="AF113" s="10" t="s">
        <v>42</v>
      </c>
      <c r="AH113" s="10"/>
    </row>
    <row r="114" spans="14:34" x14ac:dyDescent="0.45">
      <c r="N114" s="17">
        <v>0</v>
      </c>
      <c r="O114" s="30">
        <f t="shared" ref="O114:O129" si="14">SUM(O47*$C$21)</f>
        <v>0</v>
      </c>
      <c r="P114" s="22">
        <f t="shared" ref="P114:P129" si="15">P47</f>
        <v>0</v>
      </c>
      <c r="Q114" s="22">
        <f t="shared" ref="Q114:Q129" si="16">SUM(O114*P114)</f>
        <v>0</v>
      </c>
      <c r="S114" s="30">
        <f t="shared" ref="S114:S129" si="17">SUM(S47*$D$21)</f>
        <v>0</v>
      </c>
      <c r="T114" s="22">
        <f t="shared" ref="T114:T129" si="18">T47</f>
        <v>0</v>
      </c>
      <c r="U114" s="22">
        <f t="shared" ref="U114:U129" si="19">SUM(S114*T114)</f>
        <v>0</v>
      </c>
      <c r="W114" s="30">
        <f t="shared" ref="W114:W129" si="20">SUM(W47*$E$21)</f>
        <v>0</v>
      </c>
      <c r="X114" s="22">
        <f t="shared" ref="X114:X129" si="21">X47</f>
        <v>0</v>
      </c>
      <c r="Y114" s="22">
        <f t="shared" ref="Y114:Y129" si="22">SUM(W114*X114)</f>
        <v>0</v>
      </c>
      <c r="AA114" s="30">
        <f t="shared" ref="AA114:AA129" si="23">SUM(AA47*$F$21)</f>
        <v>0</v>
      </c>
      <c r="AB114" s="22">
        <f t="shared" ref="AB114:AB129" si="24">AB47</f>
        <v>0</v>
      </c>
      <c r="AC114" s="22">
        <f>SUM(AA114*AB114)</f>
        <v>0</v>
      </c>
      <c r="AE114" s="30">
        <f t="shared" ref="AE114:AE129" si="25">SUM(AA114+W114+S114+O114)*$J$21</f>
        <v>0</v>
      </c>
      <c r="AF114" s="22">
        <f>IF(O114+S114+W114+AA114 =0,0,(P114*O114 +T114*S114+ X114*W114 +AB114*AA114)/(O114+S114+W114+AA114))</f>
        <v>0</v>
      </c>
      <c r="AG114">
        <f t="shared" ref="AG114:AG129" si="26">SUM(AE114*AF114)</f>
        <v>0</v>
      </c>
      <c r="AH114" s="22"/>
    </row>
    <row r="115" spans="14:34" x14ac:dyDescent="0.45">
      <c r="N115" s="17">
        <v>1</v>
      </c>
      <c r="O115" s="30">
        <f t="shared" si="14"/>
        <v>0</v>
      </c>
      <c r="P115" s="22">
        <f t="shared" si="15"/>
        <v>0</v>
      </c>
      <c r="Q115" s="22">
        <f t="shared" si="16"/>
        <v>0</v>
      </c>
      <c r="S115" s="30">
        <f t="shared" si="17"/>
        <v>0</v>
      </c>
      <c r="T115" s="22">
        <f t="shared" si="18"/>
        <v>0</v>
      </c>
      <c r="U115" s="22">
        <f t="shared" si="19"/>
        <v>0</v>
      </c>
      <c r="W115" s="30">
        <f t="shared" si="20"/>
        <v>0</v>
      </c>
      <c r="X115" s="22">
        <f t="shared" si="21"/>
        <v>0</v>
      </c>
      <c r="Y115" s="22">
        <f t="shared" si="22"/>
        <v>0</v>
      </c>
      <c r="AA115" s="30">
        <f t="shared" si="23"/>
        <v>0</v>
      </c>
      <c r="AB115" s="22">
        <f t="shared" si="24"/>
        <v>0</v>
      </c>
      <c r="AC115" s="22">
        <f t="shared" ref="AC115:AC129" si="27">SUM(AA115*AB115)</f>
        <v>0</v>
      </c>
      <c r="AE115" s="30">
        <f t="shared" si="25"/>
        <v>0</v>
      </c>
      <c r="AF115" s="22">
        <f t="shared" ref="AF115:AF129" si="28">IF(O115+S115+W115+AA115 =0,0,(P115*O115 +T115*S115+ X115*W115 +AB115*AA115)/(O115+S115+W115+AA115))</f>
        <v>0</v>
      </c>
      <c r="AG115">
        <f t="shared" si="26"/>
        <v>0</v>
      </c>
      <c r="AH115" s="22"/>
    </row>
    <row r="116" spans="14:34" x14ac:dyDescent="0.45">
      <c r="N116" s="17">
        <v>2</v>
      </c>
      <c r="O116" s="30">
        <f t="shared" si="14"/>
        <v>0</v>
      </c>
      <c r="P116" s="22">
        <f t="shared" si="15"/>
        <v>0</v>
      </c>
      <c r="Q116" s="22">
        <f t="shared" si="16"/>
        <v>0</v>
      </c>
      <c r="S116" s="30">
        <f t="shared" si="17"/>
        <v>0</v>
      </c>
      <c r="T116" s="22">
        <f t="shared" si="18"/>
        <v>0</v>
      </c>
      <c r="U116" s="22">
        <f t="shared" si="19"/>
        <v>0</v>
      </c>
      <c r="W116" s="30">
        <f t="shared" si="20"/>
        <v>0</v>
      </c>
      <c r="X116" s="22">
        <f t="shared" si="21"/>
        <v>0</v>
      </c>
      <c r="Y116" s="22">
        <f t="shared" si="22"/>
        <v>0</v>
      </c>
      <c r="AA116" s="30">
        <f t="shared" si="23"/>
        <v>0</v>
      </c>
      <c r="AB116" s="22">
        <f t="shared" si="24"/>
        <v>0</v>
      </c>
      <c r="AC116" s="22">
        <f t="shared" si="27"/>
        <v>0</v>
      </c>
      <c r="AE116" s="30">
        <f t="shared" si="25"/>
        <v>0</v>
      </c>
      <c r="AF116" s="22">
        <f t="shared" si="28"/>
        <v>0</v>
      </c>
      <c r="AG116">
        <f t="shared" si="26"/>
        <v>0</v>
      </c>
      <c r="AH116" s="22"/>
    </row>
    <row r="117" spans="14:34" x14ac:dyDescent="0.45">
      <c r="N117" s="17">
        <v>3</v>
      </c>
      <c r="O117" s="30">
        <f t="shared" si="14"/>
        <v>0</v>
      </c>
      <c r="P117" s="22">
        <f t="shared" si="15"/>
        <v>0</v>
      </c>
      <c r="Q117" s="22">
        <f t="shared" si="16"/>
        <v>0</v>
      </c>
      <c r="S117" s="30">
        <f t="shared" si="17"/>
        <v>0</v>
      </c>
      <c r="T117" s="22">
        <f t="shared" si="18"/>
        <v>0</v>
      </c>
      <c r="U117" s="22">
        <f t="shared" si="19"/>
        <v>0</v>
      </c>
      <c r="W117" s="30">
        <f t="shared" si="20"/>
        <v>0</v>
      </c>
      <c r="X117" s="22">
        <f t="shared" si="21"/>
        <v>0</v>
      </c>
      <c r="Y117" s="22">
        <f t="shared" si="22"/>
        <v>0</v>
      </c>
      <c r="AA117" s="30">
        <f t="shared" si="23"/>
        <v>0</v>
      </c>
      <c r="AB117" s="22">
        <f t="shared" si="24"/>
        <v>0</v>
      </c>
      <c r="AC117" s="22">
        <f t="shared" si="27"/>
        <v>0</v>
      </c>
      <c r="AE117" s="30">
        <f t="shared" si="25"/>
        <v>0</v>
      </c>
      <c r="AF117" s="22">
        <f t="shared" si="28"/>
        <v>0</v>
      </c>
      <c r="AG117">
        <f t="shared" si="26"/>
        <v>0</v>
      </c>
      <c r="AH117" s="22"/>
    </row>
    <row r="118" spans="14:34" x14ac:dyDescent="0.45">
      <c r="N118" s="17">
        <v>4</v>
      </c>
      <c r="O118" s="30">
        <f t="shared" si="14"/>
        <v>0</v>
      </c>
      <c r="P118" s="22">
        <f t="shared" si="15"/>
        <v>0</v>
      </c>
      <c r="Q118" s="22">
        <f t="shared" si="16"/>
        <v>0</v>
      </c>
      <c r="S118" s="30">
        <f t="shared" si="17"/>
        <v>0</v>
      </c>
      <c r="T118" s="22">
        <f t="shared" si="18"/>
        <v>0</v>
      </c>
      <c r="U118" s="22">
        <f t="shared" si="19"/>
        <v>0</v>
      </c>
      <c r="W118" s="30">
        <f t="shared" si="20"/>
        <v>0</v>
      </c>
      <c r="X118" s="22">
        <f t="shared" si="21"/>
        <v>0</v>
      </c>
      <c r="Y118" s="22">
        <f t="shared" si="22"/>
        <v>0</v>
      </c>
      <c r="AA118" s="30">
        <f t="shared" si="23"/>
        <v>0</v>
      </c>
      <c r="AB118" s="22">
        <f t="shared" si="24"/>
        <v>0</v>
      </c>
      <c r="AC118" s="22">
        <f t="shared" si="27"/>
        <v>0</v>
      </c>
      <c r="AE118" s="30">
        <f t="shared" si="25"/>
        <v>0</v>
      </c>
      <c r="AF118" s="22">
        <f t="shared" si="28"/>
        <v>0</v>
      </c>
      <c r="AG118">
        <f t="shared" si="26"/>
        <v>0</v>
      </c>
      <c r="AH118" s="22"/>
    </row>
    <row r="119" spans="14:34" x14ac:dyDescent="0.45">
      <c r="N119" s="17">
        <v>5</v>
      </c>
      <c r="O119" s="30">
        <f t="shared" si="14"/>
        <v>0</v>
      </c>
      <c r="P119" s="22">
        <f t="shared" si="15"/>
        <v>0</v>
      </c>
      <c r="Q119" s="22">
        <f t="shared" si="16"/>
        <v>0</v>
      </c>
      <c r="S119" s="30">
        <f t="shared" si="17"/>
        <v>0</v>
      </c>
      <c r="T119" s="22">
        <f t="shared" si="18"/>
        <v>0</v>
      </c>
      <c r="U119" s="22">
        <f t="shared" si="19"/>
        <v>0</v>
      </c>
      <c r="W119" s="30">
        <f t="shared" si="20"/>
        <v>0</v>
      </c>
      <c r="X119" s="22">
        <f t="shared" si="21"/>
        <v>0</v>
      </c>
      <c r="Y119" s="22">
        <f t="shared" si="22"/>
        <v>0</v>
      </c>
      <c r="AA119" s="30">
        <f t="shared" si="23"/>
        <v>0</v>
      </c>
      <c r="AB119" s="22">
        <f t="shared" si="24"/>
        <v>0</v>
      </c>
      <c r="AC119" s="22">
        <f t="shared" si="27"/>
        <v>0</v>
      </c>
      <c r="AE119" s="30">
        <f t="shared" si="25"/>
        <v>0</v>
      </c>
      <c r="AF119" s="22">
        <f t="shared" si="28"/>
        <v>0</v>
      </c>
      <c r="AG119">
        <f t="shared" si="26"/>
        <v>0</v>
      </c>
      <c r="AH119" s="22"/>
    </row>
    <row r="120" spans="14:34" x14ac:dyDescent="0.45">
      <c r="N120" s="17">
        <v>6</v>
      </c>
      <c r="O120" s="30">
        <f t="shared" si="14"/>
        <v>0</v>
      </c>
      <c r="P120" s="22">
        <f t="shared" si="15"/>
        <v>0</v>
      </c>
      <c r="Q120" s="22">
        <f t="shared" si="16"/>
        <v>0</v>
      </c>
      <c r="S120" s="30">
        <f t="shared" si="17"/>
        <v>0</v>
      </c>
      <c r="T120" s="22">
        <f t="shared" si="18"/>
        <v>0</v>
      </c>
      <c r="U120" s="22">
        <f t="shared" si="19"/>
        <v>0</v>
      </c>
      <c r="W120" s="30">
        <f t="shared" si="20"/>
        <v>0</v>
      </c>
      <c r="X120" s="22">
        <f t="shared" si="21"/>
        <v>0</v>
      </c>
      <c r="Y120" s="22">
        <f t="shared" si="22"/>
        <v>0</v>
      </c>
      <c r="AA120" s="30">
        <f t="shared" si="23"/>
        <v>0</v>
      </c>
      <c r="AB120" s="22">
        <f t="shared" si="24"/>
        <v>0</v>
      </c>
      <c r="AC120" s="22">
        <f t="shared" si="27"/>
        <v>0</v>
      </c>
      <c r="AE120" s="30">
        <f t="shared" si="25"/>
        <v>0</v>
      </c>
      <c r="AF120" s="22">
        <f t="shared" si="28"/>
        <v>0</v>
      </c>
      <c r="AG120">
        <f t="shared" si="26"/>
        <v>0</v>
      </c>
      <c r="AH120" s="22"/>
    </row>
    <row r="121" spans="14:34" x14ac:dyDescent="0.45">
      <c r="N121" s="17">
        <v>7</v>
      </c>
      <c r="O121" s="30">
        <f t="shared" si="14"/>
        <v>0</v>
      </c>
      <c r="P121" s="22">
        <f t="shared" si="15"/>
        <v>0</v>
      </c>
      <c r="Q121" s="22">
        <f t="shared" si="16"/>
        <v>0</v>
      </c>
      <c r="S121" s="30">
        <f t="shared" si="17"/>
        <v>0</v>
      </c>
      <c r="T121" s="22">
        <f t="shared" si="18"/>
        <v>0</v>
      </c>
      <c r="U121" s="22">
        <f t="shared" si="19"/>
        <v>0</v>
      </c>
      <c r="W121" s="30">
        <f t="shared" si="20"/>
        <v>0</v>
      </c>
      <c r="X121" s="22">
        <f t="shared" si="21"/>
        <v>0</v>
      </c>
      <c r="Y121" s="22">
        <f t="shared" si="22"/>
        <v>0</v>
      </c>
      <c r="AA121" s="30">
        <f t="shared" si="23"/>
        <v>0</v>
      </c>
      <c r="AB121" s="22">
        <f t="shared" si="24"/>
        <v>0</v>
      </c>
      <c r="AC121" s="22">
        <f t="shared" si="27"/>
        <v>0</v>
      </c>
      <c r="AE121" s="30">
        <f t="shared" si="25"/>
        <v>0</v>
      </c>
      <c r="AF121" s="22">
        <f t="shared" si="28"/>
        <v>0</v>
      </c>
      <c r="AG121">
        <f t="shared" si="26"/>
        <v>0</v>
      </c>
      <c r="AH121" s="22"/>
    </row>
    <row r="122" spans="14:34" x14ac:dyDescent="0.45">
      <c r="N122" s="17">
        <v>8</v>
      </c>
      <c r="O122" s="30">
        <f t="shared" si="14"/>
        <v>0</v>
      </c>
      <c r="P122" s="22">
        <f t="shared" si="15"/>
        <v>0</v>
      </c>
      <c r="Q122" s="22">
        <f t="shared" si="16"/>
        <v>0</v>
      </c>
      <c r="S122" s="30">
        <f t="shared" si="17"/>
        <v>0</v>
      </c>
      <c r="T122" s="22">
        <f t="shared" si="18"/>
        <v>0</v>
      </c>
      <c r="U122" s="22">
        <f t="shared" si="19"/>
        <v>0</v>
      </c>
      <c r="W122" s="30">
        <f t="shared" si="20"/>
        <v>0</v>
      </c>
      <c r="X122" s="22">
        <f t="shared" si="21"/>
        <v>0</v>
      </c>
      <c r="Y122" s="22">
        <f t="shared" si="22"/>
        <v>0</v>
      </c>
      <c r="AA122" s="30">
        <f t="shared" si="23"/>
        <v>0</v>
      </c>
      <c r="AB122" s="22">
        <f t="shared" si="24"/>
        <v>0</v>
      </c>
      <c r="AC122" s="22">
        <f t="shared" si="27"/>
        <v>0</v>
      </c>
      <c r="AE122" s="30">
        <f t="shared" si="25"/>
        <v>0</v>
      </c>
      <c r="AF122" s="22">
        <f t="shared" si="28"/>
        <v>0</v>
      </c>
      <c r="AG122">
        <f t="shared" si="26"/>
        <v>0</v>
      </c>
      <c r="AH122" s="22"/>
    </row>
    <row r="123" spans="14:34" x14ac:dyDescent="0.45">
      <c r="N123" s="17">
        <v>9</v>
      </c>
      <c r="O123" s="30">
        <f t="shared" si="14"/>
        <v>0</v>
      </c>
      <c r="P123" s="22">
        <f t="shared" si="15"/>
        <v>0</v>
      </c>
      <c r="Q123" s="22">
        <f t="shared" si="16"/>
        <v>0</v>
      </c>
      <c r="S123" s="30">
        <f t="shared" si="17"/>
        <v>0</v>
      </c>
      <c r="T123" s="22">
        <f t="shared" si="18"/>
        <v>0</v>
      </c>
      <c r="U123" s="22">
        <f t="shared" si="19"/>
        <v>0</v>
      </c>
      <c r="W123" s="30">
        <f t="shared" si="20"/>
        <v>0</v>
      </c>
      <c r="X123" s="22">
        <f t="shared" si="21"/>
        <v>0</v>
      </c>
      <c r="Y123" s="22">
        <f t="shared" si="22"/>
        <v>0</v>
      </c>
      <c r="AA123" s="30">
        <f t="shared" si="23"/>
        <v>0</v>
      </c>
      <c r="AB123" s="22">
        <f t="shared" si="24"/>
        <v>0</v>
      </c>
      <c r="AC123" s="22">
        <f t="shared" si="27"/>
        <v>0</v>
      </c>
      <c r="AE123" s="30">
        <f t="shared" si="25"/>
        <v>0</v>
      </c>
      <c r="AF123" s="22">
        <f t="shared" si="28"/>
        <v>0</v>
      </c>
      <c r="AG123">
        <f t="shared" si="26"/>
        <v>0</v>
      </c>
      <c r="AH123" s="22"/>
    </row>
    <row r="124" spans="14:34" x14ac:dyDescent="0.45">
      <c r="N124" s="17">
        <v>10</v>
      </c>
      <c r="O124" s="30">
        <f t="shared" si="14"/>
        <v>0</v>
      </c>
      <c r="P124" s="22">
        <f t="shared" si="15"/>
        <v>0</v>
      </c>
      <c r="Q124" s="22">
        <f t="shared" si="16"/>
        <v>0</v>
      </c>
      <c r="S124" s="30">
        <f t="shared" si="17"/>
        <v>0</v>
      </c>
      <c r="T124" s="22">
        <f t="shared" si="18"/>
        <v>0</v>
      </c>
      <c r="U124" s="22">
        <f t="shared" si="19"/>
        <v>0</v>
      </c>
      <c r="W124" s="30">
        <f t="shared" si="20"/>
        <v>0</v>
      </c>
      <c r="X124" s="22">
        <f t="shared" si="21"/>
        <v>0</v>
      </c>
      <c r="Y124" s="22">
        <f t="shared" si="22"/>
        <v>0</v>
      </c>
      <c r="AA124" s="30">
        <f t="shared" si="23"/>
        <v>0</v>
      </c>
      <c r="AB124" s="22">
        <f t="shared" si="24"/>
        <v>0</v>
      </c>
      <c r="AC124" s="22">
        <f t="shared" si="27"/>
        <v>0</v>
      </c>
      <c r="AE124" s="30">
        <f t="shared" si="25"/>
        <v>0</v>
      </c>
      <c r="AF124" s="22">
        <f t="shared" si="28"/>
        <v>0</v>
      </c>
      <c r="AG124">
        <f t="shared" si="26"/>
        <v>0</v>
      </c>
      <c r="AH124" s="22"/>
    </row>
    <row r="125" spans="14:34" x14ac:dyDescent="0.45">
      <c r="N125" s="17">
        <v>11</v>
      </c>
      <c r="O125" s="30">
        <f t="shared" si="14"/>
        <v>0</v>
      </c>
      <c r="P125" s="22">
        <f t="shared" si="15"/>
        <v>0</v>
      </c>
      <c r="Q125" s="22">
        <f t="shared" si="16"/>
        <v>0</v>
      </c>
      <c r="S125" s="30">
        <f t="shared" si="17"/>
        <v>0</v>
      </c>
      <c r="T125" s="22">
        <f t="shared" si="18"/>
        <v>0</v>
      </c>
      <c r="U125" s="22">
        <f t="shared" si="19"/>
        <v>0</v>
      </c>
      <c r="W125" s="30">
        <f t="shared" si="20"/>
        <v>0</v>
      </c>
      <c r="X125" s="22">
        <f t="shared" si="21"/>
        <v>0</v>
      </c>
      <c r="Y125" s="22">
        <f t="shared" si="22"/>
        <v>0</v>
      </c>
      <c r="AA125" s="30">
        <f t="shared" si="23"/>
        <v>0</v>
      </c>
      <c r="AB125" s="22">
        <f t="shared" si="24"/>
        <v>0</v>
      </c>
      <c r="AC125" s="22">
        <f t="shared" si="27"/>
        <v>0</v>
      </c>
      <c r="AE125" s="30">
        <f t="shared" si="25"/>
        <v>0</v>
      </c>
      <c r="AF125" s="22">
        <f t="shared" si="28"/>
        <v>0</v>
      </c>
      <c r="AG125">
        <f t="shared" si="26"/>
        <v>0</v>
      </c>
      <c r="AH125" s="22"/>
    </row>
    <row r="126" spans="14:34" x14ac:dyDescent="0.45">
      <c r="N126" s="17">
        <v>12</v>
      </c>
      <c r="O126" s="30">
        <f t="shared" si="14"/>
        <v>0</v>
      </c>
      <c r="P126" s="22">
        <f t="shared" si="15"/>
        <v>0</v>
      </c>
      <c r="Q126" s="22">
        <f t="shared" si="16"/>
        <v>0</v>
      </c>
      <c r="S126" s="30">
        <f t="shared" si="17"/>
        <v>0</v>
      </c>
      <c r="T126" s="22">
        <f t="shared" si="18"/>
        <v>0</v>
      </c>
      <c r="U126" s="22">
        <f t="shared" si="19"/>
        <v>0</v>
      </c>
      <c r="W126" s="30">
        <f t="shared" si="20"/>
        <v>0</v>
      </c>
      <c r="X126" s="22">
        <f t="shared" si="21"/>
        <v>0</v>
      </c>
      <c r="Y126" s="22">
        <f t="shared" si="22"/>
        <v>0</v>
      </c>
      <c r="AA126" s="30">
        <f t="shared" si="23"/>
        <v>0</v>
      </c>
      <c r="AB126" s="22">
        <f t="shared" si="24"/>
        <v>0</v>
      </c>
      <c r="AC126" s="22">
        <f t="shared" si="27"/>
        <v>0</v>
      </c>
      <c r="AE126" s="30">
        <f t="shared" si="25"/>
        <v>0</v>
      </c>
      <c r="AF126" s="22">
        <f t="shared" si="28"/>
        <v>0</v>
      </c>
      <c r="AG126">
        <f t="shared" si="26"/>
        <v>0</v>
      </c>
      <c r="AH126" s="22"/>
    </row>
    <row r="127" spans="14:34" x14ac:dyDescent="0.45">
      <c r="N127" s="17">
        <v>13</v>
      </c>
      <c r="O127" s="30">
        <f t="shared" si="14"/>
        <v>0</v>
      </c>
      <c r="P127" s="22">
        <f t="shared" si="15"/>
        <v>0</v>
      </c>
      <c r="Q127" s="22">
        <f t="shared" si="16"/>
        <v>0</v>
      </c>
      <c r="S127" s="30">
        <f t="shared" si="17"/>
        <v>0</v>
      </c>
      <c r="T127" s="22">
        <f t="shared" si="18"/>
        <v>0</v>
      </c>
      <c r="U127" s="22">
        <f t="shared" si="19"/>
        <v>0</v>
      </c>
      <c r="W127" s="30">
        <f t="shared" si="20"/>
        <v>0</v>
      </c>
      <c r="X127" s="22">
        <f t="shared" si="21"/>
        <v>0</v>
      </c>
      <c r="Y127" s="22">
        <f t="shared" si="22"/>
        <v>0</v>
      </c>
      <c r="AA127" s="30">
        <f t="shared" si="23"/>
        <v>0</v>
      </c>
      <c r="AB127" s="22">
        <f t="shared" si="24"/>
        <v>0</v>
      </c>
      <c r="AC127" s="22">
        <f t="shared" si="27"/>
        <v>0</v>
      </c>
      <c r="AE127" s="30">
        <f t="shared" si="25"/>
        <v>0</v>
      </c>
      <c r="AF127" s="22">
        <f t="shared" si="28"/>
        <v>0</v>
      </c>
      <c r="AG127">
        <f t="shared" si="26"/>
        <v>0</v>
      </c>
      <c r="AH127" s="22"/>
    </row>
    <row r="128" spans="14:34" x14ac:dyDescent="0.45">
      <c r="N128" s="17">
        <v>14</v>
      </c>
      <c r="O128" s="30">
        <f t="shared" si="14"/>
        <v>0</v>
      </c>
      <c r="P128" s="22">
        <f t="shared" si="15"/>
        <v>0</v>
      </c>
      <c r="Q128" s="22">
        <f t="shared" si="16"/>
        <v>0</v>
      </c>
      <c r="S128" s="30">
        <f t="shared" si="17"/>
        <v>0</v>
      </c>
      <c r="T128" s="22">
        <f t="shared" si="18"/>
        <v>0</v>
      </c>
      <c r="U128" s="22">
        <f t="shared" si="19"/>
        <v>0</v>
      </c>
      <c r="W128" s="30">
        <f t="shared" si="20"/>
        <v>0</v>
      </c>
      <c r="X128" s="22">
        <f t="shared" si="21"/>
        <v>0</v>
      </c>
      <c r="Y128" s="22">
        <f t="shared" si="22"/>
        <v>0</v>
      </c>
      <c r="AA128" s="30">
        <f t="shared" si="23"/>
        <v>0</v>
      </c>
      <c r="AB128" s="22">
        <f t="shared" si="24"/>
        <v>0</v>
      </c>
      <c r="AC128" s="22">
        <f t="shared" si="27"/>
        <v>0</v>
      </c>
      <c r="AE128" s="30">
        <f t="shared" si="25"/>
        <v>0</v>
      </c>
      <c r="AF128" s="22">
        <f t="shared" si="28"/>
        <v>0</v>
      </c>
      <c r="AG128">
        <f t="shared" si="26"/>
        <v>0</v>
      </c>
      <c r="AH128" s="22"/>
    </row>
    <row r="129" spans="14:39" x14ac:dyDescent="0.45">
      <c r="N129" s="17" t="s">
        <v>53</v>
      </c>
      <c r="O129" s="30">
        <f t="shared" si="14"/>
        <v>0</v>
      </c>
      <c r="P129" s="22">
        <f t="shared" si="15"/>
        <v>0</v>
      </c>
      <c r="Q129" s="22">
        <f t="shared" si="16"/>
        <v>0</v>
      </c>
      <c r="S129" s="30">
        <f t="shared" si="17"/>
        <v>0</v>
      </c>
      <c r="T129" s="22">
        <f t="shared" si="18"/>
        <v>0</v>
      </c>
      <c r="U129" s="22">
        <f t="shared" si="19"/>
        <v>0</v>
      </c>
      <c r="W129" s="30">
        <f t="shared" si="20"/>
        <v>0</v>
      </c>
      <c r="X129" s="22">
        <f t="shared" si="21"/>
        <v>0</v>
      </c>
      <c r="Y129" s="22">
        <f t="shared" si="22"/>
        <v>0</v>
      </c>
      <c r="AA129" s="30">
        <f t="shared" si="23"/>
        <v>0</v>
      </c>
      <c r="AB129" s="22">
        <f t="shared" si="24"/>
        <v>0</v>
      </c>
      <c r="AC129" s="22">
        <f t="shared" si="27"/>
        <v>0</v>
      </c>
      <c r="AE129" s="30">
        <f t="shared" si="25"/>
        <v>0</v>
      </c>
      <c r="AF129" s="22">
        <f t="shared" si="28"/>
        <v>0</v>
      </c>
      <c r="AG129">
        <f t="shared" si="26"/>
        <v>0</v>
      </c>
      <c r="AH129" s="22"/>
    </row>
    <row r="131" spans="14:39" x14ac:dyDescent="0.45">
      <c r="N131" t="s">
        <v>54</v>
      </c>
      <c r="O131" s="38">
        <f>SUM(O114:O129)</f>
        <v>0</v>
      </c>
      <c r="Q131" s="22">
        <f>SUM(Q114:Q129)</f>
        <v>0</v>
      </c>
      <c r="S131" s="30">
        <f>SUM(S114:S129)</f>
        <v>0</v>
      </c>
      <c r="U131" s="22">
        <f>SUM(U114:U129)</f>
        <v>0</v>
      </c>
      <c r="W131" s="38">
        <f>SUM(W114:W129)</f>
        <v>0</v>
      </c>
      <c r="Y131" s="22">
        <f>SUM(Y114:Y129)</f>
        <v>0</v>
      </c>
      <c r="AA131" s="38">
        <f>SUM(AA114:AA129)</f>
        <v>0</v>
      </c>
      <c r="AC131" s="22">
        <f>SUM(AC114:AC129)</f>
        <v>0</v>
      </c>
      <c r="AE131" s="31">
        <f>SUM(AE114:AE129)</f>
        <v>0</v>
      </c>
      <c r="AF131" s="2"/>
      <c r="AG131">
        <f>SUM(AG114:AG129)</f>
        <v>0</v>
      </c>
      <c r="AH131" s="22"/>
    </row>
    <row r="135" spans="14:39" x14ac:dyDescent="0.45">
      <c r="N135" s="3" t="s">
        <v>26</v>
      </c>
      <c r="P135" s="5" t="str">
        <f>($C$3)</f>
        <v>p7eINT_metier</v>
      </c>
      <c r="T135" s="6" t="s">
        <v>27</v>
      </c>
      <c r="W135" s="7" t="str">
        <f>($C$5)</f>
        <v>Plaice VIIe - International (Used metier based datasets)</v>
      </c>
    </row>
    <row r="136" spans="14:39" x14ac:dyDescent="0.45">
      <c r="N136" s="3"/>
    </row>
    <row r="137" spans="14:39" x14ac:dyDescent="0.45">
      <c r="N137" s="6" t="s">
        <v>29</v>
      </c>
      <c r="P137" s="5">
        <f>($B$7)</f>
        <v>2014</v>
      </c>
      <c r="Q137" s="9"/>
      <c r="R137" s="9"/>
      <c r="S137" s="9"/>
      <c r="T137" s="6" t="s">
        <v>30</v>
      </c>
      <c r="U137" s="10"/>
      <c r="W137" s="5" t="str">
        <f>($D$7)</f>
        <v>Combined</v>
      </c>
    </row>
    <row r="138" spans="14:39" x14ac:dyDescent="0.45">
      <c r="N138" s="6"/>
      <c r="P138" s="6"/>
      <c r="Q138" s="9"/>
      <c r="R138" s="9"/>
      <c r="S138" s="9"/>
      <c r="U138" s="10"/>
    </row>
    <row r="139" spans="14:39" x14ac:dyDescent="0.45">
      <c r="N139" s="6" t="s">
        <v>32</v>
      </c>
      <c r="P139" s="36">
        <f>($F$7)</f>
        <v>42129</v>
      </c>
      <c r="Q139" s="2"/>
      <c r="R139" s="2"/>
      <c r="T139" s="6" t="s">
        <v>33</v>
      </c>
      <c r="U139" s="2"/>
      <c r="W139" s="5" t="str">
        <f>($J$7)</f>
        <v>idh</v>
      </c>
    </row>
    <row r="142" spans="14:39" ht="12.9" x14ac:dyDescent="0.5">
      <c r="N142" s="15" t="s">
        <v>68</v>
      </c>
      <c r="X142" s="55" t="s">
        <v>76</v>
      </c>
    </row>
    <row r="143" spans="14:39" ht="12.9" x14ac:dyDescent="0.5">
      <c r="X143" s="55" t="s">
        <v>77</v>
      </c>
    </row>
    <row r="144" spans="14:39" x14ac:dyDescent="0.45">
      <c r="N144" s="3" t="s">
        <v>78</v>
      </c>
      <c r="S144">
        <v>1.6999999999999999E-3</v>
      </c>
      <c r="T144">
        <v>7.7499999999999999E-2</v>
      </c>
      <c r="W144">
        <v>4.4999999999999997E-3</v>
      </c>
      <c r="AH144" s="66"/>
      <c r="AI144" s="66"/>
      <c r="AJ144" s="66"/>
      <c r="AK144" s="66"/>
      <c r="AL144" s="66"/>
      <c r="AM144" s="66"/>
    </row>
    <row r="145" spans="10:39" x14ac:dyDescent="0.45">
      <c r="AH145" s="66"/>
      <c r="AI145" s="66"/>
      <c r="AJ145" s="67"/>
      <c r="AK145" s="67"/>
      <c r="AL145" s="67"/>
      <c r="AM145" s="67"/>
    </row>
    <row r="146" spans="10:39" x14ac:dyDescent="0.45">
      <c r="O146" s="37" t="str">
        <f>J13</f>
        <v>TOTAL</v>
      </c>
      <c r="P146" s="2"/>
      <c r="AA146" s="42" t="s">
        <v>79</v>
      </c>
      <c r="AF146" s="42" t="s">
        <v>79</v>
      </c>
      <c r="AH146" s="66"/>
      <c r="AI146" s="66"/>
      <c r="AJ146" s="68" t="s">
        <v>79</v>
      </c>
      <c r="AK146" s="67"/>
      <c r="AL146" s="67"/>
      <c r="AM146" s="67"/>
    </row>
    <row r="147" spans="10:39" x14ac:dyDescent="0.45">
      <c r="O147" s="37" t="str">
        <f>J14</f>
        <v>ANNUAL</v>
      </c>
      <c r="P147" s="2"/>
      <c r="S147" t="s">
        <v>80</v>
      </c>
      <c r="T147" t="s">
        <v>81</v>
      </c>
      <c r="AA147" s="42" t="s">
        <v>82</v>
      </c>
      <c r="AE147" t="s">
        <v>80</v>
      </c>
      <c r="AF147" s="42" t="s">
        <v>82</v>
      </c>
      <c r="AH147" s="66"/>
      <c r="AI147" s="66"/>
      <c r="AJ147" s="68" t="s">
        <v>83</v>
      </c>
      <c r="AK147" s="67"/>
      <c r="AL147" s="67"/>
      <c r="AM147" s="67"/>
    </row>
    <row r="148" spans="10:39" x14ac:dyDescent="0.45">
      <c r="N148" s="17" t="s">
        <v>40</v>
      </c>
      <c r="O148" s="10" t="s">
        <v>74</v>
      </c>
      <c r="P148" s="10" t="s">
        <v>75</v>
      </c>
      <c r="S148" t="s">
        <v>84</v>
      </c>
      <c r="T148" t="s">
        <v>85</v>
      </c>
      <c r="W148" t="s">
        <v>86</v>
      </c>
      <c r="X148" t="s">
        <v>87</v>
      </c>
      <c r="AA148" s="42" t="s">
        <v>88</v>
      </c>
      <c r="AE148" t="s">
        <v>89</v>
      </c>
      <c r="AF148" s="42" t="s">
        <v>90</v>
      </c>
      <c r="AH148" s="66"/>
      <c r="AI148" s="66"/>
      <c r="AJ148" s="68" t="s">
        <v>91</v>
      </c>
      <c r="AK148" s="67"/>
      <c r="AL148" s="67"/>
      <c r="AM148" s="67"/>
    </row>
    <row r="149" spans="10:39" x14ac:dyDescent="0.45">
      <c r="N149" s="17">
        <v>0</v>
      </c>
      <c r="O149" s="30">
        <f t="shared" ref="O149:O164" si="29">SUM(AE81+AE114)</f>
        <v>0</v>
      </c>
      <c r="P149" s="22">
        <f t="shared" ref="P149:P164" si="30">IF(AE81+AE114=0,0,(AE81*AF81+AE114* AF114)/(AE81+AE114))</f>
        <v>0</v>
      </c>
      <c r="Q149" s="22">
        <f t="shared" ref="Q149:Q164" si="31">SUM(O149*P149)</f>
        <v>0</v>
      </c>
      <c r="AF149" s="42"/>
      <c r="AH149" s="66"/>
      <c r="AI149" s="66"/>
      <c r="AJ149" s="67">
        <f t="shared" ref="AJ149:AJ164" si="32">SUM(O149*P149)</f>
        <v>0</v>
      </c>
      <c r="AK149" s="67"/>
      <c r="AL149" s="69">
        <f t="shared" ref="AL149:AL164" si="33">SUM(P149*$AJ$168)</f>
        <v>0</v>
      </c>
      <c r="AM149" s="67"/>
    </row>
    <row r="150" spans="10:39" x14ac:dyDescent="0.45">
      <c r="J150" s="56"/>
      <c r="N150" s="17">
        <v>1</v>
      </c>
      <c r="O150" s="30">
        <f t="shared" si="29"/>
        <v>3054.9029999999998</v>
      </c>
      <c r="P150" s="22">
        <f t="shared" si="30"/>
        <v>0.15666999999999998</v>
      </c>
      <c r="Q150" s="22">
        <f t="shared" si="31"/>
        <v>478.61165300999988</v>
      </c>
      <c r="S150">
        <v>1.5</v>
      </c>
      <c r="T150" s="22">
        <f t="shared" ref="T150:T159" si="34">P150</f>
        <v>0.15666999999999998</v>
      </c>
      <c r="W150" s="22">
        <f>SUM(($S$144*S150^2)+($T$144*S150)+$W$144)</f>
        <v>0.12457499999999999</v>
      </c>
      <c r="X150">
        <f>SUM(O150*W150)</f>
        <v>380.56454122499997</v>
      </c>
      <c r="AA150" s="43">
        <f t="shared" ref="AA150:AA164" si="35">SUM(W150*$X$168)</f>
        <v>0.11439805704208773</v>
      </c>
      <c r="AE150">
        <v>1</v>
      </c>
      <c r="AF150" s="43">
        <f>SUM(($S$144*AE150^2)+($T$144*AE150)+$W$144)*$X$168</f>
        <v>7.6862270715815723E-2</v>
      </c>
      <c r="AH150" s="66"/>
      <c r="AI150" s="66"/>
      <c r="AJ150" s="67">
        <f>SUM(O150*P150)</f>
        <v>478.61165300999988</v>
      </c>
      <c r="AK150" s="67"/>
      <c r="AL150" s="69">
        <f t="shared" si="33"/>
        <v>0.15643473296909288</v>
      </c>
      <c r="AM150" s="67"/>
    </row>
    <row r="151" spans="10:39" x14ac:dyDescent="0.45">
      <c r="J151" s="56"/>
      <c r="N151" s="17">
        <v>2</v>
      </c>
      <c r="O151" s="30">
        <f t="shared" si="29"/>
        <v>240274.64253750001</v>
      </c>
      <c r="P151" s="22">
        <f t="shared" si="30"/>
        <v>0.25887894484928653</v>
      </c>
      <c r="Q151" s="22">
        <f t="shared" si="31"/>
        <v>62202.0459341475</v>
      </c>
      <c r="S151">
        <v>2.5</v>
      </c>
      <c r="T151" s="22">
        <f t="shared" si="34"/>
        <v>0.25887894484928653</v>
      </c>
      <c r="W151" s="22">
        <f t="shared" ref="W151:W164" si="36">SUM(($S$144*S151^2)+($T$144*S151)+$W$144)</f>
        <v>0.20887500000000001</v>
      </c>
      <c r="X151">
        <f t="shared" ref="X151:X164" si="37">SUM(O151*W151)</f>
        <v>50187.365960020317</v>
      </c>
      <c r="AA151" s="43">
        <f t="shared" si="35"/>
        <v>0.19181131177737168</v>
      </c>
      <c r="AE151">
        <v>2</v>
      </c>
      <c r="AF151" s="43">
        <f t="shared" ref="AF151:AF164" si="38">SUM(($S$144*AE151^2)+($T$144*AE151)+$W$144)*$X$168</f>
        <v>0.15271440406260639</v>
      </c>
      <c r="AH151" s="66"/>
      <c r="AI151" s="66"/>
      <c r="AJ151" s="67">
        <f t="shared" si="32"/>
        <v>62202.0459341475</v>
      </c>
      <c r="AK151" s="67"/>
      <c r="AL151" s="69">
        <f t="shared" si="33"/>
        <v>0.2584901934564286</v>
      </c>
      <c r="AM151" s="67"/>
    </row>
    <row r="152" spans="10:39" x14ac:dyDescent="0.45">
      <c r="J152" s="56"/>
      <c r="N152" s="17">
        <v>3</v>
      </c>
      <c r="O152" s="30">
        <f t="shared" si="29"/>
        <v>778404.41496899992</v>
      </c>
      <c r="P152" s="22">
        <f t="shared" si="30"/>
        <v>0.29985586188744123</v>
      </c>
      <c r="Q152" s="22">
        <f t="shared" si="31"/>
        <v>233409.12674751892</v>
      </c>
      <c r="S152">
        <v>3.5</v>
      </c>
      <c r="T152" s="22">
        <f t="shared" si="34"/>
        <v>0.29985586188744123</v>
      </c>
      <c r="W152" s="22">
        <f t="shared" si="36"/>
        <v>0.29657499999999998</v>
      </c>
      <c r="X152">
        <f t="shared" si="37"/>
        <v>230855.28936943112</v>
      </c>
      <c r="AA152" s="43">
        <f t="shared" si="35"/>
        <v>0.27234680928964211</v>
      </c>
      <c r="AE152">
        <v>3</v>
      </c>
      <c r="AF152" s="43">
        <f t="shared" si="38"/>
        <v>0.23168878018638356</v>
      </c>
      <c r="AH152" s="66"/>
      <c r="AI152" s="66"/>
      <c r="AJ152" s="67">
        <f t="shared" si="32"/>
        <v>233409.12674751892</v>
      </c>
      <c r="AK152" s="67"/>
      <c r="AL152" s="69">
        <f t="shared" si="33"/>
        <v>0.29940557658504546</v>
      </c>
      <c r="AM152" s="67"/>
    </row>
    <row r="153" spans="10:39" x14ac:dyDescent="0.45">
      <c r="J153" s="56"/>
      <c r="N153" s="17">
        <v>4</v>
      </c>
      <c r="O153" s="30">
        <f t="shared" si="29"/>
        <v>1511514.764552</v>
      </c>
      <c r="P153" s="22">
        <f t="shared" si="30"/>
        <v>0.33760588824659976</v>
      </c>
      <c r="Q153" s="22">
        <f t="shared" si="31"/>
        <v>510296.28468442807</v>
      </c>
      <c r="S153">
        <v>4.5</v>
      </c>
      <c r="T153" s="22">
        <f t="shared" si="34"/>
        <v>0.33760588824659976</v>
      </c>
      <c r="W153" s="22">
        <f t="shared" si="36"/>
        <v>0.38767499999999999</v>
      </c>
      <c r="X153">
        <f t="shared" si="37"/>
        <v>585976.48634769663</v>
      </c>
      <c r="AA153" s="43">
        <f t="shared" si="35"/>
        <v>0.35600454957889915</v>
      </c>
      <c r="AE153">
        <v>4</v>
      </c>
      <c r="AF153" s="43">
        <f t="shared" si="38"/>
        <v>0.31378539908714737</v>
      </c>
      <c r="AH153" s="66"/>
      <c r="AI153" s="66"/>
      <c r="AJ153" s="67">
        <f t="shared" si="32"/>
        <v>510296.28468442807</v>
      </c>
      <c r="AK153" s="67"/>
      <c r="AL153" s="69">
        <f t="shared" si="33"/>
        <v>0.33709891476766618</v>
      </c>
      <c r="AM153" s="67"/>
    </row>
    <row r="154" spans="10:39" x14ac:dyDescent="0.45">
      <c r="J154" s="56"/>
      <c r="N154" s="17">
        <v>5</v>
      </c>
      <c r="O154" s="30">
        <f t="shared" si="29"/>
        <v>785085.20110000006</v>
      </c>
      <c r="P154" s="22">
        <f t="shared" si="30"/>
        <v>0.4211836737230531</v>
      </c>
      <c r="Q154" s="22">
        <f t="shared" si="31"/>
        <v>330665.06918489997</v>
      </c>
      <c r="S154">
        <v>5.5</v>
      </c>
      <c r="T154" s="22">
        <f t="shared" si="34"/>
        <v>0.4211836737230531</v>
      </c>
      <c r="W154" s="22">
        <f t="shared" si="36"/>
        <v>0.48217500000000002</v>
      </c>
      <c r="X154">
        <f t="shared" si="37"/>
        <v>378548.45684039255</v>
      </c>
      <c r="AA154" s="43">
        <f t="shared" si="35"/>
        <v>0.44278453264514273</v>
      </c>
      <c r="AE154">
        <v>5</v>
      </c>
      <c r="AF154" s="43">
        <f t="shared" si="38"/>
        <v>0.39900426076489764</v>
      </c>
      <c r="AH154" s="66"/>
      <c r="AI154" s="66"/>
      <c r="AJ154" s="67">
        <f t="shared" si="32"/>
        <v>330665.06918489997</v>
      </c>
      <c r="AK154" s="67"/>
      <c r="AL154" s="69">
        <f t="shared" si="33"/>
        <v>0.42055119378188144</v>
      </c>
      <c r="AM154" s="67"/>
    </row>
    <row r="155" spans="10:39" x14ac:dyDescent="0.45">
      <c r="J155" s="56"/>
      <c r="N155" s="17">
        <v>6</v>
      </c>
      <c r="O155" s="30">
        <f t="shared" si="29"/>
        <v>312130.2598</v>
      </c>
      <c r="P155" s="22">
        <f t="shared" si="30"/>
        <v>0.53788359359495208</v>
      </c>
      <c r="Q155" s="22">
        <f t="shared" si="31"/>
        <v>167889.74581095</v>
      </c>
      <c r="S155">
        <v>6.5</v>
      </c>
      <c r="T155" s="22">
        <f t="shared" si="34"/>
        <v>0.53788359359495208</v>
      </c>
      <c r="W155" s="22">
        <f t="shared" si="36"/>
        <v>0.58007500000000001</v>
      </c>
      <c r="X155">
        <f t="shared" si="37"/>
        <v>181058.96045348499</v>
      </c>
      <c r="AA155" s="43">
        <f t="shared" si="35"/>
        <v>0.53268675848837288</v>
      </c>
      <c r="AE155">
        <v>6</v>
      </c>
      <c r="AF155" s="43">
        <f t="shared" si="38"/>
        <v>0.4873453652196344</v>
      </c>
      <c r="AH155" s="66"/>
      <c r="AI155" s="66"/>
      <c r="AJ155" s="67">
        <f t="shared" si="32"/>
        <v>167889.74581095</v>
      </c>
      <c r="AK155" s="67"/>
      <c r="AL155" s="69">
        <f t="shared" si="33"/>
        <v>0.5370758685931093</v>
      </c>
      <c r="AM155" s="67"/>
    </row>
    <row r="156" spans="10:39" x14ac:dyDescent="0.45">
      <c r="J156" s="56"/>
      <c r="N156" s="17">
        <v>7</v>
      </c>
      <c r="O156" s="30">
        <f t="shared" si="29"/>
        <v>115273.84215</v>
      </c>
      <c r="P156" s="22">
        <f t="shared" si="30"/>
        <v>0.60604948801196867</v>
      </c>
      <c r="Q156" s="22">
        <f t="shared" si="31"/>
        <v>69861.653016179989</v>
      </c>
      <c r="S156">
        <v>7.5</v>
      </c>
      <c r="T156" s="22">
        <f t="shared" si="34"/>
        <v>0.60604948801196867</v>
      </c>
      <c r="W156" s="22">
        <f t="shared" si="36"/>
        <v>0.68137499999999995</v>
      </c>
      <c r="X156">
        <f t="shared" si="37"/>
        <v>78544.714194956236</v>
      </c>
      <c r="AA156" s="43">
        <f t="shared" si="35"/>
        <v>0.6257112271085894</v>
      </c>
      <c r="AE156">
        <v>7</v>
      </c>
      <c r="AF156" s="43">
        <f t="shared" si="38"/>
        <v>0.57880871245135779</v>
      </c>
      <c r="AH156" s="66"/>
      <c r="AI156" s="66"/>
      <c r="AJ156" s="67">
        <f t="shared" si="32"/>
        <v>69861.653016179989</v>
      </c>
      <c r="AK156" s="67"/>
      <c r="AL156" s="69">
        <f t="shared" si="33"/>
        <v>0.6051394001608974</v>
      </c>
      <c r="AM156" s="67"/>
    </row>
    <row r="157" spans="10:39" x14ac:dyDescent="0.45">
      <c r="J157" s="56"/>
      <c r="N157" s="17">
        <v>8</v>
      </c>
      <c r="O157" s="30">
        <f t="shared" si="29"/>
        <v>53710.0435</v>
      </c>
      <c r="P157" s="22">
        <f t="shared" si="30"/>
        <v>0.80402724898519207</v>
      </c>
      <c r="Q157" s="22">
        <f t="shared" si="31"/>
        <v>43184.338518179997</v>
      </c>
      <c r="S157">
        <v>8.5</v>
      </c>
      <c r="T157" s="22">
        <f t="shared" si="34"/>
        <v>0.80402724898519207</v>
      </c>
      <c r="W157" s="22">
        <f t="shared" si="36"/>
        <v>0.78607499999999986</v>
      </c>
      <c r="X157">
        <f t="shared" si="37"/>
        <v>42220.122444262495</v>
      </c>
      <c r="AA157" s="43">
        <f t="shared" si="35"/>
        <v>0.7218579385057925</v>
      </c>
      <c r="AE157">
        <v>8</v>
      </c>
      <c r="AF157" s="43">
        <f t="shared" si="38"/>
        <v>0.67339430246006771</v>
      </c>
      <c r="AH157" s="66"/>
      <c r="AI157" s="66"/>
      <c r="AJ157" s="67">
        <f t="shared" si="32"/>
        <v>43184.338518179997</v>
      </c>
      <c r="AK157" s="67"/>
      <c r="AL157" s="69">
        <f t="shared" si="33"/>
        <v>0.80281986337443612</v>
      </c>
      <c r="AM157" s="70"/>
    </row>
    <row r="158" spans="10:39" x14ac:dyDescent="0.45">
      <c r="J158" s="56"/>
      <c r="N158" s="17">
        <v>9</v>
      </c>
      <c r="O158" s="30">
        <f t="shared" si="29"/>
        <v>42513.509299999998</v>
      </c>
      <c r="P158" s="22">
        <f t="shared" si="30"/>
        <v>0.86483337763838763</v>
      </c>
      <c r="Q158" s="22">
        <f t="shared" si="31"/>
        <v>36767.101843180004</v>
      </c>
      <c r="S158">
        <v>9.5</v>
      </c>
      <c r="T158" s="22">
        <f t="shared" si="34"/>
        <v>0.86483337763838763</v>
      </c>
      <c r="W158" s="22">
        <f t="shared" si="36"/>
        <v>0.89417499999999994</v>
      </c>
      <c r="X158">
        <f t="shared" si="37"/>
        <v>38014.517178327493</v>
      </c>
      <c r="Z158" s="5"/>
      <c r="AA158" s="43">
        <f t="shared" si="35"/>
        <v>0.82112689267998229</v>
      </c>
      <c r="AE158">
        <v>9</v>
      </c>
      <c r="AF158" s="43">
        <f t="shared" si="38"/>
        <v>0.7711021352457641</v>
      </c>
      <c r="AH158" s="66"/>
      <c r="AI158" s="66"/>
      <c r="AJ158" s="67">
        <f t="shared" si="32"/>
        <v>36767.101843180004</v>
      </c>
      <c r="AK158" s="67"/>
      <c r="AL158" s="69">
        <f t="shared" si="33"/>
        <v>0.86353468113627285</v>
      </c>
      <c r="AM158" s="67"/>
    </row>
    <row r="159" spans="10:39" x14ac:dyDescent="0.45">
      <c r="J159" s="56"/>
      <c r="L159" s="34" t="s">
        <v>92</v>
      </c>
      <c r="M159" s="30">
        <f>SUM(O159:O164)</f>
        <v>27233.200000000001</v>
      </c>
      <c r="N159" s="17">
        <v>10</v>
      </c>
      <c r="O159" s="30">
        <f t="shared" si="29"/>
        <v>5632.2</v>
      </c>
      <c r="P159" s="22">
        <f t="shared" si="30"/>
        <v>1.2177856610205604</v>
      </c>
      <c r="Q159" s="22">
        <f t="shared" si="31"/>
        <v>6858.8123999999998</v>
      </c>
      <c r="S159">
        <v>10.5</v>
      </c>
      <c r="T159" s="22">
        <f t="shared" si="34"/>
        <v>1.2177856610205604</v>
      </c>
      <c r="W159" s="22">
        <f t="shared" si="36"/>
        <v>1.0056749999999999</v>
      </c>
      <c r="X159">
        <f t="shared" si="37"/>
        <v>5664.162734999999</v>
      </c>
      <c r="AA159" s="43">
        <f t="shared" si="35"/>
        <v>0.92351808963115856</v>
      </c>
      <c r="AE159">
        <v>10</v>
      </c>
      <c r="AF159" s="43">
        <f t="shared" si="38"/>
        <v>0.87193221080844718</v>
      </c>
      <c r="AH159" s="66"/>
      <c r="AI159" s="66"/>
      <c r="AJ159" s="67">
        <f t="shared" si="32"/>
        <v>6858.8123999999998</v>
      </c>
      <c r="AK159" s="67"/>
      <c r="AL159" s="69">
        <f t="shared" si="33"/>
        <v>1.2159569457799302</v>
      </c>
      <c r="AM159" s="71"/>
    </row>
    <row r="160" spans="10:39" x14ac:dyDescent="0.45">
      <c r="N160" s="17">
        <v>11</v>
      </c>
      <c r="O160" s="30">
        <f t="shared" si="29"/>
        <v>6366</v>
      </c>
      <c r="P160" s="22">
        <f t="shared" si="30"/>
        <v>1.266</v>
      </c>
      <c r="Q160" s="22">
        <f t="shared" si="31"/>
        <v>8059.3559999999998</v>
      </c>
      <c r="S160">
        <v>11.5</v>
      </c>
      <c r="T160" s="22">
        <f>P160</f>
        <v>1.266</v>
      </c>
      <c r="W160" s="22">
        <f t="shared" si="36"/>
        <v>1.1205749999999999</v>
      </c>
      <c r="X160">
        <f t="shared" si="37"/>
        <v>7133.5804499999995</v>
      </c>
      <c r="AA160" s="43">
        <f t="shared" si="35"/>
        <v>1.0290315293593213</v>
      </c>
      <c r="AE160">
        <v>11</v>
      </c>
      <c r="AF160" s="43">
        <f t="shared" si="38"/>
        <v>0.97588452914811674</v>
      </c>
      <c r="AH160" s="66"/>
      <c r="AI160" s="66"/>
      <c r="AJ160" s="67">
        <f t="shared" si="32"/>
        <v>8059.3559999999998</v>
      </c>
      <c r="AK160" s="67"/>
      <c r="AL160" s="69">
        <f t="shared" si="33"/>
        <v>1.2640988826123165</v>
      </c>
      <c r="AM160" s="67"/>
    </row>
    <row r="161" spans="14:39" x14ac:dyDescent="0.45">
      <c r="N161" s="17">
        <v>12</v>
      </c>
      <c r="O161" s="30">
        <f t="shared" si="29"/>
        <v>5720</v>
      </c>
      <c r="P161" s="22">
        <f t="shared" si="30"/>
        <v>1.1850000000000001</v>
      </c>
      <c r="Q161" s="22">
        <f t="shared" si="31"/>
        <v>6778.2000000000007</v>
      </c>
      <c r="S161">
        <v>12.5</v>
      </c>
      <c r="T161" s="22">
        <f>P161</f>
        <v>1.1850000000000001</v>
      </c>
      <c r="W161" s="22">
        <f t="shared" si="36"/>
        <v>1.2388749999999999</v>
      </c>
      <c r="X161">
        <f t="shared" si="37"/>
        <v>7086.3649999999998</v>
      </c>
      <c r="AA161" s="43">
        <f t="shared" si="35"/>
        <v>1.1376672118644708</v>
      </c>
      <c r="AE161">
        <v>12</v>
      </c>
      <c r="AF161" s="43">
        <f t="shared" si="38"/>
        <v>1.0829590902647726</v>
      </c>
      <c r="AH161" s="66"/>
      <c r="AI161" s="66"/>
      <c r="AJ161" s="67">
        <f t="shared" si="32"/>
        <v>6778.2000000000007</v>
      </c>
      <c r="AK161" s="67"/>
      <c r="AL161" s="69">
        <f t="shared" si="33"/>
        <v>1.1832205180849882</v>
      </c>
      <c r="AM161" s="67"/>
    </row>
    <row r="162" spans="14:39" x14ac:dyDescent="0.45">
      <c r="N162" s="17">
        <v>13</v>
      </c>
      <c r="O162" s="30">
        <f t="shared" si="29"/>
        <v>3695</v>
      </c>
      <c r="P162" s="22">
        <f t="shared" si="30"/>
        <v>1.1599999999999999</v>
      </c>
      <c r="Q162" s="22">
        <f t="shared" si="31"/>
        <v>4286.2</v>
      </c>
      <c r="S162">
        <v>13.5</v>
      </c>
      <c r="T162" s="22">
        <f>P162</f>
        <v>1.1599999999999999</v>
      </c>
      <c r="W162" s="22">
        <f t="shared" si="36"/>
        <v>1.3605749999999999</v>
      </c>
      <c r="X162">
        <f t="shared" si="37"/>
        <v>5027.3246249999993</v>
      </c>
      <c r="AA162" s="43">
        <f t="shared" si="35"/>
        <v>1.2494251371466065</v>
      </c>
      <c r="AE162">
        <v>13</v>
      </c>
      <c r="AF162" s="43">
        <f t="shared" si="38"/>
        <v>1.1931558941584153</v>
      </c>
      <c r="AH162" s="66"/>
      <c r="AI162" s="66"/>
      <c r="AJ162" s="67">
        <f t="shared" si="32"/>
        <v>4286.2</v>
      </c>
      <c r="AK162" s="67"/>
      <c r="AL162" s="69">
        <f t="shared" si="33"/>
        <v>1.1582580598975412</v>
      </c>
      <c r="AM162" s="67"/>
    </row>
    <row r="163" spans="14:39" x14ac:dyDescent="0.45">
      <c r="N163" s="17">
        <v>14</v>
      </c>
      <c r="O163" s="30">
        <f t="shared" si="29"/>
        <v>845</v>
      </c>
      <c r="P163" s="22">
        <f t="shared" si="30"/>
        <v>1.6469999999999998</v>
      </c>
      <c r="Q163" s="22">
        <f t="shared" si="31"/>
        <v>1391.7149999999999</v>
      </c>
      <c r="S163">
        <v>14.5</v>
      </c>
      <c r="T163" s="22">
        <f>P163</f>
        <v>1.6469999999999998</v>
      </c>
      <c r="W163" s="22">
        <f t="shared" si="36"/>
        <v>1.4856749999999999</v>
      </c>
      <c r="X163">
        <f t="shared" si="37"/>
        <v>1255.3953749999998</v>
      </c>
      <c r="AA163" s="43">
        <f t="shared" si="35"/>
        <v>1.364305305205729</v>
      </c>
      <c r="AE163">
        <v>14</v>
      </c>
      <c r="AF163" s="43">
        <f t="shared" si="38"/>
        <v>1.3064749408290444</v>
      </c>
      <c r="AH163" s="66"/>
      <c r="AI163" s="66"/>
      <c r="AJ163" s="67">
        <f t="shared" si="32"/>
        <v>1391.7149999999999</v>
      </c>
      <c r="AK163" s="67"/>
      <c r="AL163" s="69">
        <f t="shared" si="33"/>
        <v>1.6445267453890087</v>
      </c>
      <c r="AM163" s="67"/>
    </row>
    <row r="164" spans="14:39" x14ac:dyDescent="0.45">
      <c r="N164" s="17" t="s">
        <v>53</v>
      </c>
      <c r="O164" s="30">
        <f t="shared" si="29"/>
        <v>4975</v>
      </c>
      <c r="P164" s="22">
        <f t="shared" si="30"/>
        <v>1.5580000000000001</v>
      </c>
      <c r="Q164" s="22">
        <f t="shared" si="31"/>
        <v>7751.05</v>
      </c>
      <c r="S164">
        <v>15.5</v>
      </c>
      <c r="T164" s="22">
        <f>P164</f>
        <v>1.5580000000000001</v>
      </c>
      <c r="W164" s="22">
        <f t="shared" si="36"/>
        <v>1.6141749999999999</v>
      </c>
      <c r="X164">
        <f t="shared" si="37"/>
        <v>8030.5206249999992</v>
      </c>
      <c r="AA164" s="43">
        <f t="shared" si="35"/>
        <v>1.4823077160418381</v>
      </c>
      <c r="AE164">
        <v>15</v>
      </c>
      <c r="AF164" s="43">
        <f t="shared" si="38"/>
        <v>1.42291623027666</v>
      </c>
      <c r="AH164" s="66"/>
      <c r="AI164" s="66"/>
      <c r="AJ164" s="67">
        <f t="shared" si="32"/>
        <v>7751.05</v>
      </c>
      <c r="AK164" s="67"/>
      <c r="AL164" s="69">
        <f t="shared" si="33"/>
        <v>1.5556603942416976</v>
      </c>
      <c r="AM164" s="67"/>
    </row>
    <row r="165" spans="14:39" x14ac:dyDescent="0.45">
      <c r="Z165" s="42" t="s">
        <v>92</v>
      </c>
      <c r="AA165" s="43">
        <f>SUM(AA159*O159/M159)+(AA160*O160/M159)+(AA161*O161/M159)+(AA162*O162/M159)+(AA163*O163/M159)+(AA164*O164/M159)</f>
        <v>1.1531386140501492</v>
      </c>
      <c r="AB165" s="42"/>
      <c r="AC165" s="42"/>
      <c r="AD165" s="42" t="s">
        <v>93</v>
      </c>
      <c r="AE165" s="44">
        <v>10</v>
      </c>
      <c r="AF165" s="43">
        <f>SUM(AF159*O159/M159)+(AF160*O160/M159)+(AF161*O161/M159)+(AF162*O162/M159)+(AF163*O163/M159)+(AF164*O164/M159)</f>
        <v>1.0982768865256016</v>
      </c>
      <c r="AH165" s="66"/>
      <c r="AI165" s="66"/>
      <c r="AJ165" s="66"/>
      <c r="AK165" s="66"/>
      <c r="AL165" s="43">
        <f>SUM(AL159*O159/M159)+(AL160*O160/M159)+(AL161*O161/M159)+(AL162*O162/M159)+(AL163*O163/M159)+(AL164*O164/M159)</f>
        <v>1.2878613843656064</v>
      </c>
      <c r="AM165" s="66"/>
    </row>
    <row r="166" spans="14:39" x14ac:dyDescent="0.45">
      <c r="N166" t="s">
        <v>54</v>
      </c>
      <c r="O166" s="31">
        <f>SUM(O149:O164)</f>
        <v>3869194.7809085003</v>
      </c>
      <c r="P166" s="2"/>
      <c r="Q166" s="32">
        <f>SUM(Q149:Q164)</f>
        <v>1489879.3107924941</v>
      </c>
      <c r="W166" t="s">
        <v>94</v>
      </c>
      <c r="X166">
        <f>SUM(X150:X164)</f>
        <v>1619983.8261397968</v>
      </c>
      <c r="AH166" s="66" t="s">
        <v>94</v>
      </c>
      <c r="AI166" s="66"/>
      <c r="AJ166" s="66">
        <f>SUM(AJ149:AJ164)</f>
        <v>1489879.3107924941</v>
      </c>
      <c r="AK166" s="66"/>
      <c r="AL166" s="66"/>
      <c r="AM166" s="66"/>
    </row>
    <row r="167" spans="14:39" x14ac:dyDescent="0.45">
      <c r="AH167" s="66"/>
      <c r="AI167" s="66"/>
      <c r="AJ167" s="66"/>
      <c r="AK167" s="66"/>
      <c r="AL167" s="66"/>
      <c r="AM167" s="66"/>
    </row>
    <row r="168" spans="14:39" x14ac:dyDescent="0.45">
      <c r="N168" t="s">
        <v>95</v>
      </c>
      <c r="O168" s="33">
        <f>IF($Q$166 &gt;0, $Q$166/$J$15/1000,0)</f>
        <v>1.0015039309138181</v>
      </c>
      <c r="P168" s="2"/>
      <c r="W168" t="s">
        <v>96</v>
      </c>
      <c r="X168">
        <f>J15/(X166/1000)</f>
        <v>0.91830669911368845</v>
      </c>
      <c r="AH168" s="66" t="s">
        <v>96</v>
      </c>
      <c r="AI168" s="66"/>
      <c r="AJ168" s="66">
        <f>J15/(AJ166/1000)</f>
        <v>0.99849832749788037</v>
      </c>
      <c r="AK168" s="66"/>
      <c r="AL168" s="66"/>
      <c r="AM168" s="66"/>
    </row>
    <row r="169" spans="14:39" x14ac:dyDescent="0.45">
      <c r="N169" t="s">
        <v>97</v>
      </c>
    </row>
    <row r="170" spans="14:39" x14ac:dyDescent="0.45">
      <c r="N170" t="s">
        <v>98</v>
      </c>
    </row>
  </sheetData>
  <pageMargins left="0.75" right="0.75" top="1" bottom="1" header="0.5" footer="0.5"/>
  <pageSetup paperSize="9" orientation="landscape" blackAndWhite="1" useFirstPageNumber="1" horizontalDpi="4294967292" verticalDpi="4294967292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Line="0" autoPict="0" macro="'TOTINT+migration(2014)'!PRINT">
                <anchor moveWithCells="1" sizeWithCells="1">
                  <from>
                    <xdr:col>5</xdr:col>
                    <xdr:colOff>354330</xdr:colOff>
                    <xdr:row>2</xdr:row>
                    <xdr:rowOff>0</xdr:rowOff>
                  </from>
                  <to>
                    <xdr:col>7</xdr:col>
                    <xdr:colOff>533400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Button 2">
              <controlPr defaultSize="0" print="0" autoFill="0" autoLine="0" autoPict="0" macro="'TOTINT+migration(2014)'!FIRST">
                <anchor moveWithCells="1" sizeWithCells="1">
                  <from>
                    <xdr:col>4</xdr:col>
                    <xdr:colOff>0</xdr:colOff>
                    <xdr:row>2</xdr:row>
                    <xdr:rowOff>0</xdr:rowOff>
                  </from>
                  <to>
                    <xdr:col>5</xdr:col>
                    <xdr:colOff>354330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Button 3">
              <controlPr defaultSize="0" print="0" autoFill="0" autoLine="0" autoPict="0" macro="'TOTINT+migration(2014)'!SAVE">
                <anchor moveWithCells="1" sizeWithCells="1">
                  <from>
                    <xdr:col>7</xdr:col>
                    <xdr:colOff>533400</xdr:colOff>
                    <xdr:row>2</xdr:row>
                    <xdr:rowOff>0</xdr:rowOff>
                  </from>
                  <to>
                    <xdr:col>10</xdr:col>
                    <xdr:colOff>57150</xdr:colOff>
                    <xdr:row>5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pageSetUpPr autoPageBreaks="0"/>
  </sheetPr>
  <dimension ref="A1:BC170"/>
  <sheetViews>
    <sheetView zoomScaleNormal="100" workbookViewId="0"/>
  </sheetViews>
  <sheetFormatPr defaultRowHeight="12.3" x14ac:dyDescent="0.45"/>
  <cols>
    <col min="7" max="7" width="2.71875" customWidth="1"/>
    <col min="9" max="9" width="2.71875" customWidth="1"/>
    <col min="10" max="10" width="9.83203125" customWidth="1"/>
    <col min="14" max="14" width="5.71875" customWidth="1"/>
    <col min="15" max="15" width="10.71875" customWidth="1"/>
    <col min="16" max="16" width="7.71875" customWidth="1"/>
    <col min="17" max="17" width="6.71875" hidden="1" customWidth="1"/>
    <col min="18" max="18" width="3.71875" customWidth="1"/>
    <col min="19" max="19" width="10.71875" customWidth="1"/>
    <col min="20" max="20" width="7.71875" customWidth="1"/>
    <col min="21" max="21" width="6.71875" hidden="1" customWidth="1"/>
    <col min="22" max="22" width="3.71875" customWidth="1"/>
    <col min="23" max="23" width="10.71875" customWidth="1"/>
    <col min="24" max="24" width="7.71875" customWidth="1"/>
    <col min="25" max="25" width="6.71875" hidden="1" customWidth="1"/>
    <col min="26" max="26" width="3.71875" customWidth="1"/>
    <col min="27" max="27" width="10.71875" customWidth="1"/>
    <col min="28" max="28" width="7.71875" customWidth="1"/>
    <col min="29" max="29" width="6.71875" hidden="1" customWidth="1"/>
    <col min="30" max="30" width="3.71875" customWidth="1"/>
    <col min="31" max="31" width="10.71875" customWidth="1"/>
    <col min="32" max="32" width="7.71875" customWidth="1"/>
    <col min="33" max="33" width="0" hidden="1" customWidth="1"/>
    <col min="35" max="35" width="5.27734375" customWidth="1"/>
    <col min="36" max="36" width="8.71875" customWidth="1"/>
    <col min="37" max="37" width="6.27734375" customWidth="1"/>
    <col min="38" max="38" width="6.44140625" customWidth="1"/>
  </cols>
  <sheetData>
    <row r="1" spans="1:55" ht="22.5" x14ac:dyDescent="0.75">
      <c r="A1" s="3" t="s">
        <v>22</v>
      </c>
      <c r="C1" s="1" t="s">
        <v>23</v>
      </c>
      <c r="E1" s="2"/>
      <c r="F1" s="3" t="s">
        <v>24</v>
      </c>
      <c r="J1" s="3" t="s">
        <v>25</v>
      </c>
      <c r="N1" s="3" t="s">
        <v>26</v>
      </c>
      <c r="P1" s="5" t="str">
        <f>($C$3)</f>
        <v>p7eINT_metier</v>
      </c>
      <c r="T1" s="6" t="s">
        <v>27</v>
      </c>
      <c r="W1" s="7" t="str">
        <f>($C$5)</f>
        <v>Plaice VIIe - International (Used metier based datasets)</v>
      </c>
    </row>
    <row r="2" spans="1:55" x14ac:dyDescent="0.45">
      <c r="N2" s="3"/>
    </row>
    <row r="3" spans="1:55" x14ac:dyDescent="0.45">
      <c r="A3" s="3" t="s">
        <v>26</v>
      </c>
      <c r="C3" s="11" t="s">
        <v>28</v>
      </c>
      <c r="D3" s="39"/>
      <c r="N3" s="6" t="s">
        <v>29</v>
      </c>
      <c r="P3" s="5">
        <f>($B$7)</f>
        <v>1996</v>
      </c>
      <c r="Q3" s="9"/>
      <c r="R3" s="9"/>
      <c r="S3" s="9"/>
      <c r="T3" s="6" t="s">
        <v>30</v>
      </c>
      <c r="U3" s="10"/>
      <c r="W3" s="5" t="str">
        <f>($D$7)</f>
        <v>Combined</v>
      </c>
    </row>
    <row r="4" spans="1:55" x14ac:dyDescent="0.45">
      <c r="A4" s="3"/>
      <c r="N4" s="6"/>
      <c r="P4" s="6"/>
      <c r="Q4" s="9"/>
      <c r="R4" s="9"/>
      <c r="S4" s="9"/>
      <c r="U4" s="10"/>
    </row>
    <row r="5" spans="1:55" x14ac:dyDescent="0.45">
      <c r="A5" s="6" t="s">
        <v>27</v>
      </c>
      <c r="C5" s="11" t="s">
        <v>31</v>
      </c>
      <c r="D5" s="9"/>
      <c r="E5" s="9"/>
      <c r="G5" s="10"/>
      <c r="N5" s="6" t="s">
        <v>32</v>
      </c>
      <c r="P5" s="36">
        <f>($F$7)</f>
        <v>42194</v>
      </c>
      <c r="Q5" s="2"/>
      <c r="R5" s="2"/>
      <c r="T5" s="6" t="s">
        <v>33</v>
      </c>
      <c r="U5" s="2"/>
      <c r="W5" s="5" t="str">
        <f>($J$7)</f>
        <v>idh</v>
      </c>
    </row>
    <row r="6" spans="1:55" x14ac:dyDescent="0.45">
      <c r="A6" s="6"/>
      <c r="C6" s="6"/>
      <c r="D6" s="9"/>
      <c r="E6" s="9"/>
      <c r="G6" s="10"/>
    </row>
    <row r="7" spans="1:55" x14ac:dyDescent="0.45">
      <c r="A7" s="6" t="s">
        <v>29</v>
      </c>
      <c r="B7" s="12">
        <v>1996</v>
      </c>
      <c r="C7" s="9" t="s">
        <v>30</v>
      </c>
      <c r="D7" s="13" t="str">
        <f>IF(F45=1, "Combined",IF(F45=2, "Separate",""))</f>
        <v>Combined</v>
      </c>
      <c r="E7" s="4" t="s">
        <v>32</v>
      </c>
      <c r="F7" s="35">
        <v>42194</v>
      </c>
      <c r="G7" s="2"/>
      <c r="I7" s="4" t="s">
        <v>33</v>
      </c>
      <c r="J7" s="40" t="s">
        <v>34</v>
      </c>
    </row>
    <row r="8" spans="1:55" x14ac:dyDescent="0.45">
      <c r="N8" s="15" t="s">
        <v>35</v>
      </c>
      <c r="AU8" s="45"/>
    </row>
    <row r="9" spans="1:55" x14ac:dyDescent="0.45">
      <c r="AF9" s="46"/>
      <c r="AG9" s="46"/>
      <c r="AH9" s="46"/>
      <c r="AI9" s="46"/>
      <c r="AJ9" s="46"/>
      <c r="AK9" s="46"/>
      <c r="AL9" s="46"/>
      <c r="AM9" s="46"/>
      <c r="AN9" s="46"/>
      <c r="AO9" s="47"/>
      <c r="AU9" s="45"/>
    </row>
    <row r="10" spans="1:55" x14ac:dyDescent="0.45">
      <c r="A10" t="s">
        <v>36</v>
      </c>
      <c r="N10" s="3" t="s">
        <v>37</v>
      </c>
    </row>
    <row r="11" spans="1:55" x14ac:dyDescent="0.45">
      <c r="A11" t="s">
        <v>38</v>
      </c>
      <c r="AK11" s="9"/>
    </row>
    <row r="12" spans="1:55" x14ac:dyDescent="0.45">
      <c r="O12" s="37" t="str">
        <f>C14</f>
        <v>International</v>
      </c>
      <c r="P12" s="2"/>
      <c r="S12" s="37" t="str">
        <f>D14</f>
        <v>Migration</v>
      </c>
      <c r="T12" s="2"/>
      <c r="U12" s="5"/>
      <c r="W12" s="37" t="str">
        <f>E14</f>
        <v>-</v>
      </c>
      <c r="X12" s="2"/>
      <c r="Z12" s="5"/>
      <c r="AA12" s="37" t="str">
        <f>F14</f>
        <v>-</v>
      </c>
      <c r="AB12" s="2"/>
      <c r="AC12" s="5"/>
      <c r="AJ12" s="9"/>
      <c r="AX12" s="42"/>
      <c r="BC12" s="42"/>
    </row>
    <row r="13" spans="1:55" x14ac:dyDescent="0.45">
      <c r="I13" s="4"/>
      <c r="J13" s="16" t="s">
        <v>39</v>
      </c>
      <c r="N13" s="17" t="s">
        <v>40</v>
      </c>
      <c r="O13" s="10"/>
      <c r="P13" s="10"/>
      <c r="S13" s="10"/>
      <c r="T13" s="10"/>
      <c r="U13" s="10"/>
      <c r="W13" s="10" t="s">
        <v>41</v>
      </c>
      <c r="X13" s="10" t="s">
        <v>42</v>
      </c>
      <c r="AA13" s="10" t="s">
        <v>41</v>
      </c>
      <c r="AB13" s="10" t="s">
        <v>42</v>
      </c>
      <c r="AC13" s="10"/>
      <c r="AE13" s="10"/>
      <c r="AX13" s="42"/>
      <c r="BC13" s="42"/>
    </row>
    <row r="14" spans="1:55" x14ac:dyDescent="0.45">
      <c r="C14" s="41" t="s">
        <v>43</v>
      </c>
      <c r="D14" s="41" t="s">
        <v>44</v>
      </c>
      <c r="E14" s="41" t="s">
        <v>45</v>
      </c>
      <c r="F14" s="41" t="s">
        <v>45</v>
      </c>
      <c r="H14" s="16" t="s">
        <v>46</v>
      </c>
      <c r="I14" s="4"/>
      <c r="J14" s="16" t="s">
        <v>47</v>
      </c>
      <c r="N14" s="17">
        <v>0</v>
      </c>
      <c r="O14" s="30"/>
      <c r="P14" s="22"/>
      <c r="Q14" s="18"/>
      <c r="S14" s="13">
        <v>0</v>
      </c>
      <c r="T14" s="22">
        <v>0</v>
      </c>
      <c r="U14" s="20"/>
      <c r="W14" s="30">
        <v>0</v>
      </c>
      <c r="X14" s="22">
        <v>0</v>
      </c>
      <c r="AA14" s="30">
        <v>0</v>
      </c>
      <c r="AB14" s="22">
        <v>0</v>
      </c>
      <c r="AC14" s="23"/>
      <c r="AE14" s="22"/>
      <c r="AX14" s="42"/>
      <c r="BC14" s="42"/>
    </row>
    <row r="15" spans="1:55" x14ac:dyDescent="0.45">
      <c r="A15" t="s">
        <v>48</v>
      </c>
      <c r="C15" s="20">
        <v>1044</v>
      </c>
      <c r="D15" s="22">
        <v>222.265307404949</v>
      </c>
      <c r="E15" s="20">
        <f>0</f>
        <v>0</v>
      </c>
      <c r="F15" s="20">
        <f>0</f>
        <v>0</v>
      </c>
      <c r="H15" s="22"/>
      <c r="J15" s="22">
        <f>SUM(C15:F15)</f>
        <v>1266.265307404949</v>
      </c>
      <c r="N15" s="17">
        <v>1</v>
      </c>
      <c r="O15" s="30">
        <v>15000</v>
      </c>
      <c r="P15" s="22">
        <v>0.184</v>
      </c>
      <c r="Q15" s="18"/>
      <c r="S15" s="30">
        <v>0</v>
      </c>
      <c r="T15" s="22">
        <v>0</v>
      </c>
      <c r="U15" s="20"/>
      <c r="W15" s="30">
        <v>0</v>
      </c>
      <c r="X15" s="22">
        <v>0</v>
      </c>
      <c r="AA15" s="30">
        <v>0</v>
      </c>
      <c r="AB15" s="22">
        <v>0</v>
      </c>
      <c r="AC15" s="23"/>
      <c r="AE15" s="22"/>
      <c r="BC15" s="42"/>
    </row>
    <row r="16" spans="1:55" x14ac:dyDescent="0.45">
      <c r="N16" s="17">
        <v>2</v>
      </c>
      <c r="O16" s="30">
        <v>1030000</v>
      </c>
      <c r="P16" s="22">
        <v>0.28299999999999997</v>
      </c>
      <c r="Q16" s="18"/>
      <c r="S16" s="30">
        <v>19552.5</v>
      </c>
      <c r="T16" s="22">
        <v>0.22197082636058299</v>
      </c>
      <c r="U16" s="20"/>
      <c r="W16" s="30">
        <v>0</v>
      </c>
      <c r="X16" s="22">
        <v>0</v>
      </c>
      <c r="AA16" s="30">
        <v>0</v>
      </c>
      <c r="AB16" s="22">
        <v>0</v>
      </c>
      <c r="AC16" s="23"/>
      <c r="AE16" s="22"/>
      <c r="AQ16" s="22"/>
      <c r="AT16" s="22"/>
      <c r="AX16" s="43"/>
      <c r="BC16" s="43"/>
    </row>
    <row r="17" spans="1:55" x14ac:dyDescent="0.45">
      <c r="A17" t="s">
        <v>49</v>
      </c>
      <c r="C17" s="20">
        <v>1044</v>
      </c>
      <c r="D17" s="22">
        <v>222.265307404949</v>
      </c>
      <c r="E17" s="20">
        <f>0</f>
        <v>0</v>
      </c>
      <c r="F17" s="20">
        <f>0</f>
        <v>0</v>
      </c>
      <c r="H17" s="22">
        <f>SUM(C17:F17)</f>
        <v>1266.265307404949</v>
      </c>
      <c r="I17" s="22"/>
      <c r="J17" s="22"/>
      <c r="N17" s="17">
        <v>3</v>
      </c>
      <c r="O17" s="30">
        <v>554000</v>
      </c>
      <c r="P17" s="22">
        <v>0.38300000000000001</v>
      </c>
      <c r="Q17" s="18"/>
      <c r="S17" s="30">
        <v>113844</v>
      </c>
      <c r="T17" s="22">
        <v>0.28490115428788998</v>
      </c>
      <c r="U17" s="20"/>
      <c r="W17" s="30">
        <v>0</v>
      </c>
      <c r="X17" s="22">
        <v>0</v>
      </c>
      <c r="AA17" s="30">
        <v>0</v>
      </c>
      <c r="AB17" s="22">
        <v>0</v>
      </c>
      <c r="AC17" s="23"/>
      <c r="AE17" s="22"/>
      <c r="AQ17" s="22"/>
      <c r="AT17" s="22"/>
      <c r="AX17" s="43"/>
      <c r="BC17" s="43"/>
    </row>
    <row r="18" spans="1:55" x14ac:dyDescent="0.45">
      <c r="N18" s="17">
        <v>4</v>
      </c>
      <c r="O18" s="30">
        <v>267000</v>
      </c>
      <c r="P18" s="22">
        <v>0.48399999999999999</v>
      </c>
      <c r="Q18" s="18"/>
      <c r="S18" s="30">
        <v>112464</v>
      </c>
      <c r="T18" s="22">
        <v>0.36884315601279399</v>
      </c>
      <c r="U18" s="20"/>
      <c r="W18" s="30">
        <v>0</v>
      </c>
      <c r="X18" s="22">
        <v>0</v>
      </c>
      <c r="AA18" s="30">
        <v>0</v>
      </c>
      <c r="AB18" s="22">
        <v>0</v>
      </c>
      <c r="AC18" s="23"/>
      <c r="AE18" s="22"/>
      <c r="AQ18" s="22"/>
      <c r="AT18" s="22"/>
      <c r="AX18" s="43"/>
      <c r="BC18" s="43"/>
    </row>
    <row r="19" spans="1:55" x14ac:dyDescent="0.45">
      <c r="A19" t="s">
        <v>50</v>
      </c>
      <c r="C19" s="20">
        <v>1044</v>
      </c>
      <c r="D19" s="22">
        <v>222.265307404949</v>
      </c>
      <c r="E19" s="20">
        <v>0</v>
      </c>
      <c r="F19" s="20">
        <v>0</v>
      </c>
      <c r="H19" s="22"/>
      <c r="I19" s="22"/>
      <c r="J19" s="22"/>
      <c r="N19" s="17">
        <v>5</v>
      </c>
      <c r="O19" s="30">
        <v>270000</v>
      </c>
      <c r="P19" s="22">
        <v>0.58599999999999997</v>
      </c>
      <c r="Q19" s="18"/>
      <c r="S19" s="30">
        <v>111900</v>
      </c>
      <c r="T19" s="22">
        <v>0.491545222260522</v>
      </c>
      <c r="U19" s="20"/>
      <c r="W19" s="30">
        <v>0</v>
      </c>
      <c r="X19" s="22">
        <v>0</v>
      </c>
      <c r="AA19" s="30">
        <v>0</v>
      </c>
      <c r="AB19" s="22">
        <v>0</v>
      </c>
      <c r="AC19" s="23"/>
      <c r="AE19" s="22"/>
      <c r="AQ19" s="22"/>
      <c r="AT19" s="22"/>
      <c r="AX19" s="43"/>
      <c r="BC19" s="43"/>
    </row>
    <row r="20" spans="1:55" x14ac:dyDescent="0.45">
      <c r="N20" s="17">
        <v>6</v>
      </c>
      <c r="O20" s="30">
        <v>84000</v>
      </c>
      <c r="P20" s="22">
        <v>0.68799999999999994</v>
      </c>
      <c r="Q20" s="18"/>
      <c r="S20" s="30">
        <v>37500</v>
      </c>
      <c r="T20" s="22">
        <v>0.61265114379796703</v>
      </c>
      <c r="U20" s="20"/>
      <c r="W20" s="30">
        <v>0</v>
      </c>
      <c r="X20" s="22">
        <v>0</v>
      </c>
      <c r="AA20" s="30">
        <v>0</v>
      </c>
      <c r="AB20" s="22">
        <v>0</v>
      </c>
      <c r="AC20" s="23"/>
      <c r="AE20" s="22"/>
      <c r="AQ20" s="22"/>
      <c r="AT20" s="22"/>
      <c r="AX20" s="43"/>
      <c r="BC20" s="43"/>
    </row>
    <row r="21" spans="1:55" x14ac:dyDescent="0.45">
      <c r="A21" t="s">
        <v>51</v>
      </c>
      <c r="C21" s="13">
        <f>IF(C19=0, 0,IF(C19&lt;&gt; 0, C17/C19))</f>
        <v>1</v>
      </c>
      <c r="D21" s="13">
        <f>IF(D19=0, 0,IF(D19&lt;&gt; 0, D17/D19))</f>
        <v>1</v>
      </c>
      <c r="E21" s="13">
        <f>IF(E19=0, 0,IF(E19&lt;&gt; 0, E17/E19))</f>
        <v>0</v>
      </c>
      <c r="F21" s="13">
        <f>IF(F19=0, 0,IF(F19&lt;&gt; 0, F17/F19))</f>
        <v>0</v>
      </c>
      <c r="J21" s="13">
        <f>IF(H17=0, 0,IF(H17&lt;&gt; 0, J15/H17))</f>
        <v>1</v>
      </c>
      <c r="N21" s="17">
        <v>7</v>
      </c>
      <c r="O21" s="30">
        <v>44000</v>
      </c>
      <c r="P21" s="22">
        <v>0.79</v>
      </c>
      <c r="Q21" s="18"/>
      <c r="S21" s="30">
        <v>14550</v>
      </c>
      <c r="T21" s="22">
        <v>0.73049556927334303</v>
      </c>
      <c r="U21" s="20"/>
      <c r="W21" s="30">
        <v>0</v>
      </c>
      <c r="X21" s="22">
        <v>0</v>
      </c>
      <c r="AA21" s="30">
        <v>0</v>
      </c>
      <c r="AB21" s="22">
        <v>0</v>
      </c>
      <c r="AC21" s="23"/>
      <c r="AE21" s="22"/>
      <c r="AQ21" s="22"/>
      <c r="AT21" s="22"/>
      <c r="AX21" s="43"/>
      <c r="BC21" s="43"/>
    </row>
    <row r="22" spans="1:55" x14ac:dyDescent="0.45">
      <c r="N22" s="17">
        <v>8</v>
      </c>
      <c r="O22" s="30">
        <v>24000</v>
      </c>
      <c r="P22" s="22">
        <v>0.89300000000000002</v>
      </c>
      <c r="Q22" s="18"/>
      <c r="S22" s="30">
        <v>13650</v>
      </c>
      <c r="T22" s="22">
        <v>0.88063332240951897</v>
      </c>
      <c r="U22" s="20"/>
      <c r="W22" s="30">
        <v>0</v>
      </c>
      <c r="X22" s="22">
        <v>0</v>
      </c>
      <c r="AA22" s="30">
        <v>0</v>
      </c>
      <c r="AB22" s="22">
        <v>0</v>
      </c>
      <c r="AC22" s="23"/>
      <c r="AE22" s="22"/>
      <c r="AQ22" s="22"/>
      <c r="AT22" s="22"/>
      <c r="AX22" s="43"/>
      <c r="BC22" s="43"/>
    </row>
    <row r="23" spans="1:55" x14ac:dyDescent="0.45">
      <c r="N23" s="17">
        <v>9</v>
      </c>
      <c r="O23" s="30">
        <v>34000</v>
      </c>
      <c r="P23" s="22">
        <v>0.997</v>
      </c>
      <c r="Q23" s="18"/>
      <c r="S23" s="30">
        <v>12750</v>
      </c>
      <c r="T23" s="22">
        <v>1.0315709160186199</v>
      </c>
      <c r="U23" s="20"/>
      <c r="W23" s="30">
        <v>0</v>
      </c>
      <c r="X23" s="22">
        <v>0</v>
      </c>
      <c r="AA23" s="30">
        <v>0</v>
      </c>
      <c r="AB23" s="22">
        <v>0</v>
      </c>
      <c r="AC23" s="23"/>
      <c r="AE23" s="22"/>
      <c r="AQ23" s="22"/>
      <c r="AT23" s="22"/>
      <c r="AX23" s="43"/>
      <c r="BC23" s="43"/>
    </row>
    <row r="24" spans="1:55" x14ac:dyDescent="0.45">
      <c r="A24" t="s">
        <v>52</v>
      </c>
      <c r="C24" s="24">
        <f>IF($Q$98+$Q$131 &gt;0,($Q$98+$Q$131)/$C$17/1000,0)</f>
        <v>0.99859770114942525</v>
      </c>
      <c r="D24" s="24">
        <f>IF($U$98+$U$131 &gt;0,($U$98+$U$131)/$D$17/1000,0)</f>
        <v>1.0000000000000004</v>
      </c>
      <c r="E24" s="24">
        <f>IF($Y$98+$Y$131 &gt;0,($Y$98+$Y$131)/$E$17/1000,0)</f>
        <v>0</v>
      </c>
      <c r="F24" s="24">
        <f>IF($AC$98+$AC$131 &gt;0,($AC$98+$AC$131)/$F$17/1000,0)</f>
        <v>0</v>
      </c>
      <c r="G24" s="10"/>
      <c r="H24" s="10"/>
      <c r="I24" s="10"/>
      <c r="J24" s="24">
        <f>IF($AG$98+$AG$131 &gt;0,($AG$98+$AG$131)/$J$15/1000,0)</f>
        <v>0.99884384418380678</v>
      </c>
      <c r="N24" s="17">
        <v>10</v>
      </c>
      <c r="O24" s="30">
        <v>35000</v>
      </c>
      <c r="P24" s="22">
        <v>1.1020000000000001</v>
      </c>
      <c r="Q24" s="18"/>
      <c r="S24" s="30">
        <v>24150</v>
      </c>
      <c r="T24" s="22">
        <v>1.2517244840385</v>
      </c>
      <c r="U24" s="20"/>
      <c r="W24" s="30">
        <v>0</v>
      </c>
      <c r="X24" s="22">
        <v>0</v>
      </c>
      <c r="AA24" s="30">
        <v>0</v>
      </c>
      <c r="AB24" s="22">
        <v>0</v>
      </c>
      <c r="AC24" s="23"/>
      <c r="AE24" s="22"/>
      <c r="AQ24" s="22"/>
      <c r="AT24" s="22"/>
      <c r="AW24" s="5"/>
      <c r="AX24" s="43"/>
      <c r="BC24" s="43"/>
    </row>
    <row r="25" spans="1:55" x14ac:dyDescent="0.45">
      <c r="N25" s="17">
        <v>11</v>
      </c>
      <c r="O25" s="30">
        <v>20000</v>
      </c>
      <c r="P25" s="22">
        <v>1.2070000000000001</v>
      </c>
      <c r="Q25" s="18"/>
      <c r="S25" s="30"/>
      <c r="T25" s="22"/>
      <c r="U25" s="20"/>
      <c r="W25" s="30">
        <v>0</v>
      </c>
      <c r="X25" s="22">
        <v>0</v>
      </c>
      <c r="AA25" s="30">
        <v>0</v>
      </c>
      <c r="AB25" s="22">
        <v>0</v>
      </c>
      <c r="AC25" s="23"/>
      <c r="AE25" s="22"/>
      <c r="AQ25" s="22"/>
      <c r="AT25" s="22"/>
      <c r="AX25" s="43"/>
      <c r="BC25" s="43"/>
    </row>
    <row r="26" spans="1:55" x14ac:dyDescent="0.45">
      <c r="N26" s="17">
        <v>12</v>
      </c>
      <c r="O26" s="30">
        <v>10000</v>
      </c>
      <c r="P26" s="22">
        <v>1.3120000000000001</v>
      </c>
      <c r="Q26" s="18"/>
      <c r="S26" s="30"/>
      <c r="T26" s="22"/>
      <c r="U26" s="20"/>
      <c r="W26" s="30">
        <v>0</v>
      </c>
      <c r="X26" s="22">
        <v>0</v>
      </c>
      <c r="AA26" s="30">
        <v>0</v>
      </c>
      <c r="AB26" s="22">
        <v>0</v>
      </c>
      <c r="AC26" s="23"/>
      <c r="AE26" s="22"/>
      <c r="AQ26" s="22"/>
      <c r="AT26" s="22"/>
      <c r="AX26" s="43"/>
      <c r="BC26" s="43"/>
    </row>
    <row r="27" spans="1:55" x14ac:dyDescent="0.45">
      <c r="N27" s="17">
        <v>13</v>
      </c>
      <c r="O27" s="30">
        <v>4000</v>
      </c>
      <c r="P27" s="22">
        <v>1.4179999999999999</v>
      </c>
      <c r="Q27" s="18"/>
      <c r="S27" s="30"/>
      <c r="T27" s="22"/>
      <c r="U27" s="20"/>
      <c r="W27" s="30">
        <v>0</v>
      </c>
      <c r="X27" s="22">
        <v>0</v>
      </c>
      <c r="AA27" s="30">
        <v>0</v>
      </c>
      <c r="AB27" s="22">
        <v>0</v>
      </c>
      <c r="AC27" s="23"/>
      <c r="AE27" s="22"/>
      <c r="AQ27" s="22"/>
      <c r="AT27" s="22"/>
      <c r="AX27" s="43"/>
      <c r="BC27" s="43"/>
    </row>
    <row r="28" spans="1:55" x14ac:dyDescent="0.45">
      <c r="N28" s="17">
        <v>14</v>
      </c>
      <c r="O28" s="30">
        <v>3000</v>
      </c>
      <c r="P28" s="22">
        <v>1.5249999999999999</v>
      </c>
      <c r="Q28" s="18"/>
      <c r="S28" s="30"/>
      <c r="T28" s="22"/>
      <c r="U28" s="20"/>
      <c r="W28" s="30">
        <v>0</v>
      </c>
      <c r="X28" s="22">
        <v>0</v>
      </c>
      <c r="AA28" s="30">
        <v>0</v>
      </c>
      <c r="AB28" s="22">
        <v>0</v>
      </c>
      <c r="AC28" s="23"/>
      <c r="AE28" s="22"/>
      <c r="AQ28" s="22"/>
      <c r="AT28" s="22"/>
      <c r="AX28" s="43"/>
      <c r="BC28" s="43"/>
    </row>
    <row r="29" spans="1:55" x14ac:dyDescent="0.45">
      <c r="N29" s="17" t="s">
        <v>53</v>
      </c>
      <c r="O29" s="30">
        <v>9000</v>
      </c>
      <c r="P29" s="22">
        <v>1.633</v>
      </c>
      <c r="Q29" s="18"/>
      <c r="S29" s="30"/>
      <c r="T29" s="22"/>
      <c r="U29" s="20"/>
      <c r="W29" s="30">
        <v>0</v>
      </c>
      <c r="X29" s="22">
        <v>0</v>
      </c>
      <c r="AA29" s="30">
        <v>0</v>
      </c>
      <c r="AB29" s="22">
        <v>0</v>
      </c>
      <c r="AC29" s="23"/>
      <c r="AE29" s="22"/>
      <c r="AQ29" s="22"/>
      <c r="AT29" s="22"/>
      <c r="AX29" s="43"/>
      <c r="BC29" s="43"/>
    </row>
    <row r="30" spans="1:55" x14ac:dyDescent="0.45">
      <c r="AQ30" s="22"/>
      <c r="AT30" s="22"/>
      <c r="AX30" s="43"/>
      <c r="BC30" s="43"/>
    </row>
    <row r="31" spans="1:55" x14ac:dyDescent="0.45">
      <c r="N31" t="s">
        <v>54</v>
      </c>
      <c r="O31" s="31">
        <f>SUM(O14:O29)</f>
        <v>2403000</v>
      </c>
      <c r="P31" s="2"/>
      <c r="S31" s="31">
        <f>SUM(S14:S29)</f>
        <v>460360.5</v>
      </c>
      <c r="T31" s="2"/>
      <c r="U31" s="5"/>
      <c r="V31" s="5"/>
      <c r="W31" s="31">
        <f>SUM(W14:W29)</f>
        <v>0</v>
      </c>
      <c r="X31" s="2"/>
      <c r="Y31" s="5"/>
      <c r="Z31" s="5"/>
      <c r="AA31" s="31">
        <f>SUM(AA14:AA29)</f>
        <v>0</v>
      </c>
      <c r="AB31" s="2"/>
      <c r="AC31" s="5"/>
      <c r="AW31" s="42"/>
      <c r="AX31" s="43"/>
      <c r="AY31" s="42"/>
      <c r="AZ31" s="42"/>
      <c r="BA31" s="42"/>
      <c r="BB31" s="44"/>
      <c r="BC31" s="43"/>
    </row>
    <row r="32" spans="1:55" x14ac:dyDescent="0.45">
      <c r="A32" s="46"/>
      <c r="B32" s="46"/>
      <c r="C32" s="46"/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7"/>
    </row>
    <row r="33" spans="1:38" x14ac:dyDescent="0.45">
      <c r="P33" s="3"/>
      <c r="U33" s="3"/>
      <c r="Z33" s="3"/>
      <c r="AE33" s="3"/>
      <c r="AK33" s="9"/>
    </row>
    <row r="34" spans="1:38" x14ac:dyDescent="0.45">
      <c r="N34" s="3" t="s">
        <v>26</v>
      </c>
      <c r="P34" s="5" t="str">
        <f>($C$3)</f>
        <v>p7eINT_metier</v>
      </c>
      <c r="T34" s="6" t="s">
        <v>27</v>
      </c>
      <c r="W34" s="7" t="str">
        <f>($C$5)</f>
        <v>Plaice VIIe - International (Used metier based datasets)</v>
      </c>
    </row>
    <row r="35" spans="1:38" x14ac:dyDescent="0.45">
      <c r="N35" s="3"/>
    </row>
    <row r="36" spans="1:38" x14ac:dyDescent="0.45">
      <c r="N36" s="6" t="s">
        <v>29</v>
      </c>
      <c r="P36" s="5">
        <f>($B$7)</f>
        <v>1996</v>
      </c>
      <c r="Q36" s="9"/>
      <c r="R36" s="9"/>
      <c r="S36" s="9"/>
      <c r="T36" s="6" t="s">
        <v>30</v>
      </c>
      <c r="U36" s="10"/>
      <c r="W36" s="5" t="str">
        <f>($D$7)</f>
        <v>Combined</v>
      </c>
    </row>
    <row r="37" spans="1:38" x14ac:dyDescent="0.45">
      <c r="C37" s="25" t="s">
        <v>55</v>
      </c>
      <c r="D37" s="26"/>
      <c r="E37" s="26"/>
      <c r="F37" s="27"/>
      <c r="N37" s="6"/>
      <c r="P37" s="6"/>
      <c r="Q37" s="9"/>
      <c r="R37" s="9"/>
      <c r="S37" s="9"/>
      <c r="U37" s="10"/>
    </row>
    <row r="38" spans="1:38" x14ac:dyDescent="0.45">
      <c r="C38" s="26"/>
      <c r="D38" s="26"/>
      <c r="E38" s="26"/>
      <c r="F38" s="28"/>
      <c r="N38" s="6" t="s">
        <v>32</v>
      </c>
      <c r="P38" s="36">
        <f>($F$7)</f>
        <v>42194</v>
      </c>
      <c r="Q38" s="2"/>
      <c r="R38" s="2"/>
      <c r="T38" s="6" t="s">
        <v>33</v>
      </c>
      <c r="U38" s="2"/>
      <c r="W38" s="5" t="str">
        <f>($J$7)</f>
        <v>idh</v>
      </c>
    </row>
    <row r="39" spans="1:38" x14ac:dyDescent="0.45">
      <c r="C39" s="26" t="s">
        <v>56</v>
      </c>
      <c r="D39" s="26"/>
      <c r="E39" s="26"/>
      <c r="F39" s="27">
        <f>1</f>
        <v>1</v>
      </c>
    </row>
    <row r="40" spans="1:38" x14ac:dyDescent="0.45">
      <c r="C40" s="26" t="s">
        <v>57</v>
      </c>
      <c r="D40" s="26"/>
      <c r="E40" s="26"/>
      <c r="F40" s="28" t="str">
        <f>"n"</f>
        <v>n</v>
      </c>
    </row>
    <row r="41" spans="1:38" x14ac:dyDescent="0.45">
      <c r="C41" s="26" t="s">
        <v>58</v>
      </c>
      <c r="D41" s="26"/>
      <c r="E41" s="26"/>
      <c r="F41" s="28">
        <f>1</f>
        <v>1</v>
      </c>
      <c r="N41" s="15" t="s">
        <v>35</v>
      </c>
    </row>
    <row r="42" spans="1:38" x14ac:dyDescent="0.45">
      <c r="C42" s="26" t="s">
        <v>59</v>
      </c>
      <c r="D42" s="26"/>
      <c r="E42" s="26"/>
      <c r="F42" s="27">
        <f>2</f>
        <v>2</v>
      </c>
    </row>
    <row r="43" spans="1:38" x14ac:dyDescent="0.45">
      <c r="C43" s="26" t="s">
        <v>60</v>
      </c>
      <c r="D43" s="26"/>
      <c r="E43" s="26"/>
      <c r="F43" s="29" t="str">
        <f>"n"</f>
        <v>n</v>
      </c>
      <c r="N43" s="3" t="s">
        <v>61</v>
      </c>
    </row>
    <row r="44" spans="1:38" x14ac:dyDescent="0.45">
      <c r="C44" s="26" t="s">
        <v>62</v>
      </c>
      <c r="D44" s="26"/>
      <c r="E44" s="26"/>
      <c r="F44" s="29">
        <f>3</f>
        <v>3</v>
      </c>
      <c r="AK44" s="9"/>
    </row>
    <row r="45" spans="1:38" x14ac:dyDescent="0.45">
      <c r="C45" s="26" t="s">
        <v>63</v>
      </c>
      <c r="D45" s="26"/>
      <c r="E45" s="26"/>
      <c r="F45" s="26">
        <f>1</f>
        <v>1</v>
      </c>
      <c r="O45" s="37" t="str">
        <f>C14</f>
        <v>International</v>
      </c>
      <c r="P45" s="2"/>
      <c r="S45" s="37" t="str">
        <f>D14</f>
        <v>Migration</v>
      </c>
      <c r="T45" s="2"/>
      <c r="W45" s="37" t="str">
        <f>E14</f>
        <v>-</v>
      </c>
      <c r="X45" s="2"/>
      <c r="AA45" s="37" t="str">
        <f>F14</f>
        <v>-</v>
      </c>
      <c r="AB45" s="2"/>
      <c r="AK45" s="9"/>
    </row>
    <row r="46" spans="1:38" x14ac:dyDescent="0.45">
      <c r="C46" s="26" t="s">
        <v>64</v>
      </c>
      <c r="D46" s="26"/>
      <c r="E46" s="26"/>
      <c r="F46" s="29" t="str">
        <f>"n"</f>
        <v>n</v>
      </c>
      <c r="N46" s="17" t="s">
        <v>40</v>
      </c>
      <c r="O46" s="10" t="s">
        <v>41</v>
      </c>
      <c r="P46" s="10" t="s">
        <v>42</v>
      </c>
      <c r="S46" s="10" t="s">
        <v>41</v>
      </c>
      <c r="T46" s="10" t="s">
        <v>42</v>
      </c>
      <c r="W46" s="10" t="s">
        <v>41</v>
      </c>
      <c r="X46" s="10" t="s">
        <v>42</v>
      </c>
      <c r="AA46" s="10" t="s">
        <v>41</v>
      </c>
      <c r="AB46" s="10" t="s">
        <v>42</v>
      </c>
      <c r="AC46" s="17"/>
      <c r="AE46" s="10"/>
      <c r="AH46" s="10"/>
      <c r="AJ46" s="10"/>
      <c r="AK46" s="10"/>
      <c r="AL46" s="10"/>
    </row>
    <row r="47" spans="1:38" x14ac:dyDescent="0.45">
      <c r="C47" s="26" t="s">
        <v>65</v>
      </c>
      <c r="D47" s="26"/>
      <c r="E47" s="26"/>
      <c r="F47" s="26">
        <f>2</f>
        <v>2</v>
      </c>
      <c r="N47" s="17">
        <v>0</v>
      </c>
      <c r="O47" s="30">
        <v>0</v>
      </c>
      <c r="P47" s="22">
        <v>0</v>
      </c>
      <c r="R47" s="18"/>
      <c r="S47" s="30">
        <v>0</v>
      </c>
      <c r="T47" s="22">
        <v>0</v>
      </c>
      <c r="W47" s="30">
        <v>0</v>
      </c>
      <c r="X47" s="22">
        <v>0</v>
      </c>
      <c r="AA47" s="30">
        <v>0</v>
      </c>
      <c r="AB47" s="22">
        <v>0</v>
      </c>
      <c r="AC47" s="21"/>
      <c r="AE47" s="19"/>
      <c r="AH47" s="22"/>
      <c r="AK47" s="23"/>
      <c r="AL47" s="22"/>
    </row>
    <row r="48" spans="1:38" x14ac:dyDescent="0.45">
      <c r="A48" s="3"/>
      <c r="C48" s="26" t="s">
        <v>66</v>
      </c>
      <c r="D48" s="26"/>
      <c r="E48" s="26"/>
      <c r="F48" s="29" t="str">
        <f>"y"</f>
        <v>y</v>
      </c>
      <c r="N48" s="17">
        <v>1</v>
      </c>
      <c r="O48" s="30">
        <v>0</v>
      </c>
      <c r="P48" s="22">
        <v>0</v>
      </c>
      <c r="R48" s="18"/>
      <c r="S48" s="30">
        <v>0</v>
      </c>
      <c r="T48" s="22">
        <v>0</v>
      </c>
      <c r="W48" s="30">
        <v>0</v>
      </c>
      <c r="X48" s="22">
        <v>0</v>
      </c>
      <c r="AA48" s="30">
        <v>0</v>
      </c>
      <c r="AB48" s="22">
        <v>0</v>
      </c>
      <c r="AC48" s="21"/>
      <c r="AE48" s="19"/>
      <c r="AH48" s="22"/>
      <c r="AK48" s="23"/>
      <c r="AL48" s="22"/>
    </row>
    <row r="49" spans="3:38" x14ac:dyDescent="0.45">
      <c r="C49" s="26" t="s">
        <v>67</v>
      </c>
      <c r="D49" s="26"/>
      <c r="E49" s="26"/>
      <c r="F49" s="29" t="str">
        <f>"n"</f>
        <v>n</v>
      </c>
      <c r="N49" s="17">
        <v>2</v>
      </c>
      <c r="O49" s="30">
        <v>0</v>
      </c>
      <c r="P49" s="22">
        <v>0</v>
      </c>
      <c r="R49" s="18"/>
      <c r="S49" s="30">
        <v>0</v>
      </c>
      <c r="T49" s="22">
        <v>0</v>
      </c>
      <c r="W49" s="30">
        <v>0</v>
      </c>
      <c r="X49" s="22">
        <v>0</v>
      </c>
      <c r="AA49" s="30">
        <v>0</v>
      </c>
      <c r="AB49" s="22">
        <v>0</v>
      </c>
      <c r="AC49" s="21"/>
      <c r="AE49" s="19"/>
      <c r="AH49" s="22"/>
      <c r="AK49" s="23"/>
      <c r="AL49" s="22"/>
    </row>
    <row r="50" spans="3:38" x14ac:dyDescent="0.45">
      <c r="N50" s="17">
        <v>3</v>
      </c>
      <c r="O50" s="30">
        <v>0</v>
      </c>
      <c r="P50" s="22">
        <v>0</v>
      </c>
      <c r="R50" s="18"/>
      <c r="S50" s="30">
        <v>0</v>
      </c>
      <c r="T50" s="22">
        <v>0</v>
      </c>
      <c r="W50" s="30">
        <v>0</v>
      </c>
      <c r="X50" s="22">
        <v>0</v>
      </c>
      <c r="AA50" s="30">
        <v>0</v>
      </c>
      <c r="AB50" s="22">
        <v>0</v>
      </c>
      <c r="AC50" s="21"/>
      <c r="AE50" s="19"/>
      <c r="AH50" s="22"/>
      <c r="AK50" s="23"/>
      <c r="AL50" s="22"/>
    </row>
    <row r="51" spans="3:38" x14ac:dyDescent="0.45">
      <c r="N51" s="17">
        <v>4</v>
      </c>
      <c r="O51" s="30">
        <v>0</v>
      </c>
      <c r="P51" s="22">
        <v>0</v>
      </c>
      <c r="R51" s="18"/>
      <c r="S51" s="30">
        <v>0</v>
      </c>
      <c r="T51" s="22">
        <v>0</v>
      </c>
      <c r="W51" s="30">
        <v>0</v>
      </c>
      <c r="X51" s="22">
        <v>0</v>
      </c>
      <c r="AA51" s="30">
        <v>0</v>
      </c>
      <c r="AB51" s="22">
        <v>0</v>
      </c>
      <c r="AC51" s="21"/>
      <c r="AE51" s="19"/>
      <c r="AH51" s="22"/>
      <c r="AK51" s="23"/>
      <c r="AL51" s="22"/>
    </row>
    <row r="52" spans="3:38" x14ac:dyDescent="0.45">
      <c r="N52" s="17">
        <v>5</v>
      </c>
      <c r="O52" s="30">
        <v>0</v>
      </c>
      <c r="P52" s="22">
        <v>0</v>
      </c>
      <c r="R52" s="18"/>
      <c r="S52" s="30">
        <v>0</v>
      </c>
      <c r="T52" s="22">
        <v>0</v>
      </c>
      <c r="W52" s="30">
        <v>0</v>
      </c>
      <c r="X52" s="22">
        <v>0</v>
      </c>
      <c r="AA52" s="30">
        <v>0</v>
      </c>
      <c r="AB52" s="22">
        <v>0</v>
      </c>
      <c r="AC52" s="21"/>
      <c r="AE52" s="19"/>
      <c r="AH52" s="22"/>
      <c r="AK52" s="23"/>
      <c r="AL52" s="22"/>
    </row>
    <row r="53" spans="3:38" x14ac:dyDescent="0.45">
      <c r="N53" s="17">
        <v>6</v>
      </c>
      <c r="O53" s="30">
        <v>0</v>
      </c>
      <c r="P53" s="22">
        <v>0</v>
      </c>
      <c r="R53" s="18"/>
      <c r="S53" s="30">
        <v>0</v>
      </c>
      <c r="T53" s="22">
        <v>0</v>
      </c>
      <c r="W53" s="30">
        <v>0</v>
      </c>
      <c r="X53" s="22">
        <v>0</v>
      </c>
      <c r="AA53" s="30">
        <v>0</v>
      </c>
      <c r="AB53" s="22">
        <v>0</v>
      </c>
      <c r="AC53" s="21"/>
      <c r="AE53" s="19"/>
      <c r="AH53" s="22"/>
      <c r="AK53" s="23"/>
      <c r="AL53" s="22"/>
    </row>
    <row r="54" spans="3:38" x14ac:dyDescent="0.45">
      <c r="N54" s="17">
        <v>7</v>
      </c>
      <c r="O54" s="30">
        <v>0</v>
      </c>
      <c r="P54" s="22">
        <v>0</v>
      </c>
      <c r="R54" s="18"/>
      <c r="S54" s="30">
        <v>0</v>
      </c>
      <c r="T54" s="22">
        <v>0</v>
      </c>
      <c r="W54" s="30">
        <v>0</v>
      </c>
      <c r="X54" s="22">
        <v>0</v>
      </c>
      <c r="AA54" s="30">
        <v>0</v>
      </c>
      <c r="AB54" s="22">
        <v>0</v>
      </c>
      <c r="AC54" s="21"/>
      <c r="AE54" s="19"/>
      <c r="AH54" s="22"/>
      <c r="AK54" s="23"/>
      <c r="AL54" s="22"/>
    </row>
    <row r="55" spans="3:38" x14ac:dyDescent="0.45">
      <c r="N55" s="17">
        <v>8</v>
      </c>
      <c r="O55" s="30">
        <v>0</v>
      </c>
      <c r="P55" s="22">
        <v>0</v>
      </c>
      <c r="R55" s="18"/>
      <c r="S55" s="30">
        <v>0</v>
      </c>
      <c r="T55" s="22">
        <v>0</v>
      </c>
      <c r="W55" s="30">
        <v>0</v>
      </c>
      <c r="X55" s="22">
        <v>0</v>
      </c>
      <c r="AA55" s="30">
        <v>0</v>
      </c>
      <c r="AB55" s="22">
        <v>0</v>
      </c>
      <c r="AC55" s="21"/>
      <c r="AE55" s="19"/>
      <c r="AH55" s="22"/>
      <c r="AK55" s="23"/>
      <c r="AL55" s="22"/>
    </row>
    <row r="56" spans="3:38" x14ac:dyDescent="0.45">
      <c r="N56" s="17">
        <v>9</v>
      </c>
      <c r="O56" s="30">
        <v>0</v>
      </c>
      <c r="P56" s="22">
        <v>0</v>
      </c>
      <c r="R56" s="18"/>
      <c r="S56" s="30">
        <v>0</v>
      </c>
      <c r="T56" s="22">
        <v>0</v>
      </c>
      <c r="W56" s="30">
        <v>0</v>
      </c>
      <c r="X56" s="22">
        <v>0</v>
      </c>
      <c r="AA56" s="30">
        <v>0</v>
      </c>
      <c r="AB56" s="22">
        <v>0</v>
      </c>
      <c r="AC56" s="21"/>
      <c r="AE56" s="19"/>
      <c r="AH56" s="22"/>
      <c r="AK56" s="23"/>
      <c r="AL56" s="22"/>
    </row>
    <row r="57" spans="3:38" x14ac:dyDescent="0.45">
      <c r="N57" s="17">
        <v>10</v>
      </c>
      <c r="O57" s="30">
        <v>0</v>
      </c>
      <c r="P57" s="22">
        <v>0</v>
      </c>
      <c r="R57" s="18"/>
      <c r="S57" s="30">
        <v>0</v>
      </c>
      <c r="T57" s="22">
        <v>0</v>
      </c>
      <c r="W57" s="30">
        <v>0</v>
      </c>
      <c r="X57" s="22">
        <v>0</v>
      </c>
      <c r="AA57" s="30">
        <v>0</v>
      </c>
      <c r="AB57" s="22">
        <v>0</v>
      </c>
      <c r="AC57" s="21"/>
      <c r="AE57" s="19"/>
      <c r="AH57" s="22"/>
      <c r="AK57" s="23"/>
      <c r="AL57" s="22"/>
    </row>
    <row r="58" spans="3:38" x14ac:dyDescent="0.45">
      <c r="N58" s="17">
        <v>11</v>
      </c>
      <c r="O58" s="30">
        <v>0</v>
      </c>
      <c r="P58" s="22">
        <v>0</v>
      </c>
      <c r="R58" s="18"/>
      <c r="S58" s="30">
        <v>0</v>
      </c>
      <c r="T58" s="22">
        <v>0</v>
      </c>
      <c r="W58" s="30">
        <v>0</v>
      </c>
      <c r="X58" s="22">
        <v>0</v>
      </c>
      <c r="AA58" s="30">
        <v>0</v>
      </c>
      <c r="AB58" s="22">
        <v>0</v>
      </c>
      <c r="AC58" s="21"/>
      <c r="AE58" s="19"/>
      <c r="AH58" s="22"/>
      <c r="AK58" s="23"/>
      <c r="AL58" s="22"/>
    </row>
    <row r="59" spans="3:38" x14ac:dyDescent="0.45">
      <c r="N59" s="17">
        <v>12</v>
      </c>
      <c r="O59" s="30">
        <v>0</v>
      </c>
      <c r="P59" s="22">
        <v>0</v>
      </c>
      <c r="R59" s="18"/>
      <c r="S59" s="30">
        <v>0</v>
      </c>
      <c r="T59" s="22">
        <v>0</v>
      </c>
      <c r="W59" s="30">
        <v>0</v>
      </c>
      <c r="X59" s="22">
        <v>0</v>
      </c>
      <c r="AA59" s="30">
        <v>0</v>
      </c>
      <c r="AB59" s="22">
        <v>0</v>
      </c>
      <c r="AC59" s="21"/>
      <c r="AE59" s="19"/>
      <c r="AH59" s="22"/>
      <c r="AK59" s="23"/>
      <c r="AL59" s="22"/>
    </row>
    <row r="60" spans="3:38" x14ac:dyDescent="0.45">
      <c r="N60" s="17">
        <v>13</v>
      </c>
      <c r="O60" s="30">
        <v>0</v>
      </c>
      <c r="P60" s="22">
        <v>0</v>
      </c>
      <c r="R60" s="18"/>
      <c r="S60" s="30">
        <v>0</v>
      </c>
      <c r="T60" s="22">
        <v>0</v>
      </c>
      <c r="W60" s="30">
        <v>0</v>
      </c>
      <c r="X60" s="22">
        <v>0</v>
      </c>
      <c r="AA60" s="30">
        <v>0</v>
      </c>
      <c r="AB60" s="22">
        <v>0</v>
      </c>
      <c r="AC60" s="21"/>
      <c r="AE60" s="19"/>
      <c r="AH60" s="22"/>
      <c r="AK60" s="23"/>
      <c r="AL60" s="22"/>
    </row>
    <row r="61" spans="3:38" x14ac:dyDescent="0.45">
      <c r="N61" s="17">
        <v>14</v>
      </c>
      <c r="O61" s="30">
        <v>0</v>
      </c>
      <c r="P61" s="22">
        <v>0</v>
      </c>
      <c r="R61" s="18"/>
      <c r="S61" s="30">
        <v>0</v>
      </c>
      <c r="T61" s="22">
        <v>0</v>
      </c>
      <c r="W61" s="30">
        <v>0</v>
      </c>
      <c r="X61" s="22">
        <v>0</v>
      </c>
      <c r="AA61" s="30">
        <v>0</v>
      </c>
      <c r="AB61" s="22">
        <v>0</v>
      </c>
      <c r="AC61" s="21"/>
      <c r="AE61" s="19"/>
      <c r="AH61" s="22"/>
      <c r="AK61" s="23"/>
      <c r="AL61" s="22"/>
    </row>
    <row r="62" spans="3:38" x14ac:dyDescent="0.45">
      <c r="N62" s="17" t="s">
        <v>53</v>
      </c>
      <c r="O62" s="30">
        <v>0</v>
      </c>
      <c r="P62" s="22">
        <v>0</v>
      </c>
      <c r="R62" s="18"/>
      <c r="S62" s="30">
        <v>0</v>
      </c>
      <c r="T62" s="22">
        <v>0</v>
      </c>
      <c r="W62" s="30">
        <v>0</v>
      </c>
      <c r="X62" s="22">
        <v>0</v>
      </c>
      <c r="AA62" s="30">
        <v>0</v>
      </c>
      <c r="AB62" s="22">
        <v>0</v>
      </c>
      <c r="AC62" s="21"/>
      <c r="AE62" s="19"/>
      <c r="AH62" s="22"/>
      <c r="AK62" s="23"/>
      <c r="AL62" s="22"/>
    </row>
    <row r="64" spans="3:38" x14ac:dyDescent="0.45">
      <c r="N64" t="s">
        <v>54</v>
      </c>
      <c r="O64" s="31">
        <f>SUM(O47:O62)</f>
        <v>0</v>
      </c>
      <c r="P64" s="2"/>
      <c r="S64" s="31">
        <f>SUM(S47:S62)</f>
        <v>0</v>
      </c>
      <c r="T64" s="2"/>
      <c r="W64" s="31">
        <f>SUM(W47:W62)</f>
        <v>0</v>
      </c>
      <c r="X64" s="2"/>
      <c r="AA64" s="31">
        <f>SUM(AA47:AA62)</f>
        <v>0</v>
      </c>
      <c r="AB64" s="2"/>
      <c r="AE64" s="2"/>
    </row>
    <row r="65" spans="1:38" x14ac:dyDescent="0.45">
      <c r="N65" s="17"/>
      <c r="P65" s="23"/>
      <c r="Q65" s="22"/>
      <c r="U65" s="23"/>
      <c r="V65" s="22"/>
      <c r="W65" s="22"/>
      <c r="X65" s="22"/>
      <c r="Z65" s="23"/>
      <c r="AA65" s="22"/>
      <c r="AB65" s="22"/>
      <c r="AC65" s="17"/>
      <c r="AE65" s="23"/>
      <c r="AF65" s="22"/>
      <c r="AH65" s="22"/>
      <c r="AK65" s="23"/>
      <c r="AL65" s="22"/>
    </row>
    <row r="66" spans="1:38" x14ac:dyDescent="0.45">
      <c r="N66" s="17"/>
      <c r="P66" s="23"/>
      <c r="Q66" s="22"/>
      <c r="U66" s="23"/>
      <c r="V66" s="22"/>
      <c r="W66" s="22"/>
      <c r="X66" s="22"/>
      <c r="Z66" s="23"/>
      <c r="AA66" s="22"/>
      <c r="AB66" s="22"/>
      <c r="AC66" s="17"/>
      <c r="AE66" s="23"/>
      <c r="AF66" s="22"/>
      <c r="AH66" s="22"/>
      <c r="AK66" s="23"/>
      <c r="AL66" s="22"/>
    </row>
    <row r="67" spans="1:38" x14ac:dyDescent="0.45">
      <c r="N67" s="17"/>
      <c r="P67" s="23"/>
      <c r="Q67" s="22"/>
      <c r="U67" s="23"/>
      <c r="V67" s="22"/>
      <c r="W67" s="22"/>
      <c r="X67" s="22"/>
      <c r="Z67" s="23"/>
      <c r="AA67" s="22"/>
      <c r="AB67" s="22"/>
      <c r="AC67" s="17"/>
      <c r="AE67" s="23"/>
      <c r="AF67" s="22"/>
      <c r="AH67" s="22"/>
      <c r="AK67" s="23"/>
      <c r="AL67" s="22"/>
    </row>
    <row r="68" spans="1:38" ht="22.5" x14ac:dyDescent="0.75">
      <c r="A68" s="3" t="s">
        <v>22</v>
      </c>
      <c r="C68" s="1" t="s">
        <v>23</v>
      </c>
      <c r="E68" s="2"/>
      <c r="F68" s="3" t="s">
        <v>24</v>
      </c>
      <c r="J68" s="3" t="str">
        <f>J1</f>
        <v>VERSION 2.2 (17/8/98)</v>
      </c>
      <c r="N68" s="3" t="s">
        <v>26</v>
      </c>
      <c r="P68" s="5" t="str">
        <f>($C$3)</f>
        <v>p7eINT_metier</v>
      </c>
      <c r="T68" s="6" t="s">
        <v>27</v>
      </c>
      <c r="W68" s="7" t="str">
        <f>($C$5)</f>
        <v>Plaice VIIe - International (Used metier based datasets)</v>
      </c>
    </row>
    <row r="69" spans="1:38" x14ac:dyDescent="0.45">
      <c r="F69" s="3"/>
      <c r="N69" s="3"/>
    </row>
    <row r="70" spans="1:38" x14ac:dyDescent="0.45">
      <c r="A70" s="3" t="s">
        <v>26</v>
      </c>
      <c r="C70" s="8" t="str">
        <f>C3</f>
        <v>p7eINT_metier</v>
      </c>
      <c r="N70" s="6" t="s">
        <v>29</v>
      </c>
      <c r="P70" s="5">
        <f>($B$7)</f>
        <v>1996</v>
      </c>
      <c r="Q70" s="9"/>
      <c r="R70" s="9"/>
      <c r="S70" s="9"/>
      <c r="T70" s="6" t="s">
        <v>30</v>
      </c>
      <c r="U70" s="10"/>
      <c r="W70" s="5" t="str">
        <f>($D$7)</f>
        <v>Combined</v>
      </c>
    </row>
    <row r="71" spans="1:38" x14ac:dyDescent="0.45">
      <c r="A71" s="3"/>
      <c r="N71" s="6"/>
      <c r="P71" s="6"/>
      <c r="Q71" s="9"/>
      <c r="R71" s="9"/>
      <c r="S71" s="9"/>
      <c r="U71" s="10"/>
    </row>
    <row r="72" spans="1:38" x14ac:dyDescent="0.45">
      <c r="A72" s="6" t="s">
        <v>27</v>
      </c>
      <c r="C72" s="11" t="str">
        <f>C5</f>
        <v>Plaice VIIe - International (Used metier based datasets)</v>
      </c>
      <c r="D72" s="9"/>
      <c r="E72" s="9"/>
      <c r="G72" s="10"/>
      <c r="N72" s="6" t="s">
        <v>32</v>
      </c>
      <c r="P72" s="36">
        <f>($F$7)</f>
        <v>42194</v>
      </c>
      <c r="Q72" s="2"/>
      <c r="R72" s="2"/>
      <c r="T72" s="6" t="s">
        <v>33</v>
      </c>
      <c r="U72" s="2"/>
      <c r="W72" s="5" t="str">
        <f>($J$7)</f>
        <v>idh</v>
      </c>
    </row>
    <row r="73" spans="1:38" x14ac:dyDescent="0.45">
      <c r="A73" s="6"/>
      <c r="C73" s="6"/>
      <c r="D73" s="9"/>
      <c r="E73" s="9"/>
      <c r="G73" s="10"/>
    </row>
    <row r="74" spans="1:38" x14ac:dyDescent="0.45">
      <c r="A74" s="6" t="s">
        <v>29</v>
      </c>
      <c r="B74" s="12">
        <f>B7</f>
        <v>1996</v>
      </c>
      <c r="C74" s="9" t="s">
        <v>30</v>
      </c>
      <c r="D74" s="13" t="str">
        <f>D7</f>
        <v>Combined</v>
      </c>
      <c r="E74" s="4" t="s">
        <v>32</v>
      </c>
      <c r="F74" s="35">
        <f>F7</f>
        <v>42194</v>
      </c>
      <c r="G74" s="2"/>
      <c r="I74" s="4" t="s">
        <v>33</v>
      </c>
      <c r="J74" s="12" t="str">
        <f>J7</f>
        <v>idh</v>
      </c>
    </row>
    <row r="75" spans="1:38" x14ac:dyDescent="0.45">
      <c r="A75" s="6"/>
      <c r="B75" s="12"/>
      <c r="C75" s="9"/>
      <c r="D75" s="13"/>
      <c r="E75" s="4"/>
      <c r="F75" s="14"/>
      <c r="G75" s="2"/>
      <c r="I75" s="4"/>
      <c r="J75" s="12"/>
      <c r="N75" s="15" t="s">
        <v>68</v>
      </c>
    </row>
    <row r="77" spans="1:38" x14ac:dyDescent="0.45">
      <c r="H77" s="16" t="s">
        <v>39</v>
      </c>
      <c r="I77" s="4"/>
      <c r="N77" s="3" t="s">
        <v>37</v>
      </c>
    </row>
    <row r="78" spans="1:38" x14ac:dyDescent="0.45">
      <c r="C78" s="16" t="s">
        <v>69</v>
      </c>
      <c r="D78" s="16" t="s">
        <v>70</v>
      </c>
      <c r="E78" s="16" t="s">
        <v>71</v>
      </c>
      <c r="F78" s="16" t="s">
        <v>72</v>
      </c>
      <c r="H78" s="16" t="s">
        <v>47</v>
      </c>
      <c r="I78" s="4"/>
      <c r="AE78" s="37" t="str">
        <f>J13</f>
        <v>TOTAL</v>
      </c>
      <c r="AF78" s="2"/>
    </row>
    <row r="79" spans="1:38" x14ac:dyDescent="0.45">
      <c r="A79" t="s">
        <v>48</v>
      </c>
      <c r="C79" s="20">
        <f>C15</f>
        <v>1044</v>
      </c>
      <c r="D79" s="20">
        <f>D15</f>
        <v>222.265307404949</v>
      </c>
      <c r="E79" s="20">
        <f>E15</f>
        <v>0</v>
      </c>
      <c r="F79" s="20">
        <f>F15</f>
        <v>0</v>
      </c>
      <c r="H79" s="22">
        <f>SUM(C79:F79)</f>
        <v>1266.265307404949</v>
      </c>
      <c r="O79" s="37" t="str">
        <f>C14</f>
        <v>International</v>
      </c>
      <c r="P79" s="2"/>
      <c r="S79" s="37" t="str">
        <f>D14</f>
        <v>Migration</v>
      </c>
      <c r="T79" s="2"/>
      <c r="W79" s="37" t="str">
        <f>E14</f>
        <v>-</v>
      </c>
      <c r="X79" s="2"/>
      <c r="AA79" s="37" t="str">
        <f>F14</f>
        <v>-</v>
      </c>
      <c r="AB79" s="2"/>
      <c r="AE79" s="37" t="str">
        <f>J14</f>
        <v>ANNUAL</v>
      </c>
      <c r="AF79" s="2"/>
    </row>
    <row r="80" spans="1:38" x14ac:dyDescent="0.45">
      <c r="A80" t="s">
        <v>73</v>
      </c>
      <c r="N80" s="17" t="s">
        <v>40</v>
      </c>
      <c r="O80" s="10" t="s">
        <v>41</v>
      </c>
      <c r="P80" s="10" t="s">
        <v>42</v>
      </c>
      <c r="S80" s="10" t="s">
        <v>41</v>
      </c>
      <c r="T80" s="10" t="s">
        <v>42</v>
      </c>
      <c r="U80" s="10"/>
      <c r="W80" s="10" t="s">
        <v>41</v>
      </c>
      <c r="X80" s="10" t="s">
        <v>42</v>
      </c>
      <c r="Y80" s="10"/>
      <c r="AA80" s="10" t="s">
        <v>41</v>
      </c>
      <c r="AB80" s="10" t="s">
        <v>42</v>
      </c>
      <c r="AC80" s="10"/>
      <c r="AE80" s="10" t="s">
        <v>74</v>
      </c>
      <c r="AF80" s="10" t="s">
        <v>75</v>
      </c>
    </row>
    <row r="81" spans="1:33" x14ac:dyDescent="0.45">
      <c r="N81" s="17">
        <v>0</v>
      </c>
      <c r="O81" s="30">
        <f>SUM($O$14*$C$21)</f>
        <v>0</v>
      </c>
      <c r="P81" s="22">
        <f t="shared" ref="P81:P96" si="0">P14</f>
        <v>0</v>
      </c>
      <c r="Q81" s="22">
        <f t="shared" ref="Q81:Q96" si="1">SUM(O81*P81)</f>
        <v>0</v>
      </c>
      <c r="S81" s="30">
        <f t="shared" ref="S81:S96" si="2">SUM(S14*$D$21)</f>
        <v>0</v>
      </c>
      <c r="T81" s="22">
        <f t="shared" ref="T81:T96" si="3">T14</f>
        <v>0</v>
      </c>
      <c r="U81" s="22">
        <f t="shared" ref="U81:U96" si="4">SUM(S81*T81)</f>
        <v>0</v>
      </c>
      <c r="W81" s="30">
        <f t="shared" ref="W81:W96" si="5">SUM(W14*$E$21)</f>
        <v>0</v>
      </c>
      <c r="X81" s="22">
        <f t="shared" ref="X81:X96" si="6">X14</f>
        <v>0</v>
      </c>
      <c r="Y81" s="22">
        <f t="shared" ref="Y81:Y96" si="7">SUM(W81*X81)</f>
        <v>0</v>
      </c>
      <c r="AA81" s="30">
        <f t="shared" ref="AA81:AA96" si="8">SUM(AA14*$F$21)</f>
        <v>0</v>
      </c>
      <c r="AB81" s="22">
        <f t="shared" ref="AB81:AB96" si="9">AB14</f>
        <v>0</v>
      </c>
      <c r="AC81" s="22">
        <f t="shared" ref="AC81:AC96" si="10">SUM(AA81*AB81)</f>
        <v>0</v>
      </c>
      <c r="AE81" s="30">
        <f t="shared" ref="AE81:AE96" si="11">SUM(AA81+W81+S81+O81)*$J$21</f>
        <v>0</v>
      </c>
      <c r="AF81" s="22">
        <f t="shared" ref="AF81:AF96" si="12">IF(O81+S81+W81+AA81 =0,0,(P81*O81 +T81*S81+ X81*W81 +AB81*AA81)/(O81+S81+W81+AA81))</f>
        <v>0</v>
      </c>
      <c r="AG81">
        <f t="shared" ref="AG81:AG96" si="13">SUM(AE81*AF81)</f>
        <v>0</v>
      </c>
    </row>
    <row r="82" spans="1:33" x14ac:dyDescent="0.45">
      <c r="A82" t="s">
        <v>52</v>
      </c>
      <c r="C82" s="24">
        <f>C24</f>
        <v>0.99859770114942525</v>
      </c>
      <c r="D82" s="24">
        <f>D24</f>
        <v>1.0000000000000004</v>
      </c>
      <c r="E82" s="24">
        <f>E24</f>
        <v>0</v>
      </c>
      <c r="F82" s="24">
        <f>F24</f>
        <v>0</v>
      </c>
      <c r="G82" s="10"/>
      <c r="H82" s="24">
        <f>J24</f>
        <v>0.99884384418380678</v>
      </c>
      <c r="I82" s="10"/>
      <c r="N82" s="17">
        <v>1</v>
      </c>
      <c r="O82" s="30">
        <f>SUM($O$15*$C$21)</f>
        <v>15000</v>
      </c>
      <c r="P82" s="22">
        <f t="shared" si="0"/>
        <v>0.184</v>
      </c>
      <c r="Q82" s="22">
        <f t="shared" si="1"/>
        <v>2760</v>
      </c>
      <c r="S82" s="30">
        <f t="shared" si="2"/>
        <v>0</v>
      </c>
      <c r="T82" s="22">
        <f t="shared" si="3"/>
        <v>0</v>
      </c>
      <c r="U82" s="22">
        <f t="shared" si="4"/>
        <v>0</v>
      </c>
      <c r="W82" s="30">
        <f t="shared" si="5"/>
        <v>0</v>
      </c>
      <c r="X82" s="22">
        <f t="shared" si="6"/>
        <v>0</v>
      </c>
      <c r="Y82" s="22">
        <f t="shared" si="7"/>
        <v>0</v>
      </c>
      <c r="AA82" s="30">
        <f t="shared" si="8"/>
        <v>0</v>
      </c>
      <c r="AB82" s="22">
        <f t="shared" si="9"/>
        <v>0</v>
      </c>
      <c r="AC82" s="22">
        <f t="shared" si="10"/>
        <v>0</v>
      </c>
      <c r="AE82" s="30">
        <f t="shared" si="11"/>
        <v>15000</v>
      </c>
      <c r="AF82" s="22">
        <f t="shared" si="12"/>
        <v>0.184</v>
      </c>
      <c r="AG82">
        <f t="shared" si="13"/>
        <v>2760</v>
      </c>
    </row>
    <row r="83" spans="1:33" x14ac:dyDescent="0.45">
      <c r="N83" s="17">
        <v>2</v>
      </c>
      <c r="O83" s="30">
        <f>SUM($O$16*$C$21)</f>
        <v>1030000</v>
      </c>
      <c r="P83" s="22">
        <f t="shared" si="0"/>
        <v>0.28299999999999997</v>
      </c>
      <c r="Q83" s="22">
        <f t="shared" si="1"/>
        <v>291490</v>
      </c>
      <c r="S83" s="30">
        <f t="shared" si="2"/>
        <v>19552.5</v>
      </c>
      <c r="T83" s="22">
        <f t="shared" si="3"/>
        <v>0.22197082636058299</v>
      </c>
      <c r="U83" s="22">
        <f t="shared" si="4"/>
        <v>4340.0845824152993</v>
      </c>
      <c r="W83" s="30">
        <f t="shared" si="5"/>
        <v>0</v>
      </c>
      <c r="X83" s="22">
        <f t="shared" si="6"/>
        <v>0</v>
      </c>
      <c r="Y83" s="22">
        <f t="shared" si="7"/>
        <v>0</v>
      </c>
      <c r="AA83" s="30">
        <f t="shared" si="8"/>
        <v>0</v>
      </c>
      <c r="AB83" s="22">
        <f t="shared" si="9"/>
        <v>0</v>
      </c>
      <c r="AC83" s="22">
        <f t="shared" si="10"/>
        <v>0</v>
      </c>
      <c r="AE83" s="30">
        <f t="shared" si="11"/>
        <v>1049552.5</v>
      </c>
      <c r="AF83" s="22">
        <f t="shared" si="12"/>
        <v>0.28186306505145314</v>
      </c>
      <c r="AG83">
        <f t="shared" si="13"/>
        <v>295830.08458241529</v>
      </c>
    </row>
    <row r="84" spans="1:33" x14ac:dyDescent="0.45">
      <c r="N84" s="17">
        <v>3</v>
      </c>
      <c r="O84" s="30">
        <f>SUM($O$17*$C$21)</f>
        <v>554000</v>
      </c>
      <c r="P84" s="22">
        <f t="shared" si="0"/>
        <v>0.38300000000000001</v>
      </c>
      <c r="Q84" s="22">
        <f t="shared" si="1"/>
        <v>212182</v>
      </c>
      <c r="S84" s="30">
        <f t="shared" si="2"/>
        <v>113844</v>
      </c>
      <c r="T84" s="22">
        <f t="shared" si="3"/>
        <v>0.28490115428788998</v>
      </c>
      <c r="U84" s="22">
        <f t="shared" si="4"/>
        <v>32434.287008750547</v>
      </c>
      <c r="W84" s="30">
        <f t="shared" si="5"/>
        <v>0</v>
      </c>
      <c r="X84" s="22">
        <f t="shared" si="6"/>
        <v>0</v>
      </c>
      <c r="Y84" s="22">
        <f t="shared" si="7"/>
        <v>0</v>
      </c>
      <c r="AA84" s="30">
        <f t="shared" si="8"/>
        <v>0</v>
      </c>
      <c r="AB84" s="22">
        <f t="shared" si="9"/>
        <v>0</v>
      </c>
      <c r="AC84" s="22">
        <f t="shared" si="10"/>
        <v>0</v>
      </c>
      <c r="AE84" s="30">
        <f t="shared" si="11"/>
        <v>667844</v>
      </c>
      <c r="AF84" s="22">
        <f t="shared" si="12"/>
        <v>0.36627758429925333</v>
      </c>
      <c r="AG84">
        <f t="shared" si="13"/>
        <v>244616.28700875054</v>
      </c>
    </row>
    <row r="85" spans="1:33" x14ac:dyDescent="0.45">
      <c r="N85" s="17">
        <v>4</v>
      </c>
      <c r="O85" s="30">
        <f>SUM($O$18*$C$21)</f>
        <v>267000</v>
      </c>
      <c r="P85" s="22">
        <f t="shared" si="0"/>
        <v>0.48399999999999999</v>
      </c>
      <c r="Q85" s="22">
        <f t="shared" si="1"/>
        <v>129228</v>
      </c>
      <c r="S85" s="30">
        <f t="shared" si="2"/>
        <v>112464</v>
      </c>
      <c r="T85" s="22">
        <f t="shared" si="3"/>
        <v>0.36884315601279399</v>
      </c>
      <c r="U85" s="22">
        <f t="shared" si="4"/>
        <v>41481.576697822864</v>
      </c>
      <c r="W85" s="30">
        <f t="shared" si="5"/>
        <v>0</v>
      </c>
      <c r="X85" s="22">
        <f t="shared" si="6"/>
        <v>0</v>
      </c>
      <c r="Y85" s="22">
        <f t="shared" si="7"/>
        <v>0</v>
      </c>
      <c r="AA85" s="30">
        <f t="shared" si="8"/>
        <v>0</v>
      </c>
      <c r="AB85" s="22">
        <f t="shared" si="9"/>
        <v>0</v>
      </c>
      <c r="AC85" s="22">
        <f t="shared" si="10"/>
        <v>0</v>
      </c>
      <c r="AE85" s="30">
        <f t="shared" si="11"/>
        <v>379464</v>
      </c>
      <c r="AF85" s="22">
        <f t="shared" si="12"/>
        <v>0.44987028202365142</v>
      </c>
      <c r="AG85">
        <f t="shared" si="13"/>
        <v>170709.57669782286</v>
      </c>
    </row>
    <row r="86" spans="1:33" x14ac:dyDescent="0.45">
      <c r="N86" s="17">
        <v>5</v>
      </c>
      <c r="O86" s="30">
        <f>SUM($O$19*$C$21)</f>
        <v>270000</v>
      </c>
      <c r="P86" s="22">
        <f t="shared" si="0"/>
        <v>0.58599999999999997</v>
      </c>
      <c r="Q86" s="22">
        <f t="shared" si="1"/>
        <v>158220</v>
      </c>
      <c r="S86" s="30">
        <f t="shared" si="2"/>
        <v>111900</v>
      </c>
      <c r="T86" s="22">
        <f t="shared" si="3"/>
        <v>0.491545222260522</v>
      </c>
      <c r="U86" s="22">
        <f t="shared" si="4"/>
        <v>55003.910370952413</v>
      </c>
      <c r="W86" s="30">
        <f t="shared" si="5"/>
        <v>0</v>
      </c>
      <c r="X86" s="22">
        <f t="shared" si="6"/>
        <v>0</v>
      </c>
      <c r="Y86" s="22">
        <f t="shared" si="7"/>
        <v>0</v>
      </c>
      <c r="AA86" s="30">
        <f t="shared" si="8"/>
        <v>0</v>
      </c>
      <c r="AB86" s="22">
        <f t="shared" si="9"/>
        <v>0</v>
      </c>
      <c r="AC86" s="22">
        <f t="shared" si="10"/>
        <v>0</v>
      </c>
      <c r="AE86" s="30">
        <f t="shared" si="11"/>
        <v>381900</v>
      </c>
      <c r="AF86" s="22">
        <f t="shared" si="12"/>
        <v>0.55832393393807911</v>
      </c>
      <c r="AG86">
        <f t="shared" si="13"/>
        <v>213223.91037095242</v>
      </c>
    </row>
    <row r="87" spans="1:33" x14ac:dyDescent="0.45">
      <c r="N87" s="17">
        <v>6</v>
      </c>
      <c r="O87" s="30">
        <f>SUM($O$20*$C$21)</f>
        <v>84000</v>
      </c>
      <c r="P87" s="22">
        <f t="shared" si="0"/>
        <v>0.68799999999999994</v>
      </c>
      <c r="Q87" s="22">
        <f t="shared" si="1"/>
        <v>57791.999999999993</v>
      </c>
      <c r="S87" s="30">
        <f t="shared" si="2"/>
        <v>37500</v>
      </c>
      <c r="T87" s="22">
        <f t="shared" si="3"/>
        <v>0.61265114379796703</v>
      </c>
      <c r="U87" s="22">
        <f t="shared" si="4"/>
        <v>22974.417892423764</v>
      </c>
      <c r="W87" s="30">
        <f t="shared" si="5"/>
        <v>0</v>
      </c>
      <c r="X87" s="22">
        <f t="shared" si="6"/>
        <v>0</v>
      </c>
      <c r="Y87" s="22">
        <f t="shared" si="7"/>
        <v>0</v>
      </c>
      <c r="AA87" s="30">
        <f t="shared" si="8"/>
        <v>0</v>
      </c>
      <c r="AB87" s="22">
        <f t="shared" si="9"/>
        <v>0</v>
      </c>
      <c r="AC87" s="22">
        <f t="shared" si="10"/>
        <v>0</v>
      </c>
      <c r="AE87" s="30">
        <f t="shared" si="11"/>
        <v>121500</v>
      </c>
      <c r="AF87" s="22">
        <f t="shared" si="12"/>
        <v>0.66474418018455761</v>
      </c>
      <c r="AG87">
        <f t="shared" si="13"/>
        <v>80766.417892423749</v>
      </c>
    </row>
    <row r="88" spans="1:33" x14ac:dyDescent="0.45">
      <c r="N88" s="17">
        <v>7</v>
      </c>
      <c r="O88" s="30">
        <f>SUM($O$21*$C$21)</f>
        <v>44000</v>
      </c>
      <c r="P88" s="22">
        <f t="shared" si="0"/>
        <v>0.79</v>
      </c>
      <c r="Q88" s="22">
        <f t="shared" si="1"/>
        <v>34760</v>
      </c>
      <c r="S88" s="30">
        <f t="shared" si="2"/>
        <v>14550</v>
      </c>
      <c r="T88" s="22">
        <f t="shared" si="3"/>
        <v>0.73049556927334303</v>
      </c>
      <c r="U88" s="22">
        <f t="shared" si="4"/>
        <v>10628.710532927142</v>
      </c>
      <c r="W88" s="30">
        <f t="shared" si="5"/>
        <v>0</v>
      </c>
      <c r="X88" s="22">
        <f t="shared" si="6"/>
        <v>0</v>
      </c>
      <c r="Y88" s="22">
        <f t="shared" si="7"/>
        <v>0</v>
      </c>
      <c r="AA88" s="30">
        <f t="shared" si="8"/>
        <v>0</v>
      </c>
      <c r="AB88" s="22">
        <f t="shared" si="9"/>
        <v>0</v>
      </c>
      <c r="AC88" s="22">
        <f t="shared" si="10"/>
        <v>0</v>
      </c>
      <c r="AE88" s="30">
        <f t="shared" si="11"/>
        <v>58550</v>
      </c>
      <c r="AF88" s="22">
        <f t="shared" si="12"/>
        <v>0.775212818666561</v>
      </c>
      <c r="AG88">
        <f t="shared" si="13"/>
        <v>45388.710532927144</v>
      </c>
    </row>
    <row r="89" spans="1:33" x14ac:dyDescent="0.45">
      <c r="N89" s="17">
        <v>8</v>
      </c>
      <c r="O89" s="30">
        <f>SUM($O$22*$C$21)</f>
        <v>24000</v>
      </c>
      <c r="P89" s="22">
        <f t="shared" si="0"/>
        <v>0.89300000000000002</v>
      </c>
      <c r="Q89" s="22">
        <f t="shared" si="1"/>
        <v>21432</v>
      </c>
      <c r="S89" s="30">
        <f t="shared" si="2"/>
        <v>13650</v>
      </c>
      <c r="T89" s="22">
        <f t="shared" si="3"/>
        <v>0.88063332240951897</v>
      </c>
      <c r="U89" s="22">
        <f t="shared" si="4"/>
        <v>12020.644850889934</v>
      </c>
      <c r="W89" s="30">
        <f t="shared" si="5"/>
        <v>0</v>
      </c>
      <c r="X89" s="22">
        <f t="shared" si="6"/>
        <v>0</v>
      </c>
      <c r="Y89" s="22">
        <f t="shared" si="7"/>
        <v>0</v>
      </c>
      <c r="AA89" s="30">
        <f t="shared" si="8"/>
        <v>0</v>
      </c>
      <c r="AB89" s="22">
        <f t="shared" si="9"/>
        <v>0</v>
      </c>
      <c r="AC89" s="22">
        <f t="shared" si="10"/>
        <v>0</v>
      </c>
      <c r="AE89" s="30">
        <f t="shared" si="11"/>
        <v>37650</v>
      </c>
      <c r="AF89" s="22">
        <f t="shared" si="12"/>
        <v>0.88851646350305269</v>
      </c>
      <c r="AG89">
        <f t="shared" si="13"/>
        <v>33452.644850889934</v>
      </c>
    </row>
    <row r="90" spans="1:33" x14ac:dyDescent="0.45">
      <c r="N90" s="17">
        <v>9</v>
      </c>
      <c r="O90" s="30">
        <f>SUM($O$23*$C$21)</f>
        <v>34000</v>
      </c>
      <c r="P90" s="22">
        <f t="shared" si="0"/>
        <v>0.997</v>
      </c>
      <c r="Q90" s="22">
        <f t="shared" si="1"/>
        <v>33898</v>
      </c>
      <c r="S90" s="30">
        <f t="shared" si="2"/>
        <v>12750</v>
      </c>
      <c r="T90" s="22">
        <f t="shared" si="3"/>
        <v>1.0315709160186199</v>
      </c>
      <c r="U90" s="22">
        <f t="shared" si="4"/>
        <v>13152.529179237405</v>
      </c>
      <c r="W90" s="30">
        <f t="shared" si="5"/>
        <v>0</v>
      </c>
      <c r="X90" s="22">
        <f t="shared" si="6"/>
        <v>0</v>
      </c>
      <c r="Y90" s="22">
        <f t="shared" si="7"/>
        <v>0</v>
      </c>
      <c r="AA90" s="30">
        <f t="shared" si="8"/>
        <v>0</v>
      </c>
      <c r="AB90" s="22">
        <f t="shared" si="9"/>
        <v>0</v>
      </c>
      <c r="AC90" s="22">
        <f t="shared" si="10"/>
        <v>0</v>
      </c>
      <c r="AE90" s="30">
        <f t="shared" si="11"/>
        <v>46750</v>
      </c>
      <c r="AF90" s="22">
        <f t="shared" si="12"/>
        <v>1.0064284316414418</v>
      </c>
      <c r="AG90">
        <f t="shared" si="13"/>
        <v>47050.529179237405</v>
      </c>
    </row>
    <row r="91" spans="1:33" x14ac:dyDescent="0.45">
      <c r="N91" s="17">
        <v>10</v>
      </c>
      <c r="O91" s="30">
        <f>SUM($O$24*$C$21)</f>
        <v>35000</v>
      </c>
      <c r="P91" s="22">
        <f t="shared" si="0"/>
        <v>1.1020000000000001</v>
      </c>
      <c r="Q91" s="22">
        <f t="shared" si="1"/>
        <v>38570</v>
      </c>
      <c r="S91" s="30">
        <f t="shared" si="2"/>
        <v>24150</v>
      </c>
      <c r="T91" s="22">
        <f t="shared" si="3"/>
        <v>1.2517244840385</v>
      </c>
      <c r="U91" s="22">
        <f t="shared" si="4"/>
        <v>30229.146289529774</v>
      </c>
      <c r="W91" s="30">
        <f t="shared" si="5"/>
        <v>0</v>
      </c>
      <c r="X91" s="22">
        <f t="shared" si="6"/>
        <v>0</v>
      </c>
      <c r="Y91" s="22">
        <f t="shared" si="7"/>
        <v>0</v>
      </c>
      <c r="AA91" s="30">
        <f t="shared" si="8"/>
        <v>0</v>
      </c>
      <c r="AB91" s="22">
        <f t="shared" si="9"/>
        <v>0</v>
      </c>
      <c r="AC91" s="22">
        <f t="shared" si="10"/>
        <v>0</v>
      </c>
      <c r="AE91" s="30">
        <f t="shared" si="11"/>
        <v>59150</v>
      </c>
      <c r="AF91" s="22">
        <f t="shared" si="12"/>
        <v>1.1631301147849498</v>
      </c>
      <c r="AG91">
        <f t="shared" si="13"/>
        <v>68799.146289529774</v>
      </c>
    </row>
    <row r="92" spans="1:33" x14ac:dyDescent="0.45">
      <c r="N92" s="17">
        <v>11</v>
      </c>
      <c r="O92" s="30">
        <f>SUM($O$25*$C$21)</f>
        <v>20000</v>
      </c>
      <c r="P92" s="22">
        <f t="shared" si="0"/>
        <v>1.2070000000000001</v>
      </c>
      <c r="Q92" s="22">
        <f t="shared" si="1"/>
        <v>24140</v>
      </c>
      <c r="S92" s="30">
        <f t="shared" si="2"/>
        <v>0</v>
      </c>
      <c r="T92" s="22">
        <f t="shared" si="3"/>
        <v>0</v>
      </c>
      <c r="U92" s="22">
        <f t="shared" si="4"/>
        <v>0</v>
      </c>
      <c r="W92" s="30">
        <f t="shared" si="5"/>
        <v>0</v>
      </c>
      <c r="X92" s="22">
        <f t="shared" si="6"/>
        <v>0</v>
      </c>
      <c r="Y92" s="22">
        <f t="shared" si="7"/>
        <v>0</v>
      </c>
      <c r="AA92" s="30">
        <f t="shared" si="8"/>
        <v>0</v>
      </c>
      <c r="AB92" s="22">
        <f t="shared" si="9"/>
        <v>0</v>
      </c>
      <c r="AC92" s="22">
        <f t="shared" si="10"/>
        <v>0</v>
      </c>
      <c r="AE92" s="30">
        <f t="shared" si="11"/>
        <v>20000</v>
      </c>
      <c r="AF92" s="22">
        <f t="shared" si="12"/>
        <v>1.2070000000000001</v>
      </c>
      <c r="AG92">
        <f t="shared" si="13"/>
        <v>24140</v>
      </c>
    </row>
    <row r="93" spans="1:33" x14ac:dyDescent="0.45">
      <c r="N93" s="17">
        <v>12</v>
      </c>
      <c r="O93" s="30">
        <f>SUM($O$26*$C$21)</f>
        <v>10000</v>
      </c>
      <c r="P93" s="22">
        <f t="shared" si="0"/>
        <v>1.3120000000000001</v>
      </c>
      <c r="Q93" s="22">
        <f t="shared" si="1"/>
        <v>13120</v>
      </c>
      <c r="S93" s="30">
        <f t="shared" si="2"/>
        <v>0</v>
      </c>
      <c r="T93" s="22">
        <f t="shared" si="3"/>
        <v>0</v>
      </c>
      <c r="U93" s="22">
        <f t="shared" si="4"/>
        <v>0</v>
      </c>
      <c r="W93" s="30">
        <f t="shared" si="5"/>
        <v>0</v>
      </c>
      <c r="X93" s="22">
        <f t="shared" si="6"/>
        <v>0</v>
      </c>
      <c r="Y93" s="22">
        <f t="shared" si="7"/>
        <v>0</v>
      </c>
      <c r="AA93" s="30">
        <f t="shared" si="8"/>
        <v>0</v>
      </c>
      <c r="AB93" s="22">
        <f t="shared" si="9"/>
        <v>0</v>
      </c>
      <c r="AC93" s="22">
        <f t="shared" si="10"/>
        <v>0</v>
      </c>
      <c r="AE93" s="30">
        <f t="shared" si="11"/>
        <v>10000</v>
      </c>
      <c r="AF93" s="22">
        <f t="shared" si="12"/>
        <v>1.3120000000000001</v>
      </c>
      <c r="AG93">
        <f t="shared" si="13"/>
        <v>13120</v>
      </c>
    </row>
    <row r="94" spans="1:33" x14ac:dyDescent="0.45">
      <c r="N94" s="17">
        <v>13</v>
      </c>
      <c r="O94" s="30">
        <f>SUM($O$27*$C$21)</f>
        <v>4000</v>
      </c>
      <c r="P94" s="22">
        <f t="shared" si="0"/>
        <v>1.4179999999999999</v>
      </c>
      <c r="Q94" s="22">
        <f t="shared" si="1"/>
        <v>5672</v>
      </c>
      <c r="S94" s="30">
        <f t="shared" si="2"/>
        <v>0</v>
      </c>
      <c r="T94" s="22">
        <f t="shared" si="3"/>
        <v>0</v>
      </c>
      <c r="U94" s="22">
        <f t="shared" si="4"/>
        <v>0</v>
      </c>
      <c r="W94" s="30">
        <f t="shared" si="5"/>
        <v>0</v>
      </c>
      <c r="X94" s="22">
        <f t="shared" si="6"/>
        <v>0</v>
      </c>
      <c r="Y94" s="22">
        <f t="shared" si="7"/>
        <v>0</v>
      </c>
      <c r="AA94" s="30">
        <f t="shared" si="8"/>
        <v>0</v>
      </c>
      <c r="AB94" s="22">
        <f t="shared" si="9"/>
        <v>0</v>
      </c>
      <c r="AC94" s="22">
        <f t="shared" si="10"/>
        <v>0</v>
      </c>
      <c r="AE94" s="30">
        <f t="shared" si="11"/>
        <v>4000</v>
      </c>
      <c r="AF94" s="22">
        <f t="shared" si="12"/>
        <v>1.4179999999999999</v>
      </c>
      <c r="AG94">
        <f t="shared" si="13"/>
        <v>5672</v>
      </c>
    </row>
    <row r="95" spans="1:33" x14ac:dyDescent="0.45">
      <c r="N95" s="17">
        <v>14</v>
      </c>
      <c r="O95" s="30">
        <f>SUM($O$28*$C$21)</f>
        <v>3000</v>
      </c>
      <c r="P95" s="22">
        <f t="shared" si="0"/>
        <v>1.5249999999999999</v>
      </c>
      <c r="Q95" s="22">
        <f t="shared" si="1"/>
        <v>4575</v>
      </c>
      <c r="S95" s="30">
        <f t="shared" si="2"/>
        <v>0</v>
      </c>
      <c r="T95" s="22">
        <f t="shared" si="3"/>
        <v>0</v>
      </c>
      <c r="U95" s="22">
        <f t="shared" si="4"/>
        <v>0</v>
      </c>
      <c r="W95" s="30">
        <f t="shared" si="5"/>
        <v>0</v>
      </c>
      <c r="X95" s="22">
        <f t="shared" si="6"/>
        <v>0</v>
      </c>
      <c r="Y95" s="22">
        <f t="shared" si="7"/>
        <v>0</v>
      </c>
      <c r="AA95" s="30">
        <f t="shared" si="8"/>
        <v>0</v>
      </c>
      <c r="AB95" s="22">
        <f t="shared" si="9"/>
        <v>0</v>
      </c>
      <c r="AC95" s="22">
        <f t="shared" si="10"/>
        <v>0</v>
      </c>
      <c r="AE95" s="30">
        <f t="shared" si="11"/>
        <v>3000</v>
      </c>
      <c r="AF95" s="22">
        <f t="shared" si="12"/>
        <v>1.5249999999999999</v>
      </c>
      <c r="AG95">
        <f t="shared" si="13"/>
        <v>4575</v>
      </c>
    </row>
    <row r="96" spans="1:33" x14ac:dyDescent="0.45">
      <c r="N96" s="17" t="s">
        <v>53</v>
      </c>
      <c r="O96" s="30">
        <f>SUM($O$29*$C$21)</f>
        <v>9000</v>
      </c>
      <c r="P96" s="22">
        <f t="shared" si="0"/>
        <v>1.633</v>
      </c>
      <c r="Q96" s="22">
        <f t="shared" si="1"/>
        <v>14697</v>
      </c>
      <c r="S96" s="30">
        <f t="shared" si="2"/>
        <v>0</v>
      </c>
      <c r="T96" s="22">
        <f t="shared" si="3"/>
        <v>0</v>
      </c>
      <c r="U96" s="22">
        <f t="shared" si="4"/>
        <v>0</v>
      </c>
      <c r="W96" s="30">
        <f t="shared" si="5"/>
        <v>0</v>
      </c>
      <c r="X96" s="22">
        <f t="shared" si="6"/>
        <v>0</v>
      </c>
      <c r="Y96" s="22">
        <f t="shared" si="7"/>
        <v>0</v>
      </c>
      <c r="AA96" s="30">
        <f t="shared" si="8"/>
        <v>0</v>
      </c>
      <c r="AB96" s="22">
        <f t="shared" si="9"/>
        <v>0</v>
      </c>
      <c r="AC96" s="22">
        <f t="shared" si="10"/>
        <v>0</v>
      </c>
      <c r="AE96" s="30">
        <f t="shared" si="11"/>
        <v>9000</v>
      </c>
      <c r="AF96" s="22">
        <f t="shared" si="12"/>
        <v>1.633</v>
      </c>
      <c r="AG96">
        <f t="shared" si="13"/>
        <v>14697</v>
      </c>
    </row>
    <row r="98" spans="14:33" x14ac:dyDescent="0.45">
      <c r="N98" t="s">
        <v>54</v>
      </c>
      <c r="O98" s="30">
        <f>SUM(O81:O96)</f>
        <v>2403000</v>
      </c>
      <c r="Q98" s="22">
        <f>SUM(Q81:Q96)</f>
        <v>1042536</v>
      </c>
      <c r="S98" s="30">
        <f>SUM(S81:S96)</f>
        <v>460360.5</v>
      </c>
      <c r="U98" s="22">
        <f>SUM(U81:U96)</f>
        <v>222265.3074049491</v>
      </c>
      <c r="W98" s="30">
        <f>SUM(W81:W96)</f>
        <v>0</v>
      </c>
      <c r="Y98" s="22">
        <f>SUM(Y81:Y96)</f>
        <v>0</v>
      </c>
      <c r="AA98" s="30">
        <f>SUM(AA81:AA96)</f>
        <v>0</v>
      </c>
      <c r="AC98" s="22">
        <f>SUM(AC81:AC96)</f>
        <v>0</v>
      </c>
      <c r="AE98" s="30">
        <f>SUM(AE81:AE96)</f>
        <v>2863360.5</v>
      </c>
      <c r="AG98">
        <f>SUM(AG81:AG96)</f>
        <v>1264801.3074049491</v>
      </c>
    </row>
    <row r="101" spans="14:33" x14ac:dyDescent="0.45">
      <c r="N101" s="3" t="s">
        <v>26</v>
      </c>
      <c r="P101" s="5" t="str">
        <f>($C$3)</f>
        <v>p7eINT_metier</v>
      </c>
      <c r="T101" s="6" t="s">
        <v>27</v>
      </c>
      <c r="W101" s="7" t="str">
        <f>($C$5)</f>
        <v>Plaice VIIe - International (Used metier based datasets)</v>
      </c>
    </row>
    <row r="102" spans="14:33" x14ac:dyDescent="0.45">
      <c r="N102" s="3"/>
    </row>
    <row r="103" spans="14:33" x14ac:dyDescent="0.45">
      <c r="N103" s="6" t="s">
        <v>29</v>
      </c>
      <c r="P103" s="5">
        <f>($B$7)</f>
        <v>1996</v>
      </c>
      <c r="Q103" s="9"/>
      <c r="R103" s="9"/>
      <c r="S103" s="9"/>
      <c r="T103" s="6" t="s">
        <v>30</v>
      </c>
      <c r="U103" s="10"/>
      <c r="W103" s="5" t="str">
        <f>($D$7)</f>
        <v>Combined</v>
      </c>
    </row>
    <row r="104" spans="14:33" x14ac:dyDescent="0.45">
      <c r="N104" s="6"/>
      <c r="P104" s="6"/>
      <c r="Q104" s="9"/>
      <c r="R104" s="9"/>
      <c r="S104" s="9"/>
      <c r="U104" s="10"/>
    </row>
    <row r="105" spans="14:33" x14ac:dyDescent="0.45">
      <c r="N105" s="6" t="s">
        <v>32</v>
      </c>
      <c r="P105" s="36">
        <f>($F$7)</f>
        <v>42194</v>
      </c>
      <c r="Q105" s="2"/>
      <c r="R105" s="2"/>
      <c r="T105" s="6" t="s">
        <v>33</v>
      </c>
      <c r="U105" s="2"/>
      <c r="W105" s="5" t="str">
        <f>($J$7)</f>
        <v>idh</v>
      </c>
    </row>
    <row r="108" spans="14:33" x14ac:dyDescent="0.45">
      <c r="N108" s="15" t="s">
        <v>68</v>
      </c>
    </row>
    <row r="110" spans="14:33" x14ac:dyDescent="0.45">
      <c r="N110" s="3" t="s">
        <v>61</v>
      </c>
    </row>
    <row r="111" spans="14:33" x14ac:dyDescent="0.45">
      <c r="AE111" s="37" t="str">
        <f>J13</f>
        <v>TOTAL</v>
      </c>
      <c r="AF111" s="2"/>
    </row>
    <row r="112" spans="14:33" x14ac:dyDescent="0.45">
      <c r="O112" s="37" t="str">
        <f>C14</f>
        <v>International</v>
      </c>
      <c r="P112" s="2"/>
      <c r="S112" s="37" t="str">
        <f>D14</f>
        <v>Migration</v>
      </c>
      <c r="T112" s="2"/>
      <c r="W112" s="37" t="str">
        <f>E14</f>
        <v>-</v>
      </c>
      <c r="X112" s="2"/>
      <c r="AA112" s="37" t="str">
        <f>F14</f>
        <v>-</v>
      </c>
      <c r="AB112" s="37"/>
      <c r="AE112" s="37" t="str">
        <f>J14</f>
        <v>ANNUAL</v>
      </c>
      <c r="AF112" s="2"/>
    </row>
    <row r="113" spans="14:34" x14ac:dyDescent="0.45">
      <c r="N113" s="17" t="s">
        <v>40</v>
      </c>
      <c r="O113" s="10" t="s">
        <v>41</v>
      </c>
      <c r="P113" s="10" t="s">
        <v>42</v>
      </c>
      <c r="S113" s="10" t="s">
        <v>41</v>
      </c>
      <c r="T113" s="10" t="s">
        <v>42</v>
      </c>
      <c r="U113" s="10"/>
      <c r="W113" s="10" t="s">
        <v>41</v>
      </c>
      <c r="X113" s="10" t="s">
        <v>42</v>
      </c>
      <c r="Y113" s="10"/>
      <c r="AA113" s="10" t="s">
        <v>41</v>
      </c>
      <c r="AB113" s="10" t="s">
        <v>42</v>
      </c>
      <c r="AC113" s="10"/>
      <c r="AE113" s="10" t="s">
        <v>41</v>
      </c>
      <c r="AF113" s="10" t="s">
        <v>42</v>
      </c>
      <c r="AH113" s="10"/>
    </row>
    <row r="114" spans="14:34" x14ac:dyDescent="0.45">
      <c r="N114" s="17">
        <v>0</v>
      </c>
      <c r="O114" s="30">
        <f t="shared" ref="O114:O129" si="14">SUM(O47*$C$21)</f>
        <v>0</v>
      </c>
      <c r="P114" s="22">
        <f t="shared" ref="P114:P129" si="15">P47</f>
        <v>0</v>
      </c>
      <c r="Q114" s="22">
        <f t="shared" ref="Q114:Q129" si="16">SUM(O114*P114)</f>
        <v>0</v>
      </c>
      <c r="S114" s="30">
        <f t="shared" ref="S114:S129" si="17">SUM(S47*$D$21)</f>
        <v>0</v>
      </c>
      <c r="T114" s="22">
        <f t="shared" ref="T114:T129" si="18">T47</f>
        <v>0</v>
      </c>
      <c r="U114" s="22">
        <f t="shared" ref="U114:U129" si="19">SUM(S114*T114)</f>
        <v>0</v>
      </c>
      <c r="W114" s="30">
        <f t="shared" ref="W114:W129" si="20">SUM(W47*$E$21)</f>
        <v>0</v>
      </c>
      <c r="X114" s="22">
        <f t="shared" ref="X114:X129" si="21">X47</f>
        <v>0</v>
      </c>
      <c r="Y114" s="22">
        <f t="shared" ref="Y114:Y129" si="22">SUM(W114*X114)</f>
        <v>0</v>
      </c>
      <c r="AA114" s="30">
        <f t="shared" ref="AA114:AA129" si="23">SUM(AA47*$F$21)</f>
        <v>0</v>
      </c>
      <c r="AB114" s="22">
        <f t="shared" ref="AB114:AB129" si="24">AB47</f>
        <v>0</v>
      </c>
      <c r="AC114" s="22">
        <f>SUM(AA114*AB114)</f>
        <v>0</v>
      </c>
      <c r="AE114" s="30">
        <f t="shared" ref="AE114:AE129" si="25">SUM(AA114+W114+S114+O114)*$J$21</f>
        <v>0</v>
      </c>
      <c r="AF114" s="22">
        <f>IF(O114+S114+W114+AA114 =0,0,(P114*O114 +T114*S114+ X114*W114 +AB114*AA114)/(O114+S114+W114+AA114))</f>
        <v>0</v>
      </c>
      <c r="AG114">
        <f t="shared" ref="AG114:AG129" si="26">SUM(AE114*AF114)</f>
        <v>0</v>
      </c>
      <c r="AH114" s="22"/>
    </row>
    <row r="115" spans="14:34" x14ac:dyDescent="0.45">
      <c r="N115" s="17">
        <v>1</v>
      </c>
      <c r="O115" s="30">
        <f t="shared" si="14"/>
        <v>0</v>
      </c>
      <c r="P115" s="22">
        <f t="shared" si="15"/>
        <v>0</v>
      </c>
      <c r="Q115" s="22">
        <f t="shared" si="16"/>
        <v>0</v>
      </c>
      <c r="S115" s="30">
        <f t="shared" si="17"/>
        <v>0</v>
      </c>
      <c r="T115" s="22">
        <f t="shared" si="18"/>
        <v>0</v>
      </c>
      <c r="U115" s="22">
        <f t="shared" si="19"/>
        <v>0</v>
      </c>
      <c r="W115" s="30">
        <f t="shared" si="20"/>
        <v>0</v>
      </c>
      <c r="X115" s="22">
        <f t="shared" si="21"/>
        <v>0</v>
      </c>
      <c r="Y115" s="22">
        <f t="shared" si="22"/>
        <v>0</v>
      </c>
      <c r="AA115" s="30">
        <f t="shared" si="23"/>
        <v>0</v>
      </c>
      <c r="AB115" s="22">
        <f t="shared" si="24"/>
        <v>0</v>
      </c>
      <c r="AC115" s="22">
        <f t="shared" ref="AC115:AC129" si="27">SUM(AA115*AB115)</f>
        <v>0</v>
      </c>
      <c r="AE115" s="30">
        <f t="shared" si="25"/>
        <v>0</v>
      </c>
      <c r="AF115" s="22">
        <f t="shared" ref="AF115:AF129" si="28">IF(O115+S115+W115+AA115 =0,0,(P115*O115 +T115*S115+ X115*W115 +AB115*AA115)/(O115+S115+W115+AA115))</f>
        <v>0</v>
      </c>
      <c r="AG115">
        <f t="shared" si="26"/>
        <v>0</v>
      </c>
      <c r="AH115" s="22"/>
    </row>
    <row r="116" spans="14:34" x14ac:dyDescent="0.45">
      <c r="N116" s="17">
        <v>2</v>
      </c>
      <c r="O116" s="30">
        <f t="shared" si="14"/>
        <v>0</v>
      </c>
      <c r="P116" s="22">
        <f t="shared" si="15"/>
        <v>0</v>
      </c>
      <c r="Q116" s="22">
        <f t="shared" si="16"/>
        <v>0</v>
      </c>
      <c r="S116" s="30">
        <f t="shared" si="17"/>
        <v>0</v>
      </c>
      <c r="T116" s="22">
        <f t="shared" si="18"/>
        <v>0</v>
      </c>
      <c r="U116" s="22">
        <f t="shared" si="19"/>
        <v>0</v>
      </c>
      <c r="W116" s="30">
        <f t="shared" si="20"/>
        <v>0</v>
      </c>
      <c r="X116" s="22">
        <f t="shared" si="21"/>
        <v>0</v>
      </c>
      <c r="Y116" s="22">
        <f t="shared" si="22"/>
        <v>0</v>
      </c>
      <c r="AA116" s="30">
        <f t="shared" si="23"/>
        <v>0</v>
      </c>
      <c r="AB116" s="22">
        <f t="shared" si="24"/>
        <v>0</v>
      </c>
      <c r="AC116" s="22">
        <f t="shared" si="27"/>
        <v>0</v>
      </c>
      <c r="AE116" s="30">
        <f t="shared" si="25"/>
        <v>0</v>
      </c>
      <c r="AF116" s="22">
        <f t="shared" si="28"/>
        <v>0</v>
      </c>
      <c r="AG116">
        <f t="shared" si="26"/>
        <v>0</v>
      </c>
      <c r="AH116" s="22"/>
    </row>
    <row r="117" spans="14:34" x14ac:dyDescent="0.45">
      <c r="N117" s="17">
        <v>3</v>
      </c>
      <c r="O117" s="30">
        <f t="shared" si="14"/>
        <v>0</v>
      </c>
      <c r="P117" s="22">
        <f t="shared" si="15"/>
        <v>0</v>
      </c>
      <c r="Q117" s="22">
        <f t="shared" si="16"/>
        <v>0</v>
      </c>
      <c r="S117" s="30">
        <f t="shared" si="17"/>
        <v>0</v>
      </c>
      <c r="T117" s="22">
        <f t="shared" si="18"/>
        <v>0</v>
      </c>
      <c r="U117" s="22">
        <f t="shared" si="19"/>
        <v>0</v>
      </c>
      <c r="W117" s="30">
        <f t="shared" si="20"/>
        <v>0</v>
      </c>
      <c r="X117" s="22">
        <f t="shared" si="21"/>
        <v>0</v>
      </c>
      <c r="Y117" s="22">
        <f t="shared" si="22"/>
        <v>0</v>
      </c>
      <c r="AA117" s="30">
        <f t="shared" si="23"/>
        <v>0</v>
      </c>
      <c r="AB117" s="22">
        <f t="shared" si="24"/>
        <v>0</v>
      </c>
      <c r="AC117" s="22">
        <f t="shared" si="27"/>
        <v>0</v>
      </c>
      <c r="AE117" s="30">
        <f t="shared" si="25"/>
        <v>0</v>
      </c>
      <c r="AF117" s="22">
        <f t="shared" si="28"/>
        <v>0</v>
      </c>
      <c r="AG117">
        <f t="shared" si="26"/>
        <v>0</v>
      </c>
      <c r="AH117" s="22"/>
    </row>
    <row r="118" spans="14:34" x14ac:dyDescent="0.45">
      <c r="N118" s="17">
        <v>4</v>
      </c>
      <c r="O118" s="30">
        <f t="shared" si="14"/>
        <v>0</v>
      </c>
      <c r="P118" s="22">
        <f t="shared" si="15"/>
        <v>0</v>
      </c>
      <c r="Q118" s="22">
        <f t="shared" si="16"/>
        <v>0</v>
      </c>
      <c r="S118" s="30">
        <f t="shared" si="17"/>
        <v>0</v>
      </c>
      <c r="T118" s="22">
        <f t="shared" si="18"/>
        <v>0</v>
      </c>
      <c r="U118" s="22">
        <f t="shared" si="19"/>
        <v>0</v>
      </c>
      <c r="W118" s="30">
        <f t="shared" si="20"/>
        <v>0</v>
      </c>
      <c r="X118" s="22">
        <f t="shared" si="21"/>
        <v>0</v>
      </c>
      <c r="Y118" s="22">
        <f t="shared" si="22"/>
        <v>0</v>
      </c>
      <c r="AA118" s="30">
        <f t="shared" si="23"/>
        <v>0</v>
      </c>
      <c r="AB118" s="22">
        <f t="shared" si="24"/>
        <v>0</v>
      </c>
      <c r="AC118" s="22">
        <f t="shared" si="27"/>
        <v>0</v>
      </c>
      <c r="AE118" s="30">
        <f t="shared" si="25"/>
        <v>0</v>
      </c>
      <c r="AF118" s="22">
        <f t="shared" si="28"/>
        <v>0</v>
      </c>
      <c r="AG118">
        <f t="shared" si="26"/>
        <v>0</v>
      </c>
      <c r="AH118" s="22"/>
    </row>
    <row r="119" spans="14:34" x14ac:dyDescent="0.45">
      <c r="N119" s="17">
        <v>5</v>
      </c>
      <c r="O119" s="30">
        <f t="shared" si="14"/>
        <v>0</v>
      </c>
      <c r="P119" s="22">
        <f t="shared" si="15"/>
        <v>0</v>
      </c>
      <c r="Q119" s="22">
        <f t="shared" si="16"/>
        <v>0</v>
      </c>
      <c r="S119" s="30">
        <f t="shared" si="17"/>
        <v>0</v>
      </c>
      <c r="T119" s="22">
        <f t="shared" si="18"/>
        <v>0</v>
      </c>
      <c r="U119" s="22">
        <f t="shared" si="19"/>
        <v>0</v>
      </c>
      <c r="W119" s="30">
        <f t="shared" si="20"/>
        <v>0</v>
      </c>
      <c r="X119" s="22">
        <f t="shared" si="21"/>
        <v>0</v>
      </c>
      <c r="Y119" s="22">
        <f t="shared" si="22"/>
        <v>0</v>
      </c>
      <c r="AA119" s="30">
        <f t="shared" si="23"/>
        <v>0</v>
      </c>
      <c r="AB119" s="22">
        <f t="shared" si="24"/>
        <v>0</v>
      </c>
      <c r="AC119" s="22">
        <f t="shared" si="27"/>
        <v>0</v>
      </c>
      <c r="AE119" s="30">
        <f t="shared" si="25"/>
        <v>0</v>
      </c>
      <c r="AF119" s="22">
        <f t="shared" si="28"/>
        <v>0</v>
      </c>
      <c r="AG119">
        <f t="shared" si="26"/>
        <v>0</v>
      </c>
      <c r="AH119" s="22"/>
    </row>
    <row r="120" spans="14:34" x14ac:dyDescent="0.45">
      <c r="N120" s="17">
        <v>6</v>
      </c>
      <c r="O120" s="30">
        <f t="shared" si="14"/>
        <v>0</v>
      </c>
      <c r="P120" s="22">
        <f t="shared" si="15"/>
        <v>0</v>
      </c>
      <c r="Q120" s="22">
        <f t="shared" si="16"/>
        <v>0</v>
      </c>
      <c r="S120" s="30">
        <f t="shared" si="17"/>
        <v>0</v>
      </c>
      <c r="T120" s="22">
        <f t="shared" si="18"/>
        <v>0</v>
      </c>
      <c r="U120" s="22">
        <f t="shared" si="19"/>
        <v>0</v>
      </c>
      <c r="W120" s="30">
        <f t="shared" si="20"/>
        <v>0</v>
      </c>
      <c r="X120" s="22">
        <f t="shared" si="21"/>
        <v>0</v>
      </c>
      <c r="Y120" s="22">
        <f t="shared" si="22"/>
        <v>0</v>
      </c>
      <c r="AA120" s="30">
        <f t="shared" si="23"/>
        <v>0</v>
      </c>
      <c r="AB120" s="22">
        <f t="shared" si="24"/>
        <v>0</v>
      </c>
      <c r="AC120" s="22">
        <f t="shared" si="27"/>
        <v>0</v>
      </c>
      <c r="AE120" s="30">
        <f t="shared" si="25"/>
        <v>0</v>
      </c>
      <c r="AF120" s="22">
        <f t="shared" si="28"/>
        <v>0</v>
      </c>
      <c r="AG120">
        <f t="shared" si="26"/>
        <v>0</v>
      </c>
      <c r="AH120" s="22"/>
    </row>
    <row r="121" spans="14:34" x14ac:dyDescent="0.45">
      <c r="N121" s="17">
        <v>7</v>
      </c>
      <c r="O121" s="30">
        <f t="shared" si="14"/>
        <v>0</v>
      </c>
      <c r="P121" s="22">
        <f t="shared" si="15"/>
        <v>0</v>
      </c>
      <c r="Q121" s="22">
        <f t="shared" si="16"/>
        <v>0</v>
      </c>
      <c r="S121" s="30">
        <f t="shared" si="17"/>
        <v>0</v>
      </c>
      <c r="T121" s="22">
        <f t="shared" si="18"/>
        <v>0</v>
      </c>
      <c r="U121" s="22">
        <f t="shared" si="19"/>
        <v>0</v>
      </c>
      <c r="W121" s="30">
        <f t="shared" si="20"/>
        <v>0</v>
      </c>
      <c r="X121" s="22">
        <f t="shared" si="21"/>
        <v>0</v>
      </c>
      <c r="Y121" s="22">
        <f t="shared" si="22"/>
        <v>0</v>
      </c>
      <c r="AA121" s="30">
        <f t="shared" si="23"/>
        <v>0</v>
      </c>
      <c r="AB121" s="22">
        <f t="shared" si="24"/>
        <v>0</v>
      </c>
      <c r="AC121" s="22">
        <f t="shared" si="27"/>
        <v>0</v>
      </c>
      <c r="AE121" s="30">
        <f t="shared" si="25"/>
        <v>0</v>
      </c>
      <c r="AF121" s="22">
        <f t="shared" si="28"/>
        <v>0</v>
      </c>
      <c r="AG121">
        <f t="shared" si="26"/>
        <v>0</v>
      </c>
      <c r="AH121" s="22"/>
    </row>
    <row r="122" spans="14:34" x14ac:dyDescent="0.45">
      <c r="N122" s="17">
        <v>8</v>
      </c>
      <c r="O122" s="30">
        <f t="shared" si="14"/>
        <v>0</v>
      </c>
      <c r="P122" s="22">
        <f t="shared" si="15"/>
        <v>0</v>
      </c>
      <c r="Q122" s="22">
        <f t="shared" si="16"/>
        <v>0</v>
      </c>
      <c r="S122" s="30">
        <f t="shared" si="17"/>
        <v>0</v>
      </c>
      <c r="T122" s="22">
        <f t="shared" si="18"/>
        <v>0</v>
      </c>
      <c r="U122" s="22">
        <f t="shared" si="19"/>
        <v>0</v>
      </c>
      <c r="W122" s="30">
        <f t="shared" si="20"/>
        <v>0</v>
      </c>
      <c r="X122" s="22">
        <f t="shared" si="21"/>
        <v>0</v>
      </c>
      <c r="Y122" s="22">
        <f t="shared" si="22"/>
        <v>0</v>
      </c>
      <c r="AA122" s="30">
        <f t="shared" si="23"/>
        <v>0</v>
      </c>
      <c r="AB122" s="22">
        <f t="shared" si="24"/>
        <v>0</v>
      </c>
      <c r="AC122" s="22">
        <f t="shared" si="27"/>
        <v>0</v>
      </c>
      <c r="AE122" s="30">
        <f t="shared" si="25"/>
        <v>0</v>
      </c>
      <c r="AF122" s="22">
        <f t="shared" si="28"/>
        <v>0</v>
      </c>
      <c r="AG122">
        <f t="shared" si="26"/>
        <v>0</v>
      </c>
      <c r="AH122" s="22"/>
    </row>
    <row r="123" spans="14:34" x14ac:dyDescent="0.45">
      <c r="N123" s="17">
        <v>9</v>
      </c>
      <c r="O123" s="30">
        <f t="shared" si="14"/>
        <v>0</v>
      </c>
      <c r="P123" s="22">
        <f t="shared" si="15"/>
        <v>0</v>
      </c>
      <c r="Q123" s="22">
        <f t="shared" si="16"/>
        <v>0</v>
      </c>
      <c r="S123" s="30">
        <f t="shared" si="17"/>
        <v>0</v>
      </c>
      <c r="T123" s="22">
        <f t="shared" si="18"/>
        <v>0</v>
      </c>
      <c r="U123" s="22">
        <f t="shared" si="19"/>
        <v>0</v>
      </c>
      <c r="W123" s="30">
        <f t="shared" si="20"/>
        <v>0</v>
      </c>
      <c r="X123" s="22">
        <f t="shared" si="21"/>
        <v>0</v>
      </c>
      <c r="Y123" s="22">
        <f t="shared" si="22"/>
        <v>0</v>
      </c>
      <c r="AA123" s="30">
        <f t="shared" si="23"/>
        <v>0</v>
      </c>
      <c r="AB123" s="22">
        <f t="shared" si="24"/>
        <v>0</v>
      </c>
      <c r="AC123" s="22">
        <f t="shared" si="27"/>
        <v>0</v>
      </c>
      <c r="AE123" s="30">
        <f t="shared" si="25"/>
        <v>0</v>
      </c>
      <c r="AF123" s="22">
        <f t="shared" si="28"/>
        <v>0</v>
      </c>
      <c r="AG123">
        <f t="shared" si="26"/>
        <v>0</v>
      </c>
      <c r="AH123" s="22"/>
    </row>
    <row r="124" spans="14:34" x14ac:dyDescent="0.45">
      <c r="N124" s="17">
        <v>10</v>
      </c>
      <c r="O124" s="30">
        <f t="shared" si="14"/>
        <v>0</v>
      </c>
      <c r="P124" s="22">
        <f t="shared" si="15"/>
        <v>0</v>
      </c>
      <c r="Q124" s="22">
        <f t="shared" si="16"/>
        <v>0</v>
      </c>
      <c r="S124" s="30">
        <f t="shared" si="17"/>
        <v>0</v>
      </c>
      <c r="T124" s="22">
        <f t="shared" si="18"/>
        <v>0</v>
      </c>
      <c r="U124" s="22">
        <f t="shared" si="19"/>
        <v>0</v>
      </c>
      <c r="W124" s="30">
        <f t="shared" si="20"/>
        <v>0</v>
      </c>
      <c r="X124" s="22">
        <f t="shared" si="21"/>
        <v>0</v>
      </c>
      <c r="Y124" s="22">
        <f t="shared" si="22"/>
        <v>0</v>
      </c>
      <c r="AA124" s="30">
        <f t="shared" si="23"/>
        <v>0</v>
      </c>
      <c r="AB124" s="22">
        <f t="shared" si="24"/>
        <v>0</v>
      </c>
      <c r="AC124" s="22">
        <f t="shared" si="27"/>
        <v>0</v>
      </c>
      <c r="AE124" s="30">
        <f t="shared" si="25"/>
        <v>0</v>
      </c>
      <c r="AF124" s="22">
        <f t="shared" si="28"/>
        <v>0</v>
      </c>
      <c r="AG124">
        <f t="shared" si="26"/>
        <v>0</v>
      </c>
      <c r="AH124" s="22"/>
    </row>
    <row r="125" spans="14:34" x14ac:dyDescent="0.45">
      <c r="N125" s="17">
        <v>11</v>
      </c>
      <c r="O125" s="30">
        <f t="shared" si="14"/>
        <v>0</v>
      </c>
      <c r="P125" s="22">
        <f t="shared" si="15"/>
        <v>0</v>
      </c>
      <c r="Q125" s="22">
        <f t="shared" si="16"/>
        <v>0</v>
      </c>
      <c r="S125" s="30">
        <f t="shared" si="17"/>
        <v>0</v>
      </c>
      <c r="T125" s="22">
        <f t="shared" si="18"/>
        <v>0</v>
      </c>
      <c r="U125" s="22">
        <f t="shared" si="19"/>
        <v>0</v>
      </c>
      <c r="W125" s="30">
        <f t="shared" si="20"/>
        <v>0</v>
      </c>
      <c r="X125" s="22">
        <f t="shared" si="21"/>
        <v>0</v>
      </c>
      <c r="Y125" s="22">
        <f t="shared" si="22"/>
        <v>0</v>
      </c>
      <c r="AA125" s="30">
        <f t="shared" si="23"/>
        <v>0</v>
      </c>
      <c r="AB125" s="22">
        <f t="shared" si="24"/>
        <v>0</v>
      </c>
      <c r="AC125" s="22">
        <f t="shared" si="27"/>
        <v>0</v>
      </c>
      <c r="AE125" s="30">
        <f t="shared" si="25"/>
        <v>0</v>
      </c>
      <c r="AF125" s="22">
        <f t="shared" si="28"/>
        <v>0</v>
      </c>
      <c r="AG125">
        <f t="shared" si="26"/>
        <v>0</v>
      </c>
      <c r="AH125" s="22"/>
    </row>
    <row r="126" spans="14:34" x14ac:dyDescent="0.45">
      <c r="N126" s="17">
        <v>12</v>
      </c>
      <c r="O126" s="30">
        <f t="shared" si="14"/>
        <v>0</v>
      </c>
      <c r="P126" s="22">
        <f t="shared" si="15"/>
        <v>0</v>
      </c>
      <c r="Q126" s="22">
        <f t="shared" si="16"/>
        <v>0</v>
      </c>
      <c r="S126" s="30">
        <f t="shared" si="17"/>
        <v>0</v>
      </c>
      <c r="T126" s="22">
        <f t="shared" si="18"/>
        <v>0</v>
      </c>
      <c r="U126" s="22">
        <f t="shared" si="19"/>
        <v>0</v>
      </c>
      <c r="W126" s="30">
        <f t="shared" si="20"/>
        <v>0</v>
      </c>
      <c r="X126" s="22">
        <f t="shared" si="21"/>
        <v>0</v>
      </c>
      <c r="Y126" s="22">
        <f t="shared" si="22"/>
        <v>0</v>
      </c>
      <c r="AA126" s="30">
        <f t="shared" si="23"/>
        <v>0</v>
      </c>
      <c r="AB126" s="22">
        <f t="shared" si="24"/>
        <v>0</v>
      </c>
      <c r="AC126" s="22">
        <f t="shared" si="27"/>
        <v>0</v>
      </c>
      <c r="AE126" s="30">
        <f t="shared" si="25"/>
        <v>0</v>
      </c>
      <c r="AF126" s="22">
        <f t="shared" si="28"/>
        <v>0</v>
      </c>
      <c r="AG126">
        <f t="shared" si="26"/>
        <v>0</v>
      </c>
      <c r="AH126" s="22"/>
    </row>
    <row r="127" spans="14:34" x14ac:dyDescent="0.45">
      <c r="N127" s="17">
        <v>13</v>
      </c>
      <c r="O127" s="30">
        <f t="shared" si="14"/>
        <v>0</v>
      </c>
      <c r="P127" s="22">
        <f t="shared" si="15"/>
        <v>0</v>
      </c>
      <c r="Q127" s="22">
        <f t="shared" si="16"/>
        <v>0</v>
      </c>
      <c r="S127" s="30">
        <f t="shared" si="17"/>
        <v>0</v>
      </c>
      <c r="T127" s="22">
        <f t="shared" si="18"/>
        <v>0</v>
      </c>
      <c r="U127" s="22">
        <f t="shared" si="19"/>
        <v>0</v>
      </c>
      <c r="W127" s="30">
        <f t="shared" si="20"/>
        <v>0</v>
      </c>
      <c r="X127" s="22">
        <f t="shared" si="21"/>
        <v>0</v>
      </c>
      <c r="Y127" s="22">
        <f t="shared" si="22"/>
        <v>0</v>
      </c>
      <c r="AA127" s="30">
        <f t="shared" si="23"/>
        <v>0</v>
      </c>
      <c r="AB127" s="22">
        <f t="shared" si="24"/>
        <v>0</v>
      </c>
      <c r="AC127" s="22">
        <f t="shared" si="27"/>
        <v>0</v>
      </c>
      <c r="AE127" s="30">
        <f t="shared" si="25"/>
        <v>0</v>
      </c>
      <c r="AF127" s="22">
        <f t="shared" si="28"/>
        <v>0</v>
      </c>
      <c r="AG127">
        <f t="shared" si="26"/>
        <v>0</v>
      </c>
      <c r="AH127" s="22"/>
    </row>
    <row r="128" spans="14:34" x14ac:dyDescent="0.45">
      <c r="N128" s="17">
        <v>14</v>
      </c>
      <c r="O128" s="30">
        <f t="shared" si="14"/>
        <v>0</v>
      </c>
      <c r="P128" s="22">
        <f t="shared" si="15"/>
        <v>0</v>
      </c>
      <c r="Q128" s="22">
        <f t="shared" si="16"/>
        <v>0</v>
      </c>
      <c r="S128" s="30">
        <f t="shared" si="17"/>
        <v>0</v>
      </c>
      <c r="T128" s="22">
        <f t="shared" si="18"/>
        <v>0</v>
      </c>
      <c r="U128" s="22">
        <f t="shared" si="19"/>
        <v>0</v>
      </c>
      <c r="W128" s="30">
        <f t="shared" si="20"/>
        <v>0</v>
      </c>
      <c r="X128" s="22">
        <f t="shared" si="21"/>
        <v>0</v>
      </c>
      <c r="Y128" s="22">
        <f t="shared" si="22"/>
        <v>0</v>
      </c>
      <c r="AA128" s="30">
        <f t="shared" si="23"/>
        <v>0</v>
      </c>
      <c r="AB128" s="22">
        <f t="shared" si="24"/>
        <v>0</v>
      </c>
      <c r="AC128" s="22">
        <f t="shared" si="27"/>
        <v>0</v>
      </c>
      <c r="AE128" s="30">
        <f t="shared" si="25"/>
        <v>0</v>
      </c>
      <c r="AF128" s="22">
        <f t="shared" si="28"/>
        <v>0</v>
      </c>
      <c r="AG128">
        <f t="shared" si="26"/>
        <v>0</v>
      </c>
      <c r="AH128" s="22"/>
    </row>
    <row r="129" spans="14:34" x14ac:dyDescent="0.45">
      <c r="N129" s="17" t="s">
        <v>53</v>
      </c>
      <c r="O129" s="30">
        <f t="shared" si="14"/>
        <v>0</v>
      </c>
      <c r="P129" s="22">
        <f t="shared" si="15"/>
        <v>0</v>
      </c>
      <c r="Q129" s="22">
        <f t="shared" si="16"/>
        <v>0</v>
      </c>
      <c r="S129" s="30">
        <f t="shared" si="17"/>
        <v>0</v>
      </c>
      <c r="T129" s="22">
        <f t="shared" si="18"/>
        <v>0</v>
      </c>
      <c r="U129" s="22">
        <f t="shared" si="19"/>
        <v>0</v>
      </c>
      <c r="W129" s="30">
        <f t="shared" si="20"/>
        <v>0</v>
      </c>
      <c r="X129" s="22">
        <f t="shared" si="21"/>
        <v>0</v>
      </c>
      <c r="Y129" s="22">
        <f t="shared" si="22"/>
        <v>0</v>
      </c>
      <c r="AA129" s="30">
        <f t="shared" si="23"/>
        <v>0</v>
      </c>
      <c r="AB129" s="22">
        <f t="shared" si="24"/>
        <v>0</v>
      </c>
      <c r="AC129" s="22">
        <f t="shared" si="27"/>
        <v>0</v>
      </c>
      <c r="AE129" s="30">
        <f t="shared" si="25"/>
        <v>0</v>
      </c>
      <c r="AF129" s="22">
        <f t="shared" si="28"/>
        <v>0</v>
      </c>
      <c r="AG129">
        <f t="shared" si="26"/>
        <v>0</v>
      </c>
      <c r="AH129" s="22"/>
    </row>
    <row r="131" spans="14:34" x14ac:dyDescent="0.45">
      <c r="N131" t="s">
        <v>54</v>
      </c>
      <c r="O131" s="38">
        <f>SUM(O114:O129)</f>
        <v>0</v>
      </c>
      <c r="Q131" s="22">
        <f>SUM(Q114:Q129)</f>
        <v>0</v>
      </c>
      <c r="S131" s="30">
        <f>SUM(S114:S129)</f>
        <v>0</v>
      </c>
      <c r="U131" s="22">
        <f>SUM(U114:U129)</f>
        <v>0</v>
      </c>
      <c r="W131" s="38">
        <f>SUM(W114:W129)</f>
        <v>0</v>
      </c>
      <c r="Y131" s="22">
        <f>SUM(Y114:Y129)</f>
        <v>0</v>
      </c>
      <c r="AA131" s="38">
        <f>SUM(AA114:AA129)</f>
        <v>0</v>
      </c>
      <c r="AC131" s="22">
        <f>SUM(AC114:AC129)</f>
        <v>0</v>
      </c>
      <c r="AE131" s="31">
        <f>SUM(AE114:AE129)</f>
        <v>0</v>
      </c>
      <c r="AF131" s="2"/>
      <c r="AG131">
        <f>SUM(AG114:AG129)</f>
        <v>0</v>
      </c>
      <c r="AH131" s="22"/>
    </row>
    <row r="135" spans="14:34" x14ac:dyDescent="0.45">
      <c r="N135" s="3" t="s">
        <v>26</v>
      </c>
      <c r="P135" s="5" t="str">
        <f>($C$3)</f>
        <v>p7eINT_metier</v>
      </c>
      <c r="T135" s="6" t="s">
        <v>27</v>
      </c>
      <c r="W135" s="7" t="str">
        <f>($C$5)</f>
        <v>Plaice VIIe - International (Used metier based datasets)</v>
      </c>
    </row>
    <row r="136" spans="14:34" x14ac:dyDescent="0.45">
      <c r="N136" s="3"/>
    </row>
    <row r="137" spans="14:34" x14ac:dyDescent="0.45">
      <c r="N137" s="6" t="s">
        <v>29</v>
      </c>
      <c r="P137" s="5">
        <f>($B$7)</f>
        <v>1996</v>
      </c>
      <c r="Q137" s="9"/>
      <c r="R137" s="9"/>
      <c r="S137" s="9"/>
      <c r="T137" s="6" t="s">
        <v>30</v>
      </c>
      <c r="U137" s="10"/>
      <c r="W137" s="5" t="str">
        <f>($D$7)</f>
        <v>Combined</v>
      </c>
    </row>
    <row r="138" spans="14:34" x14ac:dyDescent="0.45">
      <c r="N138" s="6"/>
      <c r="P138" s="6"/>
      <c r="Q138" s="9"/>
      <c r="R138" s="9"/>
      <c r="S138" s="9"/>
      <c r="U138" s="10"/>
    </row>
    <row r="139" spans="14:34" x14ac:dyDescent="0.45">
      <c r="N139" s="6" t="s">
        <v>32</v>
      </c>
      <c r="P139" s="36">
        <f>($F$7)</f>
        <v>42194</v>
      </c>
      <c r="Q139" s="2"/>
      <c r="R139" s="2"/>
      <c r="T139" s="6" t="s">
        <v>33</v>
      </c>
      <c r="U139" s="2"/>
      <c r="W139" s="5" t="str">
        <f>($J$7)</f>
        <v>idh</v>
      </c>
    </row>
    <row r="142" spans="14:34" x14ac:dyDescent="0.45">
      <c r="N142" s="15" t="s">
        <v>68</v>
      </c>
      <c r="X142" s="57" t="s">
        <v>133</v>
      </c>
    </row>
    <row r="143" spans="14:34" x14ac:dyDescent="0.45">
      <c r="X143" s="57" t="s">
        <v>134</v>
      </c>
    </row>
    <row r="144" spans="14:34" x14ac:dyDescent="0.45">
      <c r="N144" s="3" t="s">
        <v>78</v>
      </c>
      <c r="S144">
        <v>2.9999999999999997E-4</v>
      </c>
      <c r="T144">
        <v>0.1008</v>
      </c>
      <c r="W144">
        <v>1.49E-2</v>
      </c>
    </row>
    <row r="145" spans="10:39" x14ac:dyDescent="0.45">
      <c r="AH145" s="66"/>
      <c r="AI145" s="66"/>
      <c r="AJ145" s="67"/>
      <c r="AK145" s="67"/>
      <c r="AL145" s="67"/>
      <c r="AM145" s="67"/>
    </row>
    <row r="146" spans="10:39" x14ac:dyDescent="0.45">
      <c r="O146" s="37" t="str">
        <f>J13</f>
        <v>TOTAL</v>
      </c>
      <c r="P146" s="2"/>
      <c r="AA146" s="42" t="s">
        <v>79</v>
      </c>
      <c r="AF146" s="42" t="s">
        <v>79</v>
      </c>
      <c r="AH146" s="66"/>
      <c r="AI146" s="66"/>
      <c r="AJ146" s="68" t="s">
        <v>79</v>
      </c>
      <c r="AK146" s="67"/>
      <c r="AL146" s="67"/>
      <c r="AM146" s="67"/>
    </row>
    <row r="147" spans="10:39" x14ac:dyDescent="0.45">
      <c r="O147" s="37" t="str">
        <f>J14</f>
        <v>ANNUAL</v>
      </c>
      <c r="P147" s="2"/>
      <c r="S147" t="s">
        <v>80</v>
      </c>
      <c r="T147" t="s">
        <v>81</v>
      </c>
      <c r="AA147" s="42" t="s">
        <v>82</v>
      </c>
      <c r="AE147" t="s">
        <v>80</v>
      </c>
      <c r="AF147" s="42" t="s">
        <v>82</v>
      </c>
      <c r="AH147" s="66"/>
      <c r="AI147" s="66"/>
      <c r="AJ147" s="68" t="s">
        <v>83</v>
      </c>
      <c r="AK147" s="67"/>
      <c r="AL147" s="67"/>
      <c r="AM147" s="67"/>
    </row>
    <row r="148" spans="10:39" x14ac:dyDescent="0.45">
      <c r="N148" s="17" t="s">
        <v>40</v>
      </c>
      <c r="O148" s="10" t="s">
        <v>74</v>
      </c>
      <c r="P148" s="10" t="s">
        <v>75</v>
      </c>
      <c r="S148" t="s">
        <v>84</v>
      </c>
      <c r="T148" t="s">
        <v>85</v>
      </c>
      <c r="W148" t="s">
        <v>86</v>
      </c>
      <c r="X148" t="s">
        <v>87</v>
      </c>
      <c r="AA148" s="42" t="s">
        <v>88</v>
      </c>
      <c r="AE148" t="s">
        <v>89</v>
      </c>
      <c r="AF148" s="42" t="s">
        <v>90</v>
      </c>
      <c r="AH148" s="66"/>
      <c r="AI148" s="66"/>
      <c r="AJ148" s="68" t="s">
        <v>91</v>
      </c>
      <c r="AK148" s="67"/>
      <c r="AL148" s="67"/>
      <c r="AM148" s="67"/>
    </row>
    <row r="149" spans="10:39" x14ac:dyDescent="0.45">
      <c r="N149" s="17">
        <v>0</v>
      </c>
      <c r="O149" s="30">
        <f t="shared" ref="O149:O164" si="29">SUM(AE81+AE114)</f>
        <v>0</v>
      </c>
      <c r="P149" s="22">
        <f t="shared" ref="P149:P164" si="30">IF(AE81+AE114=0,0,(AE81*AF81+AE114* AF114)/(AE81+AE114))</f>
        <v>0</v>
      </c>
      <c r="Q149" s="22">
        <f t="shared" ref="Q149:Q164" si="31">SUM(O149*P149)</f>
        <v>0</v>
      </c>
      <c r="AF149" s="42"/>
      <c r="AH149" s="66"/>
      <c r="AI149" s="66"/>
      <c r="AJ149" s="67">
        <f t="shared" ref="AJ149:AJ164" si="32">SUM(O149*P149)</f>
        <v>0</v>
      </c>
      <c r="AK149" s="67"/>
      <c r="AL149" s="69">
        <f t="shared" ref="AL149:AL164" si="33">SUM(P149*$AJ$168)</f>
        <v>0</v>
      </c>
      <c r="AM149" s="67"/>
    </row>
    <row r="150" spans="10:39" x14ac:dyDescent="0.45">
      <c r="J150" s="56"/>
      <c r="N150" s="17">
        <v>1</v>
      </c>
      <c r="O150" s="30">
        <f t="shared" si="29"/>
        <v>15000</v>
      </c>
      <c r="P150" s="22">
        <f t="shared" si="30"/>
        <v>0.184</v>
      </c>
      <c r="Q150" s="22">
        <f t="shared" si="31"/>
        <v>2760</v>
      </c>
      <c r="S150">
        <v>1.5</v>
      </c>
      <c r="T150" s="22">
        <f t="shared" ref="T150:T164" si="34">P150</f>
        <v>0.184</v>
      </c>
      <c r="W150" s="22">
        <f>SUM(($S$144*S150^2)+($T$144*S150)+$W$144)</f>
        <v>0.16677500000000001</v>
      </c>
      <c r="X150">
        <f>SUM(O150*W150)</f>
        <v>2501.625</v>
      </c>
      <c r="AA150" s="43">
        <f>SUM(W150*$X$168)</f>
        <v>0.16613435998832579</v>
      </c>
      <c r="AE150">
        <v>1</v>
      </c>
      <c r="AF150" s="43">
        <f>SUM(($S$144*AE150^2)+($T$144*AE150)+$W$144)*$X$168</f>
        <v>0.11555440418915179</v>
      </c>
      <c r="AH150" s="66"/>
      <c r="AI150" s="66"/>
      <c r="AJ150" s="67">
        <f>SUM(O150*P150)</f>
        <v>2760</v>
      </c>
      <c r="AK150" s="67"/>
      <c r="AL150" s="69">
        <f t="shared" si="33"/>
        <v>0.1842129789069816</v>
      </c>
      <c r="AM150" s="67"/>
    </row>
    <row r="151" spans="10:39" x14ac:dyDescent="0.45">
      <c r="J151" s="56"/>
      <c r="N151" s="17">
        <v>2</v>
      </c>
      <c r="O151" s="30">
        <f t="shared" si="29"/>
        <v>1049552.5</v>
      </c>
      <c r="P151" s="22">
        <f t="shared" si="30"/>
        <v>0.28186306505145314</v>
      </c>
      <c r="Q151" s="22">
        <f t="shared" si="31"/>
        <v>295830.08458241529</v>
      </c>
      <c r="S151">
        <v>2.5</v>
      </c>
      <c r="T151" s="22">
        <f t="shared" si="34"/>
        <v>0.28186306505145314</v>
      </c>
      <c r="W151" s="22">
        <f t="shared" ref="W151:W164" si="35">SUM(($S$144*S151^2)+($T$144*S151)+$W$144)</f>
        <v>0.26877500000000004</v>
      </c>
      <c r="X151">
        <f t="shared" ref="X151:X164" si="36">SUM(O151*W151)</f>
        <v>282093.47318750003</v>
      </c>
      <c r="AA151" s="43">
        <f t="shared" ref="AA151:AA164" si="37">SUM(W151*$X$168)</f>
        <v>0.26774254298223515</v>
      </c>
      <c r="AE151">
        <v>2</v>
      </c>
      <c r="AF151" s="43">
        <f t="shared" ref="AF151:AF164" si="38">SUM(($S$144*AE151^2)+($T$144*AE151)+$W$144)*$X$168</f>
        <v>0.21686373958602023</v>
      </c>
      <c r="AH151" s="66"/>
      <c r="AI151" s="66"/>
      <c r="AJ151" s="67">
        <f t="shared" si="32"/>
        <v>295830.08458241529</v>
      </c>
      <c r="AK151" s="67"/>
      <c r="AL151" s="69">
        <f t="shared" si="33"/>
        <v>0.2821893198748941</v>
      </c>
      <c r="AM151" s="67"/>
    </row>
    <row r="152" spans="10:39" x14ac:dyDescent="0.45">
      <c r="J152" s="56"/>
      <c r="N152" s="17">
        <v>3</v>
      </c>
      <c r="O152" s="30">
        <f t="shared" si="29"/>
        <v>667844</v>
      </c>
      <c r="P152" s="22">
        <f t="shared" si="30"/>
        <v>0.36627758429925333</v>
      </c>
      <c r="Q152" s="22">
        <f t="shared" si="31"/>
        <v>244616.28700875054</v>
      </c>
      <c r="S152">
        <v>3.5</v>
      </c>
      <c r="T152" s="22">
        <f t="shared" si="34"/>
        <v>0.36627758429925333</v>
      </c>
      <c r="W152" s="22">
        <f t="shared" si="35"/>
        <v>0.37137500000000001</v>
      </c>
      <c r="X152">
        <f t="shared" si="36"/>
        <v>248020.5655</v>
      </c>
      <c r="AA152" s="43">
        <f t="shared" si="37"/>
        <v>0.3699484211702263</v>
      </c>
      <c r="AE152">
        <v>3</v>
      </c>
      <c r="AF152" s="43">
        <f t="shared" si="38"/>
        <v>0.31877077017697047</v>
      </c>
      <c r="AH152" s="66"/>
      <c r="AI152" s="66"/>
      <c r="AJ152" s="67">
        <f t="shared" si="32"/>
        <v>244616.28700875054</v>
      </c>
      <c r="AK152" s="67"/>
      <c r="AL152" s="69">
        <f t="shared" si="33"/>
        <v>0.36670154842727459</v>
      </c>
      <c r="AM152" s="67"/>
    </row>
    <row r="153" spans="10:39" x14ac:dyDescent="0.45">
      <c r="J153" s="56"/>
      <c r="N153" s="17">
        <v>4</v>
      </c>
      <c r="O153" s="30">
        <f t="shared" si="29"/>
        <v>379464</v>
      </c>
      <c r="P153" s="22">
        <f t="shared" si="30"/>
        <v>0.44987028202365142</v>
      </c>
      <c r="Q153" s="22">
        <f t="shared" si="31"/>
        <v>170709.57669782286</v>
      </c>
      <c r="S153">
        <v>4.5</v>
      </c>
      <c r="T153" s="22">
        <f t="shared" si="34"/>
        <v>0.44987028202365142</v>
      </c>
      <c r="W153" s="22">
        <f t="shared" si="35"/>
        <v>0.47457500000000002</v>
      </c>
      <c r="X153">
        <f t="shared" si="36"/>
        <v>180084.12780000002</v>
      </c>
      <c r="AA153" s="43">
        <f t="shared" si="37"/>
        <v>0.47275199455229927</v>
      </c>
      <c r="AE153">
        <v>4</v>
      </c>
      <c r="AF153" s="43">
        <f t="shared" si="38"/>
        <v>0.42127549596200259</v>
      </c>
      <c r="AH153" s="66"/>
      <c r="AI153" s="66"/>
      <c r="AJ153" s="67">
        <f t="shared" si="32"/>
        <v>170709.57669782286</v>
      </c>
      <c r="AK153" s="67"/>
      <c r="AL153" s="69">
        <f t="shared" si="33"/>
        <v>0.45039100420272155</v>
      </c>
      <c r="AM153" s="67"/>
    </row>
    <row r="154" spans="10:39" x14ac:dyDescent="0.45">
      <c r="J154" s="56"/>
      <c r="N154" s="17">
        <v>5</v>
      </c>
      <c r="O154" s="30">
        <f t="shared" si="29"/>
        <v>381900</v>
      </c>
      <c r="P154" s="22">
        <f t="shared" si="30"/>
        <v>0.55832393393807911</v>
      </c>
      <c r="Q154" s="22">
        <f t="shared" si="31"/>
        <v>213223.91037095242</v>
      </c>
      <c r="S154">
        <v>5.5</v>
      </c>
      <c r="T154" s="22">
        <f t="shared" si="34"/>
        <v>0.55832393393807911</v>
      </c>
      <c r="W154" s="22">
        <f t="shared" si="35"/>
        <v>0.57837499999999997</v>
      </c>
      <c r="X154">
        <f t="shared" si="36"/>
        <v>220881.41249999998</v>
      </c>
      <c r="AA154" s="43">
        <f t="shared" si="37"/>
        <v>0.57615326312845405</v>
      </c>
      <c r="AE154">
        <v>5</v>
      </c>
      <c r="AF154" s="43">
        <f t="shared" si="38"/>
        <v>0.52437791694111646</v>
      </c>
      <c r="AH154" s="66"/>
      <c r="AI154" s="66"/>
      <c r="AJ154" s="67">
        <f t="shared" si="32"/>
        <v>213223.91037095242</v>
      </c>
      <c r="AK154" s="67"/>
      <c r="AL154" s="69">
        <f t="shared" si="33"/>
        <v>0.55897019057499109</v>
      </c>
      <c r="AM154" s="67"/>
    </row>
    <row r="155" spans="10:39" x14ac:dyDescent="0.45">
      <c r="J155" s="56"/>
      <c r="N155" s="17">
        <v>6</v>
      </c>
      <c r="O155" s="30">
        <f t="shared" si="29"/>
        <v>121500</v>
      </c>
      <c r="P155" s="22">
        <f t="shared" si="30"/>
        <v>0.66474418018455761</v>
      </c>
      <c r="Q155" s="22">
        <f t="shared" si="31"/>
        <v>80766.417892423749</v>
      </c>
      <c r="S155">
        <v>6.5</v>
      </c>
      <c r="T155" s="22">
        <f t="shared" si="34"/>
        <v>0.66474418018455761</v>
      </c>
      <c r="W155" s="22">
        <f t="shared" si="35"/>
        <v>0.68277500000000002</v>
      </c>
      <c r="X155">
        <f t="shared" si="36"/>
        <v>82957.162500000006</v>
      </c>
      <c r="AA155" s="43">
        <f t="shared" si="37"/>
        <v>0.6801522268986907</v>
      </c>
      <c r="AE155">
        <v>6</v>
      </c>
      <c r="AF155" s="43">
        <f t="shared" si="38"/>
        <v>0.62807803311431221</v>
      </c>
      <c r="AH155" s="66"/>
      <c r="AI155" s="66"/>
      <c r="AJ155" s="67">
        <f t="shared" si="32"/>
        <v>80766.417892423749</v>
      </c>
      <c r="AK155" s="67"/>
      <c r="AL155" s="69">
        <f t="shared" si="33"/>
        <v>0.66551361762432981</v>
      </c>
      <c r="AM155" s="67"/>
    </row>
    <row r="156" spans="10:39" x14ac:dyDescent="0.45">
      <c r="J156" s="56"/>
      <c r="N156" s="17">
        <v>7</v>
      </c>
      <c r="O156" s="30">
        <f t="shared" si="29"/>
        <v>58550</v>
      </c>
      <c r="P156" s="22">
        <f t="shared" si="30"/>
        <v>0.775212818666561</v>
      </c>
      <c r="Q156" s="22">
        <f t="shared" si="31"/>
        <v>45388.710532927144</v>
      </c>
      <c r="S156">
        <v>7.5</v>
      </c>
      <c r="T156" s="22">
        <f t="shared" si="34"/>
        <v>0.775212818666561</v>
      </c>
      <c r="W156" s="22">
        <f t="shared" si="35"/>
        <v>0.787775</v>
      </c>
      <c r="X156">
        <f t="shared" si="36"/>
        <v>46124.22625</v>
      </c>
      <c r="AA156" s="43">
        <f t="shared" si="37"/>
        <v>0.78474888586300906</v>
      </c>
      <c r="AE156">
        <v>7</v>
      </c>
      <c r="AF156" s="43">
        <f t="shared" si="38"/>
        <v>0.73237584448158977</v>
      </c>
      <c r="AH156" s="66"/>
      <c r="AI156" s="66"/>
      <c r="AJ156" s="67">
        <f t="shared" si="32"/>
        <v>45388.710532927144</v>
      </c>
      <c r="AK156" s="67"/>
      <c r="AL156" s="69">
        <f t="shared" si="33"/>
        <v>0.77611012289915737</v>
      </c>
      <c r="AM156" s="67"/>
    </row>
    <row r="157" spans="10:39" x14ac:dyDescent="0.45">
      <c r="J157" s="56"/>
      <c r="N157" s="17">
        <v>8</v>
      </c>
      <c r="O157" s="30">
        <f t="shared" si="29"/>
        <v>37650</v>
      </c>
      <c r="P157" s="22">
        <f t="shared" si="30"/>
        <v>0.88851646350305269</v>
      </c>
      <c r="Q157" s="22">
        <f t="shared" si="31"/>
        <v>33452.644850889934</v>
      </c>
      <c r="S157">
        <v>8.5</v>
      </c>
      <c r="T157" s="22">
        <f t="shared" si="34"/>
        <v>0.88851646350305269</v>
      </c>
      <c r="W157" s="22">
        <f t="shared" si="35"/>
        <v>0.89337500000000003</v>
      </c>
      <c r="X157">
        <f t="shared" si="36"/>
        <v>33635.568749999999</v>
      </c>
      <c r="AA157" s="43">
        <f t="shared" si="37"/>
        <v>0.88994324002140934</v>
      </c>
      <c r="AE157">
        <v>8</v>
      </c>
      <c r="AF157" s="43">
        <f t="shared" si="38"/>
        <v>0.83727135104294903</v>
      </c>
      <c r="AH157" s="66"/>
      <c r="AI157" s="66"/>
      <c r="AJ157" s="67">
        <f t="shared" si="32"/>
        <v>33452.644850889934</v>
      </c>
      <c r="AK157" s="67"/>
      <c r="AL157" s="69">
        <f t="shared" si="33"/>
        <v>0.88954491603148766</v>
      </c>
      <c r="AM157" s="70"/>
    </row>
    <row r="158" spans="10:39" x14ac:dyDescent="0.45">
      <c r="J158" s="56"/>
      <c r="N158" s="17">
        <v>9</v>
      </c>
      <c r="O158" s="30">
        <f t="shared" si="29"/>
        <v>46750</v>
      </c>
      <c r="P158" s="22">
        <f t="shared" si="30"/>
        <v>1.0064284316414418</v>
      </c>
      <c r="Q158" s="22">
        <f t="shared" si="31"/>
        <v>47050.529179237405</v>
      </c>
      <c r="S158">
        <v>9.5</v>
      </c>
      <c r="T158" s="22">
        <f t="shared" si="34"/>
        <v>1.0064284316414418</v>
      </c>
      <c r="W158" s="22">
        <f t="shared" si="35"/>
        <v>0.99957499999999999</v>
      </c>
      <c r="X158">
        <f t="shared" si="36"/>
        <v>46730.131249999999</v>
      </c>
      <c r="Z158" s="5"/>
      <c r="AA158" s="43">
        <f t="shared" si="37"/>
        <v>0.99573528937389144</v>
      </c>
      <c r="AE158">
        <v>9</v>
      </c>
      <c r="AF158" s="43">
        <f t="shared" si="38"/>
        <v>0.94276455279839022</v>
      </c>
      <c r="AH158" s="66"/>
      <c r="AI158" s="66"/>
      <c r="AJ158" s="67">
        <f t="shared" si="32"/>
        <v>47050.529179237405</v>
      </c>
      <c r="AK158" s="67"/>
      <c r="AL158" s="69">
        <f t="shared" si="33"/>
        <v>1.0075933665725625</v>
      </c>
      <c r="AM158" s="67"/>
    </row>
    <row r="159" spans="10:39" x14ac:dyDescent="0.45">
      <c r="J159" s="56"/>
      <c r="L159" s="34" t="s">
        <v>92</v>
      </c>
      <c r="M159" s="30">
        <f>SUM(O159:O164)</f>
        <v>105150</v>
      </c>
      <c r="N159" s="17">
        <v>10</v>
      </c>
      <c r="O159" s="30">
        <f t="shared" si="29"/>
        <v>59150</v>
      </c>
      <c r="P159" s="22">
        <f t="shared" si="30"/>
        <v>1.1631301147849498</v>
      </c>
      <c r="Q159" s="22">
        <f t="shared" si="31"/>
        <v>68799.146289529774</v>
      </c>
      <c r="S159">
        <v>10.5</v>
      </c>
      <c r="T159" s="22">
        <f t="shared" si="34"/>
        <v>1.1631301147849498</v>
      </c>
      <c r="W159" s="22">
        <f t="shared" si="35"/>
        <v>1.1063749999999999</v>
      </c>
      <c r="X159">
        <f t="shared" si="36"/>
        <v>65442.081249999996</v>
      </c>
      <c r="AA159" s="43">
        <f t="shared" si="37"/>
        <v>1.1021250339204551</v>
      </c>
      <c r="AE159">
        <v>10</v>
      </c>
      <c r="AF159" s="43">
        <f t="shared" si="38"/>
        <v>1.048855449747913</v>
      </c>
      <c r="AH159" s="66"/>
      <c r="AI159" s="66"/>
      <c r="AJ159" s="67">
        <f t="shared" si="32"/>
        <v>68799.146289529774</v>
      </c>
      <c r="AK159" s="67"/>
      <c r="AL159" s="69">
        <f t="shared" si="33"/>
        <v>1.1644764309834512</v>
      </c>
      <c r="AM159" s="71"/>
    </row>
    <row r="160" spans="10:39" x14ac:dyDescent="0.45">
      <c r="N160" s="17">
        <v>11</v>
      </c>
      <c r="O160" s="30">
        <f t="shared" si="29"/>
        <v>20000</v>
      </c>
      <c r="P160" s="22">
        <f t="shared" si="30"/>
        <v>1.2070000000000001</v>
      </c>
      <c r="Q160" s="22">
        <f t="shared" si="31"/>
        <v>24140</v>
      </c>
      <c r="S160">
        <v>11.5</v>
      </c>
      <c r="T160" s="22">
        <f t="shared" si="34"/>
        <v>1.2070000000000001</v>
      </c>
      <c r="W160" s="22">
        <f t="shared" si="35"/>
        <v>1.2137749999999998</v>
      </c>
      <c r="X160">
        <f t="shared" si="36"/>
        <v>24275.499999999996</v>
      </c>
      <c r="AA160" s="43">
        <f t="shared" si="37"/>
        <v>1.209112473661101</v>
      </c>
      <c r="AE160">
        <v>11</v>
      </c>
      <c r="AF160" s="43">
        <f t="shared" si="38"/>
        <v>1.1555440418915179</v>
      </c>
      <c r="AH160" s="66"/>
      <c r="AI160" s="66"/>
      <c r="AJ160" s="67">
        <f t="shared" si="32"/>
        <v>24140</v>
      </c>
      <c r="AK160" s="67"/>
      <c r="AL160" s="69">
        <f t="shared" si="33"/>
        <v>1.2083970953300369</v>
      </c>
      <c r="AM160" s="67"/>
    </row>
    <row r="161" spans="14:39" x14ac:dyDescent="0.45">
      <c r="N161" s="17">
        <v>12</v>
      </c>
      <c r="O161" s="30">
        <f t="shared" si="29"/>
        <v>10000</v>
      </c>
      <c r="P161" s="22">
        <f t="shared" si="30"/>
        <v>1.3120000000000001</v>
      </c>
      <c r="Q161" s="22">
        <f t="shared" si="31"/>
        <v>13120</v>
      </c>
      <c r="S161">
        <v>12.5</v>
      </c>
      <c r="T161" s="22">
        <f t="shared" si="34"/>
        <v>1.3120000000000001</v>
      </c>
      <c r="W161" s="22">
        <f t="shared" si="35"/>
        <v>1.3217749999999999</v>
      </c>
      <c r="X161">
        <f t="shared" si="36"/>
        <v>13217.75</v>
      </c>
      <c r="AA161" s="43">
        <f t="shared" si="37"/>
        <v>1.3166976085958284</v>
      </c>
      <c r="AE161">
        <v>12</v>
      </c>
      <c r="AF161" s="43">
        <f t="shared" si="38"/>
        <v>1.2628303292292045</v>
      </c>
      <c r="AH161" s="66"/>
      <c r="AI161" s="66"/>
      <c r="AJ161" s="67">
        <f t="shared" si="32"/>
        <v>13120</v>
      </c>
      <c r="AK161" s="67"/>
      <c r="AL161" s="69">
        <f t="shared" si="33"/>
        <v>1.3135186322063035</v>
      </c>
      <c r="AM161" s="67"/>
    </row>
    <row r="162" spans="14:39" x14ac:dyDescent="0.45">
      <c r="N162" s="17">
        <v>13</v>
      </c>
      <c r="O162" s="30">
        <f t="shared" si="29"/>
        <v>4000</v>
      </c>
      <c r="P162" s="22">
        <f t="shared" si="30"/>
        <v>1.4179999999999999</v>
      </c>
      <c r="Q162" s="22">
        <f t="shared" si="31"/>
        <v>5672</v>
      </c>
      <c r="S162">
        <v>13.5</v>
      </c>
      <c r="T162" s="22">
        <f t="shared" si="34"/>
        <v>1.4179999999999999</v>
      </c>
      <c r="W162" s="22">
        <f t="shared" si="35"/>
        <v>1.430375</v>
      </c>
      <c r="X162">
        <f t="shared" si="36"/>
        <v>5721.5</v>
      </c>
      <c r="AA162" s="43">
        <f t="shared" si="37"/>
        <v>1.4248804387246379</v>
      </c>
      <c r="AE162">
        <v>13</v>
      </c>
      <c r="AF162" s="43">
        <f t="shared" si="38"/>
        <v>1.370714311760973</v>
      </c>
      <c r="AH162" s="66"/>
      <c r="AI162" s="66"/>
      <c r="AJ162" s="67">
        <f t="shared" si="32"/>
        <v>5672</v>
      </c>
      <c r="AK162" s="67"/>
      <c r="AL162" s="69">
        <f t="shared" si="33"/>
        <v>1.4196413265766299</v>
      </c>
      <c r="AM162" s="67"/>
    </row>
    <row r="163" spans="14:39" x14ac:dyDescent="0.45">
      <c r="N163" s="17">
        <v>14</v>
      </c>
      <c r="O163" s="30">
        <f t="shared" si="29"/>
        <v>3000</v>
      </c>
      <c r="P163" s="22">
        <f t="shared" si="30"/>
        <v>1.5249999999999999</v>
      </c>
      <c r="Q163" s="22">
        <f t="shared" si="31"/>
        <v>4575</v>
      </c>
      <c r="S163">
        <v>14.5</v>
      </c>
      <c r="T163" s="22">
        <f t="shared" si="34"/>
        <v>1.5249999999999999</v>
      </c>
      <c r="W163" s="22">
        <f t="shared" si="35"/>
        <v>1.5395749999999999</v>
      </c>
      <c r="X163">
        <f t="shared" si="36"/>
        <v>4618.7249999999995</v>
      </c>
      <c r="AA163" s="43">
        <f t="shared" si="37"/>
        <v>1.5336609640475289</v>
      </c>
      <c r="AE163">
        <v>14</v>
      </c>
      <c r="AF163" s="43">
        <f t="shared" si="38"/>
        <v>1.4791959894868232</v>
      </c>
      <c r="AH163" s="66"/>
      <c r="AI163" s="66"/>
      <c r="AJ163" s="67">
        <f t="shared" si="32"/>
        <v>4575</v>
      </c>
      <c r="AK163" s="67"/>
      <c r="AL163" s="69">
        <f t="shared" si="33"/>
        <v>1.5267651784410159</v>
      </c>
      <c r="AM163" s="67"/>
    </row>
    <row r="164" spans="14:39" x14ac:dyDescent="0.45">
      <c r="N164" s="17" t="s">
        <v>53</v>
      </c>
      <c r="O164" s="30">
        <f t="shared" si="29"/>
        <v>9000</v>
      </c>
      <c r="P164" s="22">
        <f t="shared" si="30"/>
        <v>1.633</v>
      </c>
      <c r="Q164" s="22">
        <f t="shared" si="31"/>
        <v>14697</v>
      </c>
      <c r="S164">
        <v>15.5</v>
      </c>
      <c r="T164" s="22">
        <f t="shared" si="34"/>
        <v>1.633</v>
      </c>
      <c r="W164" s="22">
        <f t="shared" si="35"/>
        <v>1.649375</v>
      </c>
      <c r="X164">
        <f t="shared" si="36"/>
        <v>14844.375</v>
      </c>
      <c r="AA164" s="43">
        <f t="shared" si="37"/>
        <v>1.643039184564502</v>
      </c>
      <c r="AE164">
        <v>15</v>
      </c>
      <c r="AF164" s="43">
        <f t="shared" si="38"/>
        <v>1.5882753624067552</v>
      </c>
      <c r="AH164" s="66"/>
      <c r="AI164" s="66"/>
      <c r="AJ164" s="67">
        <f t="shared" si="32"/>
        <v>14697</v>
      </c>
      <c r="AK164" s="67"/>
      <c r="AL164" s="69">
        <f t="shared" si="33"/>
        <v>1.6348901877994617</v>
      </c>
      <c r="AM164" s="67"/>
    </row>
    <row r="165" spans="14:39" x14ac:dyDescent="0.45">
      <c r="Z165" s="42" t="s">
        <v>92</v>
      </c>
      <c r="AA165" s="43">
        <f>SUM(AA159*O159/M159)+(AA160*O160/M159)+(AA161*O161/M159)+(AA162*O162/M159)+(AA163*O163/M159)+(AA164*O164/M159)</f>
        <v>1.2137686982757667</v>
      </c>
      <c r="AB165" s="42"/>
      <c r="AC165" s="42"/>
      <c r="AD165" s="42" t="s">
        <v>93</v>
      </c>
      <c r="AE165" s="44">
        <v>10</v>
      </c>
      <c r="AF165" s="43">
        <f>SUM(AF159*O159/M159)+(AF160*O160/M159)+(AF161*O161/M159)+(AF162*O162/M159)+(AF163*O163/M159)+(AF164*O164/M159)</f>
        <v>1.1601893243925498</v>
      </c>
      <c r="AH165" s="66"/>
      <c r="AI165" s="66"/>
      <c r="AJ165" s="66"/>
      <c r="AK165" s="66"/>
      <c r="AL165" s="43">
        <f>SUM(AL159*O159/M159)+(AL160*O160/M159)+(AL161*O161/M159)+(AL162*O162/M159)+(AL163*O163/M159)+(AL164*O164/M159)</f>
        <v>1.2473112853367536</v>
      </c>
      <c r="AM165" s="66"/>
    </row>
    <row r="166" spans="14:39" x14ac:dyDescent="0.45">
      <c r="N166" t="s">
        <v>54</v>
      </c>
      <c r="O166" s="31">
        <f>SUM(O149:O164)</f>
        <v>2863360.5</v>
      </c>
      <c r="P166" s="2"/>
      <c r="Q166" s="32">
        <f>SUM(Q149:Q164)</f>
        <v>1264801.3074049491</v>
      </c>
      <c r="W166" t="s">
        <v>94</v>
      </c>
      <c r="X166">
        <f>SUM(X150:X164)</f>
        <v>1271148.2239875004</v>
      </c>
      <c r="AH166" s="66" t="s">
        <v>94</v>
      </c>
      <c r="AI166" s="66"/>
      <c r="AJ166" s="66">
        <f>SUM(AJ149:AJ164)</f>
        <v>1264801.3074049491</v>
      </c>
      <c r="AK166" s="66"/>
      <c r="AL166" s="66"/>
      <c r="AM166" s="66"/>
    </row>
    <row r="167" spans="14:39" x14ac:dyDescent="0.45">
      <c r="AH167" s="66"/>
      <c r="AI167" s="66"/>
      <c r="AJ167" s="66"/>
      <c r="AK167" s="66"/>
      <c r="AL167" s="66"/>
      <c r="AM167" s="66"/>
    </row>
    <row r="168" spans="14:39" x14ac:dyDescent="0.45">
      <c r="N168" t="s">
        <v>95</v>
      </c>
      <c r="O168" s="33">
        <f>IF($Q$166 &gt;0, $Q$166/$J$15/1000,0)</f>
        <v>0.99884384418380678</v>
      </c>
      <c r="P168" s="2"/>
      <c r="W168" t="s">
        <v>96</v>
      </c>
      <c r="X168">
        <f>J15/(X166/1000)</f>
        <v>0.99615865680303273</v>
      </c>
      <c r="AH168" s="66" t="s">
        <v>96</v>
      </c>
      <c r="AI168" s="66"/>
      <c r="AJ168" s="66">
        <f>J15/(AJ166/1000)</f>
        <v>1.0011574940596826</v>
      </c>
      <c r="AK168" s="66"/>
      <c r="AL168" s="66"/>
      <c r="AM168" s="66"/>
    </row>
    <row r="169" spans="14:39" x14ac:dyDescent="0.45">
      <c r="N169" t="s">
        <v>97</v>
      </c>
    </row>
    <row r="170" spans="14:39" x14ac:dyDescent="0.45">
      <c r="N170" t="s">
        <v>98</v>
      </c>
    </row>
  </sheetData>
  <pageMargins left="0.75" right="0.75" top="1" bottom="1" header="0.5" footer="0.5"/>
  <pageSetup paperSize="9" orientation="landscape" blackAndWhite="1" useFirstPageNumber="1" horizontalDpi="4294967292" verticalDpi="4294967292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9457" r:id="rId4" name="Button 1">
              <controlPr defaultSize="0" print="0" autoFill="0" autoLine="0" autoPict="0" macro="'TOTINT+migration(1996)'!PRINT">
                <anchor moveWithCells="1" sizeWithCells="1">
                  <from>
                    <xdr:col>5</xdr:col>
                    <xdr:colOff>354330</xdr:colOff>
                    <xdr:row>2</xdr:row>
                    <xdr:rowOff>0</xdr:rowOff>
                  </from>
                  <to>
                    <xdr:col>7</xdr:col>
                    <xdr:colOff>533400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8" r:id="rId5" name="Button 2">
              <controlPr defaultSize="0" print="0" autoFill="0" autoLine="0" autoPict="0" macro="'TOTINT+migration(1996)'!FIRST">
                <anchor moveWithCells="1" sizeWithCells="1">
                  <from>
                    <xdr:col>4</xdr:col>
                    <xdr:colOff>0</xdr:colOff>
                    <xdr:row>2</xdr:row>
                    <xdr:rowOff>0</xdr:rowOff>
                  </from>
                  <to>
                    <xdr:col>5</xdr:col>
                    <xdr:colOff>354330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9" r:id="rId6" name="Button 3">
              <controlPr defaultSize="0" print="0" autoFill="0" autoLine="0" autoPict="0" macro="'TOTINT+migration(1996)'!SAVE">
                <anchor moveWithCells="1" sizeWithCells="1">
                  <from>
                    <xdr:col>7</xdr:col>
                    <xdr:colOff>533400</xdr:colOff>
                    <xdr:row>2</xdr:row>
                    <xdr:rowOff>0</xdr:rowOff>
                  </from>
                  <to>
                    <xdr:col>10</xdr:col>
                    <xdr:colOff>57150</xdr:colOff>
                    <xdr:row>5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pageSetUpPr autoPageBreaks="0"/>
  </sheetPr>
  <dimension ref="A1:BC170"/>
  <sheetViews>
    <sheetView zoomScaleNormal="100" workbookViewId="0"/>
  </sheetViews>
  <sheetFormatPr defaultRowHeight="12.3" x14ac:dyDescent="0.45"/>
  <cols>
    <col min="7" max="7" width="2.71875" customWidth="1"/>
    <col min="9" max="9" width="2.71875" customWidth="1"/>
    <col min="10" max="10" width="9.83203125" customWidth="1"/>
    <col min="14" max="14" width="5.71875" customWidth="1"/>
    <col min="15" max="15" width="10.71875" customWidth="1"/>
    <col min="16" max="16" width="7.71875" customWidth="1"/>
    <col min="17" max="17" width="6.71875" hidden="1" customWidth="1"/>
    <col min="18" max="18" width="3.71875" customWidth="1"/>
    <col min="19" max="19" width="10.71875" customWidth="1"/>
    <col min="20" max="20" width="7.71875" customWidth="1"/>
    <col min="21" max="21" width="6.71875" hidden="1" customWidth="1"/>
    <col min="22" max="22" width="3.71875" customWidth="1"/>
    <col min="23" max="23" width="10.71875" customWidth="1"/>
    <col min="24" max="24" width="7.71875" customWidth="1"/>
    <col min="25" max="25" width="6.71875" hidden="1" customWidth="1"/>
    <col min="26" max="26" width="3.71875" customWidth="1"/>
    <col min="27" max="27" width="10.71875" customWidth="1"/>
    <col min="28" max="28" width="7.71875" customWidth="1"/>
    <col min="29" max="29" width="6.71875" hidden="1" customWidth="1"/>
    <col min="30" max="30" width="3.71875" customWidth="1"/>
    <col min="31" max="31" width="10.71875" customWidth="1"/>
    <col min="32" max="32" width="7.71875" customWidth="1"/>
    <col min="33" max="33" width="0" hidden="1" customWidth="1"/>
    <col min="35" max="35" width="5.27734375" customWidth="1"/>
    <col min="36" max="36" width="8.71875" customWidth="1"/>
    <col min="37" max="37" width="6.27734375" customWidth="1"/>
    <col min="38" max="38" width="6.44140625" customWidth="1"/>
  </cols>
  <sheetData>
    <row r="1" spans="1:55" ht="22.5" x14ac:dyDescent="0.75">
      <c r="A1" s="3" t="s">
        <v>22</v>
      </c>
      <c r="C1" s="1" t="s">
        <v>23</v>
      </c>
      <c r="E1" s="2"/>
      <c r="F1" s="3" t="s">
        <v>24</v>
      </c>
      <c r="J1" s="3" t="s">
        <v>25</v>
      </c>
      <c r="N1" s="3" t="s">
        <v>26</v>
      </c>
      <c r="P1" s="5" t="str">
        <f>($C$3)</f>
        <v>p7eINT_metier</v>
      </c>
      <c r="T1" s="6" t="s">
        <v>27</v>
      </c>
      <c r="W1" s="7" t="str">
        <f>($C$5)</f>
        <v>Plaice VIIe - International (Used metier based datasets)</v>
      </c>
    </row>
    <row r="2" spans="1:55" x14ac:dyDescent="0.45">
      <c r="N2" s="3"/>
    </row>
    <row r="3" spans="1:55" x14ac:dyDescent="0.45">
      <c r="A3" s="3" t="s">
        <v>26</v>
      </c>
      <c r="C3" s="11" t="s">
        <v>28</v>
      </c>
      <c r="D3" s="39"/>
      <c r="N3" s="6" t="s">
        <v>29</v>
      </c>
      <c r="P3" s="5">
        <f>($B$7)</f>
        <v>1995</v>
      </c>
      <c r="Q3" s="9"/>
      <c r="R3" s="9"/>
      <c r="S3" s="9"/>
      <c r="T3" s="6" t="s">
        <v>30</v>
      </c>
      <c r="U3" s="10"/>
      <c r="W3" s="5" t="str">
        <f>($D$7)</f>
        <v>Combined</v>
      </c>
    </row>
    <row r="4" spans="1:55" x14ac:dyDescent="0.45">
      <c r="A4" s="3"/>
      <c r="N4" s="6"/>
      <c r="P4" s="6"/>
      <c r="Q4" s="9"/>
      <c r="R4" s="9"/>
      <c r="S4" s="9"/>
      <c r="U4" s="10"/>
    </row>
    <row r="5" spans="1:55" x14ac:dyDescent="0.45">
      <c r="A5" s="6" t="s">
        <v>27</v>
      </c>
      <c r="C5" s="11" t="s">
        <v>31</v>
      </c>
      <c r="D5" s="9"/>
      <c r="E5" s="9"/>
      <c r="G5" s="10"/>
      <c r="N5" s="6" t="s">
        <v>32</v>
      </c>
      <c r="P5" s="36">
        <f>($F$7)</f>
        <v>42194</v>
      </c>
      <c r="Q5" s="2"/>
      <c r="R5" s="2"/>
      <c r="T5" s="6" t="s">
        <v>33</v>
      </c>
      <c r="U5" s="2"/>
      <c r="W5" s="5" t="str">
        <f>($J$7)</f>
        <v>idh</v>
      </c>
    </row>
    <row r="6" spans="1:55" x14ac:dyDescent="0.45">
      <c r="A6" s="6"/>
      <c r="C6" s="6"/>
      <c r="D6" s="9"/>
      <c r="E6" s="9"/>
      <c r="G6" s="10"/>
    </row>
    <row r="7" spans="1:55" x14ac:dyDescent="0.45">
      <c r="A7" s="6" t="s">
        <v>29</v>
      </c>
      <c r="B7" s="12">
        <v>1995</v>
      </c>
      <c r="C7" s="9" t="s">
        <v>30</v>
      </c>
      <c r="D7" s="13" t="str">
        <f>IF(F45=1, "Combined",IF(F45=2, "Separate",""))</f>
        <v>Combined</v>
      </c>
      <c r="E7" s="4" t="s">
        <v>32</v>
      </c>
      <c r="F7" s="35">
        <v>42194</v>
      </c>
      <c r="G7" s="2"/>
      <c r="I7" s="4" t="s">
        <v>33</v>
      </c>
      <c r="J7" s="40" t="s">
        <v>34</v>
      </c>
    </row>
    <row r="8" spans="1:55" x14ac:dyDescent="0.45">
      <c r="N8" s="15" t="s">
        <v>35</v>
      </c>
      <c r="AU8" s="45"/>
    </row>
    <row r="9" spans="1:55" x14ac:dyDescent="0.45">
      <c r="AF9" s="46"/>
      <c r="AG9" s="46"/>
      <c r="AH9" s="46"/>
      <c r="AI9" s="46"/>
      <c r="AJ9" s="46"/>
      <c r="AK9" s="46"/>
      <c r="AL9" s="46"/>
      <c r="AM9" s="46"/>
      <c r="AN9" s="46"/>
      <c r="AO9" s="47"/>
      <c r="AU9" s="45"/>
    </row>
    <row r="10" spans="1:55" x14ac:dyDescent="0.45">
      <c r="A10" t="s">
        <v>36</v>
      </c>
      <c r="N10" s="3" t="s">
        <v>37</v>
      </c>
    </row>
    <row r="11" spans="1:55" x14ac:dyDescent="0.45">
      <c r="A11" t="s">
        <v>38</v>
      </c>
      <c r="AK11" s="9"/>
    </row>
    <row r="12" spans="1:55" x14ac:dyDescent="0.45">
      <c r="O12" s="37" t="str">
        <f>C14</f>
        <v>International</v>
      </c>
      <c r="P12" s="2"/>
      <c r="S12" s="37" t="str">
        <f>D14</f>
        <v>Migration</v>
      </c>
      <c r="T12" s="2"/>
      <c r="U12" s="5"/>
      <c r="W12" s="37" t="str">
        <f>E14</f>
        <v>-</v>
      </c>
      <c r="X12" s="2"/>
      <c r="Z12" s="5"/>
      <c r="AA12" s="37" t="str">
        <f>F14</f>
        <v>-</v>
      </c>
      <c r="AB12" s="2"/>
      <c r="AC12" s="5"/>
      <c r="AJ12" s="9"/>
      <c r="AX12" s="42"/>
      <c r="BC12" s="42"/>
    </row>
    <row r="13" spans="1:55" x14ac:dyDescent="0.45">
      <c r="I13" s="4"/>
      <c r="J13" s="16" t="s">
        <v>39</v>
      </c>
      <c r="N13" s="17" t="s">
        <v>40</v>
      </c>
      <c r="O13" s="10"/>
      <c r="P13" s="10"/>
      <c r="S13" s="10"/>
      <c r="T13" s="10"/>
      <c r="U13" s="10"/>
      <c r="W13" s="10" t="s">
        <v>41</v>
      </c>
      <c r="X13" s="10" t="s">
        <v>42</v>
      </c>
      <c r="AA13" s="10" t="s">
        <v>41</v>
      </c>
      <c r="AB13" s="10" t="s">
        <v>42</v>
      </c>
      <c r="AC13" s="10"/>
      <c r="AE13" s="10"/>
      <c r="AX13" s="42"/>
      <c r="BC13" s="42"/>
    </row>
    <row r="14" spans="1:55" x14ac:dyDescent="0.45">
      <c r="C14" s="41" t="s">
        <v>43</v>
      </c>
      <c r="D14" s="41" t="s">
        <v>44</v>
      </c>
      <c r="E14" s="41" t="s">
        <v>45</v>
      </c>
      <c r="F14" s="41" t="s">
        <v>45</v>
      </c>
      <c r="H14" s="16" t="s">
        <v>46</v>
      </c>
      <c r="I14" s="4"/>
      <c r="J14" s="16" t="s">
        <v>47</v>
      </c>
      <c r="N14" s="17">
        <v>0</v>
      </c>
      <c r="O14" s="30"/>
      <c r="P14" s="22"/>
      <c r="Q14" s="18"/>
      <c r="S14" s="13">
        <v>0</v>
      </c>
      <c r="T14" s="22">
        <v>0</v>
      </c>
      <c r="U14" s="20"/>
      <c r="W14" s="30">
        <v>0</v>
      </c>
      <c r="X14" s="22">
        <v>0</v>
      </c>
      <c r="AA14" s="30">
        <v>0</v>
      </c>
      <c r="AB14" s="22">
        <v>0</v>
      </c>
      <c r="AC14" s="23"/>
      <c r="AE14" s="22"/>
      <c r="AX14" s="42"/>
      <c r="BC14" s="42"/>
    </row>
    <row r="15" spans="1:55" x14ac:dyDescent="0.45">
      <c r="A15" t="s">
        <v>48</v>
      </c>
      <c r="C15" s="20">
        <v>1031</v>
      </c>
      <c r="D15" s="22">
        <v>215.64596154683201</v>
      </c>
      <c r="E15" s="20">
        <f>0</f>
        <v>0</v>
      </c>
      <c r="F15" s="20">
        <f>0</f>
        <v>0</v>
      </c>
      <c r="H15" s="22"/>
      <c r="J15" s="22">
        <f>SUM(C15:F15)</f>
        <v>1246.645961546832</v>
      </c>
      <c r="N15" s="17">
        <v>1</v>
      </c>
      <c r="O15" s="30">
        <v>6000</v>
      </c>
      <c r="P15" s="22">
        <v>0.22600000000000001</v>
      </c>
      <c r="Q15" s="18"/>
      <c r="S15" s="13">
        <v>0</v>
      </c>
      <c r="T15" s="22">
        <v>0</v>
      </c>
      <c r="U15" s="20"/>
      <c r="W15" s="30">
        <v>0</v>
      </c>
      <c r="X15" s="22">
        <v>0</v>
      </c>
      <c r="AA15" s="30">
        <v>0</v>
      </c>
      <c r="AB15" s="22">
        <v>0</v>
      </c>
      <c r="AC15" s="23"/>
      <c r="AE15" s="22"/>
      <c r="BC15" s="42"/>
    </row>
    <row r="16" spans="1:55" x14ac:dyDescent="0.45">
      <c r="N16" s="17">
        <v>2</v>
      </c>
      <c r="O16" s="30">
        <v>304000</v>
      </c>
      <c r="P16" s="22">
        <v>0.29799999999999999</v>
      </c>
      <c r="Q16" s="18"/>
      <c r="S16" s="30">
        <v>17505</v>
      </c>
      <c r="T16" s="22">
        <v>0.21907235347665399</v>
      </c>
      <c r="U16" s="20"/>
      <c r="W16" s="30">
        <v>0</v>
      </c>
      <c r="X16" s="22">
        <v>0</v>
      </c>
      <c r="AA16" s="30">
        <v>0</v>
      </c>
      <c r="AB16" s="22">
        <v>0</v>
      </c>
      <c r="AC16" s="23"/>
      <c r="AE16" s="22"/>
      <c r="AQ16" s="22"/>
      <c r="AT16" s="22"/>
      <c r="AX16" s="43"/>
      <c r="BC16" s="43"/>
    </row>
    <row r="17" spans="1:55" x14ac:dyDescent="0.45">
      <c r="A17" t="s">
        <v>49</v>
      </c>
      <c r="C17" s="20">
        <v>1031</v>
      </c>
      <c r="D17" s="22">
        <v>215.64596154683201</v>
      </c>
      <c r="E17" s="20">
        <f>0</f>
        <v>0</v>
      </c>
      <c r="F17" s="20">
        <f>0</f>
        <v>0</v>
      </c>
      <c r="H17" s="22">
        <f>SUM(C17:F17)</f>
        <v>1246.645961546832</v>
      </c>
      <c r="I17" s="22"/>
      <c r="J17" s="22"/>
      <c r="N17" s="17">
        <v>3</v>
      </c>
      <c r="O17" s="30">
        <v>639000</v>
      </c>
      <c r="P17" s="22">
        <v>0.374</v>
      </c>
      <c r="Q17" s="18"/>
      <c r="S17" s="30">
        <v>92617.5</v>
      </c>
      <c r="T17" s="22">
        <v>0.281214512958678</v>
      </c>
      <c r="U17" s="20"/>
      <c r="W17" s="30">
        <v>0</v>
      </c>
      <c r="X17" s="22">
        <v>0</v>
      </c>
      <c r="AA17" s="30">
        <v>0</v>
      </c>
      <c r="AB17" s="22">
        <v>0</v>
      </c>
      <c r="AC17" s="23"/>
      <c r="AE17" s="22"/>
      <c r="AQ17" s="22"/>
      <c r="AT17" s="22"/>
      <c r="AX17" s="43"/>
      <c r="BC17" s="43"/>
    </row>
    <row r="18" spans="1:55" x14ac:dyDescent="0.45">
      <c r="N18" s="17">
        <v>4</v>
      </c>
      <c r="O18" s="30">
        <v>730000</v>
      </c>
      <c r="P18" s="22">
        <v>0.45400000000000001</v>
      </c>
      <c r="Q18" s="18"/>
      <c r="S18" s="30">
        <v>212688</v>
      </c>
      <c r="T18" s="22">
        <v>0.36406063692991197</v>
      </c>
      <c r="U18" s="20"/>
      <c r="W18" s="30">
        <v>0</v>
      </c>
      <c r="X18" s="22">
        <v>0</v>
      </c>
      <c r="AA18" s="30">
        <v>0</v>
      </c>
      <c r="AB18" s="22">
        <v>0</v>
      </c>
      <c r="AC18" s="23"/>
      <c r="AE18" s="22"/>
      <c r="AQ18" s="22"/>
      <c r="AT18" s="22"/>
      <c r="AX18" s="43"/>
      <c r="BC18" s="43"/>
    </row>
    <row r="19" spans="1:55" x14ac:dyDescent="0.45">
      <c r="A19" t="s">
        <v>50</v>
      </c>
      <c r="C19" s="20">
        <v>1031</v>
      </c>
      <c r="D19" s="22">
        <v>215.64596154683201</v>
      </c>
      <c r="E19" s="20">
        <v>0</v>
      </c>
      <c r="F19" s="20">
        <v>0</v>
      </c>
      <c r="H19" s="22"/>
      <c r="I19" s="22"/>
      <c r="J19" s="22"/>
      <c r="N19" s="17">
        <v>5</v>
      </c>
      <c r="O19" s="30">
        <v>191000</v>
      </c>
      <c r="P19" s="22">
        <v>0.53700000000000003</v>
      </c>
      <c r="Q19" s="18"/>
      <c r="S19" s="30">
        <v>71850</v>
      </c>
      <c r="T19" s="22">
        <v>0.485206381608772</v>
      </c>
      <c r="U19" s="20"/>
      <c r="W19" s="30">
        <v>0</v>
      </c>
      <c r="X19" s="22">
        <v>0</v>
      </c>
      <c r="AA19" s="30">
        <v>0</v>
      </c>
      <c r="AB19" s="22">
        <v>0</v>
      </c>
      <c r="AC19" s="23"/>
      <c r="AE19" s="22"/>
      <c r="AQ19" s="22"/>
      <c r="AT19" s="22"/>
      <c r="AX19" s="43"/>
      <c r="BC19" s="43"/>
    </row>
    <row r="20" spans="1:55" x14ac:dyDescent="0.45">
      <c r="N20" s="17">
        <v>6</v>
      </c>
      <c r="O20" s="30">
        <v>100000</v>
      </c>
      <c r="P20" s="22">
        <v>0.623</v>
      </c>
      <c r="Q20" s="18"/>
      <c r="S20" s="30">
        <v>17550</v>
      </c>
      <c r="T20" s="22">
        <v>0.604614513508134</v>
      </c>
      <c r="U20" s="20"/>
      <c r="W20" s="30">
        <v>0</v>
      </c>
      <c r="X20" s="22">
        <v>0</v>
      </c>
      <c r="AA20" s="30">
        <v>0</v>
      </c>
      <c r="AB20" s="22">
        <v>0</v>
      </c>
      <c r="AC20" s="23"/>
      <c r="AE20" s="22"/>
      <c r="AQ20" s="22"/>
      <c r="AT20" s="22"/>
      <c r="AX20" s="43"/>
      <c r="BC20" s="43"/>
    </row>
    <row r="21" spans="1:55" x14ac:dyDescent="0.45">
      <c r="A21" t="s">
        <v>51</v>
      </c>
      <c r="C21" s="13">
        <f>IF(C19=0, 0,IF(C19&lt;&gt; 0, C17/C19))</f>
        <v>1</v>
      </c>
      <c r="D21" s="13">
        <f>IF(D19=0, 0,IF(D19&lt;&gt; 0, D17/D19))</f>
        <v>1</v>
      </c>
      <c r="E21" s="13">
        <f>IF(E19=0, 0,IF(E19&lt;&gt; 0, E17/E19))</f>
        <v>0</v>
      </c>
      <c r="F21" s="13">
        <f>IF(F19=0, 0,IF(F19&lt;&gt; 0, F17/F19))</f>
        <v>0</v>
      </c>
      <c r="J21" s="13">
        <f>IF(H17=0, 0,IF(H17&lt;&gt; 0, J15/H17))</f>
        <v>1</v>
      </c>
      <c r="N21" s="17">
        <v>7</v>
      </c>
      <c r="O21" s="30">
        <v>33000</v>
      </c>
      <c r="P21" s="22">
        <v>0.71399999999999997</v>
      </c>
      <c r="Q21" s="18"/>
      <c r="S21" s="30">
        <v>22500</v>
      </c>
      <c r="T21" s="22">
        <v>0.72074475224405699</v>
      </c>
      <c r="U21" s="20"/>
      <c r="W21" s="30">
        <v>0</v>
      </c>
      <c r="X21" s="22">
        <v>0</v>
      </c>
      <c r="AA21" s="30">
        <v>0</v>
      </c>
      <c r="AB21" s="22">
        <v>0</v>
      </c>
      <c r="AC21" s="23"/>
      <c r="AE21" s="22"/>
      <c r="AQ21" s="22"/>
      <c r="AT21" s="22"/>
      <c r="AX21" s="43"/>
      <c r="BC21" s="43"/>
    </row>
    <row r="22" spans="1:55" x14ac:dyDescent="0.45">
      <c r="N22" s="17">
        <v>8</v>
      </c>
      <c r="O22" s="30">
        <v>62000</v>
      </c>
      <c r="P22" s="22">
        <v>0.80800000000000005</v>
      </c>
      <c r="Q22" s="18"/>
      <c r="S22" s="30">
        <v>17400</v>
      </c>
      <c r="T22" s="22">
        <v>0.86883048453266998</v>
      </c>
      <c r="U22" s="20"/>
      <c r="W22" s="30">
        <v>0</v>
      </c>
      <c r="X22" s="22">
        <v>0</v>
      </c>
      <c r="AA22" s="30">
        <v>0</v>
      </c>
      <c r="AB22" s="22">
        <v>0</v>
      </c>
      <c r="AC22" s="23"/>
      <c r="AE22" s="22"/>
      <c r="AQ22" s="22"/>
      <c r="AT22" s="22"/>
      <c r="AX22" s="43"/>
      <c r="BC22" s="43"/>
    </row>
    <row r="23" spans="1:55" x14ac:dyDescent="0.45">
      <c r="N23" s="17">
        <v>9</v>
      </c>
      <c r="O23" s="30">
        <v>59000</v>
      </c>
      <c r="P23" s="22">
        <v>0.90600000000000003</v>
      </c>
      <c r="Q23" s="18"/>
      <c r="S23" s="30">
        <v>9300</v>
      </c>
      <c r="T23" s="22">
        <v>1.01818264747253</v>
      </c>
      <c r="U23" s="20"/>
      <c r="W23" s="30">
        <v>0</v>
      </c>
      <c r="X23" s="22">
        <v>0</v>
      </c>
      <c r="AA23" s="30">
        <v>0</v>
      </c>
      <c r="AB23" s="22">
        <v>0</v>
      </c>
      <c r="AC23" s="23"/>
      <c r="AE23" s="22"/>
      <c r="AQ23" s="22"/>
      <c r="AT23" s="22"/>
      <c r="AX23" s="43"/>
      <c r="BC23" s="43"/>
    </row>
    <row r="24" spans="1:55" x14ac:dyDescent="0.45">
      <c r="A24" t="s">
        <v>52</v>
      </c>
      <c r="C24" s="24">
        <f>IF($Q$98+$Q$131 &gt;0,($Q$98+$Q$131)/$C$17/1000,0)</f>
        <v>1.0014995150339476</v>
      </c>
      <c r="D24" s="24">
        <f>IF($U$98+$U$131 &gt;0,($U$98+$U$131)/$D$17/1000,0)</f>
        <v>0.99999999999999922</v>
      </c>
      <c r="E24" s="24">
        <f>IF($Y$98+$Y$131 &gt;0,($Y$98+$Y$131)/$E$17/1000,0)</f>
        <v>0</v>
      </c>
      <c r="F24" s="24">
        <f>IF($AC$98+$AC$131 &gt;0,($AC$98+$AC$131)/$F$17/1000,0)</f>
        <v>0</v>
      </c>
      <c r="G24" s="10"/>
      <c r="H24" s="10"/>
      <c r="I24" s="10"/>
      <c r="J24" s="24">
        <f>IF($AG$98+$AG$131 &gt;0,($AG$98+$AG$131)/$J$15/1000,0)</f>
        <v>1.0012401275483873</v>
      </c>
      <c r="N24" s="17">
        <v>10</v>
      </c>
      <c r="O24" s="30">
        <v>39000</v>
      </c>
      <c r="P24" s="22">
        <v>1.0069999999999999</v>
      </c>
      <c r="Q24" s="18"/>
      <c r="S24" s="30">
        <v>17850</v>
      </c>
      <c r="T24" s="22">
        <v>1.2357320386224799</v>
      </c>
      <c r="U24" s="20"/>
      <c r="W24" s="30">
        <v>0</v>
      </c>
      <c r="X24" s="22">
        <v>0</v>
      </c>
      <c r="AA24" s="30">
        <v>0</v>
      </c>
      <c r="AB24" s="22">
        <v>0</v>
      </c>
      <c r="AC24" s="23"/>
      <c r="AE24" s="22"/>
      <c r="AQ24" s="22"/>
      <c r="AT24" s="22"/>
      <c r="AW24" s="5"/>
      <c r="AX24" s="43"/>
      <c r="BC24" s="43"/>
    </row>
    <row r="25" spans="1:55" x14ac:dyDescent="0.45">
      <c r="N25" s="17">
        <v>11</v>
      </c>
      <c r="O25" s="30">
        <v>13000</v>
      </c>
      <c r="P25" s="22">
        <v>1.1120000000000001</v>
      </c>
      <c r="Q25" s="18"/>
      <c r="S25" s="30"/>
      <c r="T25" s="22"/>
      <c r="U25" s="20"/>
      <c r="W25" s="30">
        <v>0</v>
      </c>
      <c r="X25" s="22">
        <v>0</v>
      </c>
      <c r="AA25" s="30">
        <v>0</v>
      </c>
      <c r="AB25" s="22">
        <v>0</v>
      </c>
      <c r="AC25" s="23"/>
      <c r="AE25" s="22"/>
      <c r="AQ25" s="22"/>
      <c r="AT25" s="22"/>
      <c r="AX25" s="43"/>
      <c r="BC25" s="43"/>
    </row>
    <row r="26" spans="1:55" x14ac:dyDescent="0.45">
      <c r="N26" s="17">
        <v>12</v>
      </c>
      <c r="O26" s="30">
        <v>5000</v>
      </c>
      <c r="P26" s="22">
        <v>1.2210000000000001</v>
      </c>
      <c r="Q26" s="18"/>
      <c r="S26" s="30"/>
      <c r="T26" s="22"/>
      <c r="U26" s="20"/>
      <c r="W26" s="30">
        <v>0</v>
      </c>
      <c r="X26" s="22">
        <v>0</v>
      </c>
      <c r="AA26" s="30">
        <v>0</v>
      </c>
      <c r="AB26" s="22">
        <v>0</v>
      </c>
      <c r="AC26" s="23"/>
      <c r="AE26" s="22"/>
      <c r="AQ26" s="22"/>
      <c r="AT26" s="22"/>
      <c r="AX26" s="43"/>
      <c r="BC26" s="43"/>
    </row>
    <row r="27" spans="1:55" x14ac:dyDescent="0.45">
      <c r="N27" s="17">
        <v>13</v>
      </c>
      <c r="O27" s="30">
        <v>6000</v>
      </c>
      <c r="P27" s="22">
        <v>1.333</v>
      </c>
      <c r="Q27" s="18"/>
      <c r="S27" s="30"/>
      <c r="T27" s="22"/>
      <c r="U27" s="20"/>
      <c r="W27" s="30">
        <v>0</v>
      </c>
      <c r="X27" s="22">
        <v>0</v>
      </c>
      <c r="AA27" s="30">
        <v>0</v>
      </c>
      <c r="AB27" s="22">
        <v>0</v>
      </c>
      <c r="AC27" s="23"/>
      <c r="AE27" s="22"/>
      <c r="AQ27" s="22"/>
      <c r="AT27" s="22"/>
      <c r="AX27" s="43"/>
      <c r="BC27" s="43"/>
    </row>
    <row r="28" spans="1:55" x14ac:dyDescent="0.45">
      <c r="N28" s="17">
        <v>14</v>
      </c>
      <c r="O28" s="30">
        <v>5000</v>
      </c>
      <c r="P28" s="22">
        <v>1.4490000000000001</v>
      </c>
      <c r="Q28" s="18"/>
      <c r="S28" s="30"/>
      <c r="T28" s="22"/>
      <c r="U28" s="20"/>
      <c r="W28" s="30">
        <v>0</v>
      </c>
      <c r="X28" s="22">
        <v>0</v>
      </c>
      <c r="AA28" s="30">
        <v>0</v>
      </c>
      <c r="AB28" s="22">
        <v>0</v>
      </c>
      <c r="AC28" s="23"/>
      <c r="AE28" s="22"/>
      <c r="AQ28" s="22"/>
      <c r="AT28" s="22"/>
      <c r="AX28" s="43"/>
      <c r="BC28" s="43"/>
    </row>
    <row r="29" spans="1:55" x14ac:dyDescent="0.45">
      <c r="N29" s="17" t="s">
        <v>53</v>
      </c>
      <c r="O29" s="30">
        <v>2000</v>
      </c>
      <c r="P29" s="22">
        <v>1.5680000000000001</v>
      </c>
      <c r="Q29" s="18"/>
      <c r="S29" s="30"/>
      <c r="T29" s="22"/>
      <c r="U29" s="20"/>
      <c r="W29" s="30">
        <v>0</v>
      </c>
      <c r="X29" s="22">
        <v>0</v>
      </c>
      <c r="AA29" s="30">
        <v>0</v>
      </c>
      <c r="AB29" s="22">
        <v>0</v>
      </c>
      <c r="AC29" s="23"/>
      <c r="AE29" s="22"/>
      <c r="AQ29" s="22"/>
      <c r="AT29" s="22"/>
      <c r="AX29" s="43"/>
      <c r="BC29" s="43"/>
    </row>
    <row r="30" spans="1:55" x14ac:dyDescent="0.45">
      <c r="AQ30" s="22"/>
      <c r="AT30" s="22"/>
      <c r="AX30" s="43"/>
      <c r="BC30" s="43"/>
    </row>
    <row r="31" spans="1:55" x14ac:dyDescent="0.45">
      <c r="N31" t="s">
        <v>54</v>
      </c>
      <c r="O31" s="31">
        <f>SUM(O14:O29)</f>
        <v>2194000</v>
      </c>
      <c r="P31" s="2"/>
      <c r="S31" s="31">
        <f>SUM(S14:S29)</f>
        <v>479260.5</v>
      </c>
      <c r="T31" s="2"/>
      <c r="U31" s="5"/>
      <c r="V31" s="5"/>
      <c r="W31" s="31">
        <f>SUM(W14:W29)</f>
        <v>0</v>
      </c>
      <c r="X31" s="2"/>
      <c r="Y31" s="5"/>
      <c r="Z31" s="5"/>
      <c r="AA31" s="31">
        <f>SUM(AA14:AA29)</f>
        <v>0</v>
      </c>
      <c r="AB31" s="2"/>
      <c r="AC31" s="5"/>
      <c r="AW31" s="42"/>
      <c r="AX31" s="43"/>
      <c r="AY31" s="42"/>
      <c r="AZ31" s="42"/>
      <c r="BA31" s="42"/>
      <c r="BB31" s="44"/>
      <c r="BC31" s="43"/>
    </row>
    <row r="32" spans="1:55" x14ac:dyDescent="0.45">
      <c r="A32" s="46"/>
      <c r="B32" s="46"/>
      <c r="C32" s="46"/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7"/>
    </row>
    <row r="33" spans="1:38" x14ac:dyDescent="0.45">
      <c r="P33" s="3"/>
      <c r="U33" s="3"/>
      <c r="Z33" s="3"/>
      <c r="AE33" s="3"/>
      <c r="AK33" s="9"/>
    </row>
    <row r="34" spans="1:38" x14ac:dyDescent="0.45">
      <c r="N34" s="3" t="s">
        <v>26</v>
      </c>
      <c r="P34" s="5" t="str">
        <f>($C$3)</f>
        <v>p7eINT_metier</v>
      </c>
      <c r="T34" s="6" t="s">
        <v>27</v>
      </c>
      <c r="W34" s="7" t="str">
        <f>($C$5)</f>
        <v>Plaice VIIe - International (Used metier based datasets)</v>
      </c>
    </row>
    <row r="35" spans="1:38" x14ac:dyDescent="0.45">
      <c r="N35" s="3"/>
    </row>
    <row r="36" spans="1:38" x14ac:dyDescent="0.45">
      <c r="N36" s="6" t="s">
        <v>29</v>
      </c>
      <c r="P36" s="5">
        <f>($B$7)</f>
        <v>1995</v>
      </c>
      <c r="Q36" s="9"/>
      <c r="R36" s="9"/>
      <c r="S36" s="9"/>
      <c r="T36" s="6" t="s">
        <v>30</v>
      </c>
      <c r="U36" s="10"/>
      <c r="W36" s="5" t="str">
        <f>($D$7)</f>
        <v>Combined</v>
      </c>
    </row>
    <row r="37" spans="1:38" x14ac:dyDescent="0.45">
      <c r="C37" s="25" t="s">
        <v>55</v>
      </c>
      <c r="D37" s="26"/>
      <c r="E37" s="26"/>
      <c r="F37" s="27"/>
      <c r="N37" s="6"/>
      <c r="P37" s="6"/>
      <c r="Q37" s="9"/>
      <c r="R37" s="9"/>
      <c r="S37" s="9"/>
      <c r="U37" s="10"/>
    </row>
    <row r="38" spans="1:38" x14ac:dyDescent="0.45">
      <c r="C38" s="26"/>
      <c r="D38" s="26"/>
      <c r="E38" s="26"/>
      <c r="F38" s="28"/>
      <c r="N38" s="6" t="s">
        <v>32</v>
      </c>
      <c r="P38" s="36">
        <f>($F$7)</f>
        <v>42194</v>
      </c>
      <c r="Q38" s="2"/>
      <c r="R38" s="2"/>
      <c r="T38" s="6" t="s">
        <v>33</v>
      </c>
      <c r="U38" s="2"/>
      <c r="W38" s="5" t="str">
        <f>($J$7)</f>
        <v>idh</v>
      </c>
    </row>
    <row r="39" spans="1:38" x14ac:dyDescent="0.45">
      <c r="C39" s="26" t="s">
        <v>56</v>
      </c>
      <c r="D39" s="26"/>
      <c r="E39" s="26"/>
      <c r="F39" s="27">
        <f>1</f>
        <v>1</v>
      </c>
    </row>
    <row r="40" spans="1:38" x14ac:dyDescent="0.45">
      <c r="C40" s="26" t="s">
        <v>57</v>
      </c>
      <c r="D40" s="26"/>
      <c r="E40" s="26"/>
      <c r="F40" s="28" t="str">
        <f>"n"</f>
        <v>n</v>
      </c>
    </row>
    <row r="41" spans="1:38" x14ac:dyDescent="0.45">
      <c r="C41" s="26" t="s">
        <v>58</v>
      </c>
      <c r="D41" s="26"/>
      <c r="E41" s="26"/>
      <c r="F41" s="28">
        <f>1</f>
        <v>1</v>
      </c>
      <c r="N41" s="15" t="s">
        <v>35</v>
      </c>
    </row>
    <row r="42" spans="1:38" x14ac:dyDescent="0.45">
      <c r="C42" s="26" t="s">
        <v>59</v>
      </c>
      <c r="D42" s="26"/>
      <c r="E42" s="26"/>
      <c r="F42" s="27">
        <f>2</f>
        <v>2</v>
      </c>
    </row>
    <row r="43" spans="1:38" x14ac:dyDescent="0.45">
      <c r="C43" s="26" t="s">
        <v>60</v>
      </c>
      <c r="D43" s="26"/>
      <c r="E43" s="26"/>
      <c r="F43" s="29" t="str">
        <f>"n"</f>
        <v>n</v>
      </c>
      <c r="N43" s="3" t="s">
        <v>61</v>
      </c>
    </row>
    <row r="44" spans="1:38" x14ac:dyDescent="0.45">
      <c r="C44" s="26" t="s">
        <v>62</v>
      </c>
      <c r="D44" s="26"/>
      <c r="E44" s="26"/>
      <c r="F44" s="29">
        <f>3</f>
        <v>3</v>
      </c>
      <c r="AK44" s="9"/>
    </row>
    <row r="45" spans="1:38" x14ac:dyDescent="0.45">
      <c r="C45" s="26" t="s">
        <v>63</v>
      </c>
      <c r="D45" s="26"/>
      <c r="E45" s="26"/>
      <c r="F45" s="26">
        <f>1</f>
        <v>1</v>
      </c>
      <c r="O45" s="37" t="str">
        <f>C14</f>
        <v>International</v>
      </c>
      <c r="P45" s="2"/>
      <c r="S45" s="37" t="str">
        <f>D14</f>
        <v>Migration</v>
      </c>
      <c r="T45" s="2"/>
      <c r="W45" s="37" t="str">
        <f>E14</f>
        <v>-</v>
      </c>
      <c r="X45" s="2"/>
      <c r="AA45" s="37" t="str">
        <f>F14</f>
        <v>-</v>
      </c>
      <c r="AB45" s="2"/>
      <c r="AK45" s="9"/>
    </row>
    <row r="46" spans="1:38" x14ac:dyDescent="0.45">
      <c r="C46" s="26" t="s">
        <v>64</v>
      </c>
      <c r="D46" s="26"/>
      <c r="E46" s="26"/>
      <c r="F46" s="29" t="str">
        <f>"n"</f>
        <v>n</v>
      </c>
      <c r="N46" s="17" t="s">
        <v>40</v>
      </c>
      <c r="O46" s="10" t="s">
        <v>41</v>
      </c>
      <c r="P46" s="10" t="s">
        <v>42</v>
      </c>
      <c r="S46" s="10" t="s">
        <v>41</v>
      </c>
      <c r="T46" s="10" t="s">
        <v>42</v>
      </c>
      <c r="W46" s="10" t="s">
        <v>41</v>
      </c>
      <c r="X46" s="10" t="s">
        <v>42</v>
      </c>
      <c r="AA46" s="10" t="s">
        <v>41</v>
      </c>
      <c r="AB46" s="10" t="s">
        <v>42</v>
      </c>
      <c r="AC46" s="17"/>
      <c r="AE46" s="10"/>
      <c r="AH46" s="10"/>
      <c r="AJ46" s="10"/>
      <c r="AK46" s="10"/>
      <c r="AL46" s="10"/>
    </row>
    <row r="47" spans="1:38" x14ac:dyDescent="0.45">
      <c r="C47" s="26" t="s">
        <v>65</v>
      </c>
      <c r="D47" s="26"/>
      <c r="E47" s="26"/>
      <c r="F47" s="26">
        <f>2</f>
        <v>2</v>
      </c>
      <c r="N47" s="17">
        <v>0</v>
      </c>
      <c r="O47" s="30">
        <v>0</v>
      </c>
      <c r="P47" s="22">
        <v>0</v>
      </c>
      <c r="R47" s="18"/>
      <c r="S47" s="30">
        <v>0</v>
      </c>
      <c r="T47" s="22">
        <v>0</v>
      </c>
      <c r="W47" s="30">
        <v>0</v>
      </c>
      <c r="X47" s="22">
        <v>0</v>
      </c>
      <c r="AA47" s="30">
        <v>0</v>
      </c>
      <c r="AB47" s="22">
        <v>0</v>
      </c>
      <c r="AC47" s="21"/>
      <c r="AE47" s="19"/>
      <c r="AH47" s="22"/>
      <c r="AK47" s="23"/>
      <c r="AL47" s="22"/>
    </row>
    <row r="48" spans="1:38" x14ac:dyDescent="0.45">
      <c r="A48" s="3"/>
      <c r="C48" s="26" t="s">
        <v>66</v>
      </c>
      <c r="D48" s="26"/>
      <c r="E48" s="26"/>
      <c r="F48" s="29" t="str">
        <f>"y"</f>
        <v>y</v>
      </c>
      <c r="N48" s="17">
        <v>1</v>
      </c>
      <c r="O48" s="30">
        <v>0</v>
      </c>
      <c r="P48" s="22">
        <v>0</v>
      </c>
      <c r="R48" s="18"/>
      <c r="S48" s="30">
        <v>0</v>
      </c>
      <c r="T48" s="22">
        <v>0</v>
      </c>
      <c r="W48" s="30">
        <v>0</v>
      </c>
      <c r="X48" s="22">
        <v>0</v>
      </c>
      <c r="AA48" s="30">
        <v>0</v>
      </c>
      <c r="AB48" s="22">
        <v>0</v>
      </c>
      <c r="AC48" s="21"/>
      <c r="AE48" s="19"/>
      <c r="AH48" s="22"/>
      <c r="AK48" s="23"/>
      <c r="AL48" s="22"/>
    </row>
    <row r="49" spans="3:38" x14ac:dyDescent="0.45">
      <c r="C49" s="26" t="s">
        <v>67</v>
      </c>
      <c r="D49" s="26"/>
      <c r="E49" s="26"/>
      <c r="F49" s="29" t="str">
        <f>"n"</f>
        <v>n</v>
      </c>
      <c r="N49" s="17">
        <v>2</v>
      </c>
      <c r="O49" s="30">
        <v>0</v>
      </c>
      <c r="P49" s="22">
        <v>0</v>
      </c>
      <c r="R49" s="18"/>
      <c r="S49" s="30">
        <v>0</v>
      </c>
      <c r="T49" s="22">
        <v>0</v>
      </c>
      <c r="W49" s="30">
        <v>0</v>
      </c>
      <c r="X49" s="22">
        <v>0</v>
      </c>
      <c r="AA49" s="30">
        <v>0</v>
      </c>
      <c r="AB49" s="22">
        <v>0</v>
      </c>
      <c r="AC49" s="21"/>
      <c r="AE49" s="19"/>
      <c r="AH49" s="22"/>
      <c r="AK49" s="23"/>
      <c r="AL49" s="22"/>
    </row>
    <row r="50" spans="3:38" x14ac:dyDescent="0.45">
      <c r="N50" s="17">
        <v>3</v>
      </c>
      <c r="O50" s="30">
        <v>0</v>
      </c>
      <c r="P50" s="22">
        <v>0</v>
      </c>
      <c r="R50" s="18"/>
      <c r="S50" s="30">
        <v>0</v>
      </c>
      <c r="T50" s="22">
        <v>0</v>
      </c>
      <c r="W50" s="30">
        <v>0</v>
      </c>
      <c r="X50" s="22">
        <v>0</v>
      </c>
      <c r="AA50" s="30">
        <v>0</v>
      </c>
      <c r="AB50" s="22">
        <v>0</v>
      </c>
      <c r="AC50" s="21"/>
      <c r="AE50" s="19"/>
      <c r="AH50" s="22"/>
      <c r="AK50" s="23"/>
      <c r="AL50" s="22"/>
    </row>
    <row r="51" spans="3:38" x14ac:dyDescent="0.45">
      <c r="N51" s="17">
        <v>4</v>
      </c>
      <c r="O51" s="30">
        <v>0</v>
      </c>
      <c r="P51" s="22">
        <v>0</v>
      </c>
      <c r="R51" s="18"/>
      <c r="S51" s="30">
        <v>0</v>
      </c>
      <c r="T51" s="22">
        <v>0</v>
      </c>
      <c r="W51" s="30">
        <v>0</v>
      </c>
      <c r="X51" s="22">
        <v>0</v>
      </c>
      <c r="AA51" s="30">
        <v>0</v>
      </c>
      <c r="AB51" s="22">
        <v>0</v>
      </c>
      <c r="AC51" s="21"/>
      <c r="AE51" s="19"/>
      <c r="AH51" s="22"/>
      <c r="AK51" s="23"/>
      <c r="AL51" s="22"/>
    </row>
    <row r="52" spans="3:38" x14ac:dyDescent="0.45">
      <c r="N52" s="17">
        <v>5</v>
      </c>
      <c r="O52" s="30">
        <v>0</v>
      </c>
      <c r="P52" s="22">
        <v>0</v>
      </c>
      <c r="R52" s="18"/>
      <c r="S52" s="30">
        <v>0</v>
      </c>
      <c r="T52" s="22">
        <v>0</v>
      </c>
      <c r="W52" s="30">
        <v>0</v>
      </c>
      <c r="X52" s="22">
        <v>0</v>
      </c>
      <c r="AA52" s="30">
        <v>0</v>
      </c>
      <c r="AB52" s="22">
        <v>0</v>
      </c>
      <c r="AC52" s="21"/>
      <c r="AE52" s="19"/>
      <c r="AH52" s="22"/>
      <c r="AK52" s="23"/>
      <c r="AL52" s="22"/>
    </row>
    <row r="53" spans="3:38" x14ac:dyDescent="0.45">
      <c r="N53" s="17">
        <v>6</v>
      </c>
      <c r="O53" s="30">
        <v>0</v>
      </c>
      <c r="P53" s="22">
        <v>0</v>
      </c>
      <c r="R53" s="18"/>
      <c r="S53" s="30">
        <v>0</v>
      </c>
      <c r="T53" s="22">
        <v>0</v>
      </c>
      <c r="W53" s="30">
        <v>0</v>
      </c>
      <c r="X53" s="22">
        <v>0</v>
      </c>
      <c r="AA53" s="30">
        <v>0</v>
      </c>
      <c r="AB53" s="22">
        <v>0</v>
      </c>
      <c r="AC53" s="21"/>
      <c r="AE53" s="19"/>
      <c r="AH53" s="22"/>
      <c r="AK53" s="23"/>
      <c r="AL53" s="22"/>
    </row>
    <row r="54" spans="3:38" x14ac:dyDescent="0.45">
      <c r="N54" s="17">
        <v>7</v>
      </c>
      <c r="O54" s="30">
        <v>0</v>
      </c>
      <c r="P54" s="22">
        <v>0</v>
      </c>
      <c r="R54" s="18"/>
      <c r="S54" s="30">
        <v>0</v>
      </c>
      <c r="T54" s="22">
        <v>0</v>
      </c>
      <c r="W54" s="30">
        <v>0</v>
      </c>
      <c r="X54" s="22">
        <v>0</v>
      </c>
      <c r="AA54" s="30">
        <v>0</v>
      </c>
      <c r="AB54" s="22">
        <v>0</v>
      </c>
      <c r="AC54" s="21"/>
      <c r="AE54" s="19"/>
      <c r="AH54" s="22"/>
      <c r="AK54" s="23"/>
      <c r="AL54" s="22"/>
    </row>
    <row r="55" spans="3:38" x14ac:dyDescent="0.45">
      <c r="N55" s="17">
        <v>8</v>
      </c>
      <c r="O55" s="30">
        <v>0</v>
      </c>
      <c r="P55" s="22">
        <v>0</v>
      </c>
      <c r="R55" s="18"/>
      <c r="S55" s="30">
        <v>0</v>
      </c>
      <c r="T55" s="22">
        <v>0</v>
      </c>
      <c r="W55" s="30">
        <v>0</v>
      </c>
      <c r="X55" s="22">
        <v>0</v>
      </c>
      <c r="AA55" s="30">
        <v>0</v>
      </c>
      <c r="AB55" s="22">
        <v>0</v>
      </c>
      <c r="AC55" s="21"/>
      <c r="AE55" s="19"/>
      <c r="AH55" s="22"/>
      <c r="AK55" s="23"/>
      <c r="AL55" s="22"/>
    </row>
    <row r="56" spans="3:38" x14ac:dyDescent="0.45">
      <c r="N56" s="17">
        <v>9</v>
      </c>
      <c r="O56" s="30">
        <v>0</v>
      </c>
      <c r="P56" s="22">
        <v>0</v>
      </c>
      <c r="R56" s="18"/>
      <c r="S56" s="30">
        <v>0</v>
      </c>
      <c r="T56" s="22">
        <v>0</v>
      </c>
      <c r="W56" s="30">
        <v>0</v>
      </c>
      <c r="X56" s="22">
        <v>0</v>
      </c>
      <c r="AA56" s="30">
        <v>0</v>
      </c>
      <c r="AB56" s="22">
        <v>0</v>
      </c>
      <c r="AC56" s="21"/>
      <c r="AE56" s="19"/>
      <c r="AH56" s="22"/>
      <c r="AK56" s="23"/>
      <c r="AL56" s="22"/>
    </row>
    <row r="57" spans="3:38" x14ac:dyDescent="0.45">
      <c r="N57" s="17">
        <v>10</v>
      </c>
      <c r="O57" s="30">
        <v>0</v>
      </c>
      <c r="P57" s="22">
        <v>0</v>
      </c>
      <c r="R57" s="18"/>
      <c r="S57" s="30">
        <v>0</v>
      </c>
      <c r="T57" s="22">
        <v>0</v>
      </c>
      <c r="W57" s="30">
        <v>0</v>
      </c>
      <c r="X57" s="22">
        <v>0</v>
      </c>
      <c r="AA57" s="30">
        <v>0</v>
      </c>
      <c r="AB57" s="22">
        <v>0</v>
      </c>
      <c r="AC57" s="21"/>
      <c r="AE57" s="19"/>
      <c r="AH57" s="22"/>
      <c r="AK57" s="23"/>
      <c r="AL57" s="22"/>
    </row>
    <row r="58" spans="3:38" x14ac:dyDescent="0.45">
      <c r="N58" s="17">
        <v>11</v>
      </c>
      <c r="O58" s="30">
        <v>0</v>
      </c>
      <c r="P58" s="22">
        <v>0</v>
      </c>
      <c r="R58" s="18"/>
      <c r="S58" s="30">
        <v>0</v>
      </c>
      <c r="T58" s="22">
        <v>0</v>
      </c>
      <c r="W58" s="30">
        <v>0</v>
      </c>
      <c r="X58" s="22">
        <v>0</v>
      </c>
      <c r="AA58" s="30">
        <v>0</v>
      </c>
      <c r="AB58" s="22">
        <v>0</v>
      </c>
      <c r="AC58" s="21"/>
      <c r="AE58" s="19"/>
      <c r="AH58" s="22"/>
      <c r="AK58" s="23"/>
      <c r="AL58" s="22"/>
    </row>
    <row r="59" spans="3:38" x14ac:dyDescent="0.45">
      <c r="N59" s="17">
        <v>12</v>
      </c>
      <c r="O59" s="30">
        <v>0</v>
      </c>
      <c r="P59" s="22">
        <v>0</v>
      </c>
      <c r="R59" s="18"/>
      <c r="S59" s="30">
        <v>0</v>
      </c>
      <c r="T59" s="22">
        <v>0</v>
      </c>
      <c r="W59" s="30">
        <v>0</v>
      </c>
      <c r="X59" s="22">
        <v>0</v>
      </c>
      <c r="AA59" s="30">
        <v>0</v>
      </c>
      <c r="AB59" s="22">
        <v>0</v>
      </c>
      <c r="AC59" s="21"/>
      <c r="AE59" s="19"/>
      <c r="AH59" s="22"/>
      <c r="AK59" s="23"/>
      <c r="AL59" s="22"/>
    </row>
    <row r="60" spans="3:38" x14ac:dyDescent="0.45">
      <c r="N60" s="17">
        <v>13</v>
      </c>
      <c r="O60" s="30">
        <v>0</v>
      </c>
      <c r="P60" s="22">
        <v>0</v>
      </c>
      <c r="R60" s="18"/>
      <c r="S60" s="30">
        <v>0</v>
      </c>
      <c r="T60" s="22">
        <v>0</v>
      </c>
      <c r="W60" s="30">
        <v>0</v>
      </c>
      <c r="X60" s="22">
        <v>0</v>
      </c>
      <c r="AA60" s="30">
        <v>0</v>
      </c>
      <c r="AB60" s="22">
        <v>0</v>
      </c>
      <c r="AC60" s="21"/>
      <c r="AE60" s="19"/>
      <c r="AH60" s="22"/>
      <c r="AK60" s="23"/>
      <c r="AL60" s="22"/>
    </row>
    <row r="61" spans="3:38" x14ac:dyDescent="0.45">
      <c r="N61" s="17">
        <v>14</v>
      </c>
      <c r="O61" s="30">
        <v>0</v>
      </c>
      <c r="P61" s="22">
        <v>0</v>
      </c>
      <c r="R61" s="18"/>
      <c r="S61" s="30">
        <v>0</v>
      </c>
      <c r="T61" s="22">
        <v>0</v>
      </c>
      <c r="W61" s="30">
        <v>0</v>
      </c>
      <c r="X61" s="22">
        <v>0</v>
      </c>
      <c r="AA61" s="30">
        <v>0</v>
      </c>
      <c r="AB61" s="22">
        <v>0</v>
      </c>
      <c r="AC61" s="21"/>
      <c r="AE61" s="19"/>
      <c r="AH61" s="22"/>
      <c r="AK61" s="23"/>
      <c r="AL61" s="22"/>
    </row>
    <row r="62" spans="3:38" x14ac:dyDescent="0.45">
      <c r="N62" s="17" t="s">
        <v>53</v>
      </c>
      <c r="O62" s="30">
        <v>0</v>
      </c>
      <c r="P62" s="22">
        <v>0</v>
      </c>
      <c r="R62" s="18"/>
      <c r="S62" s="30">
        <v>0</v>
      </c>
      <c r="T62" s="22">
        <v>0</v>
      </c>
      <c r="W62" s="30">
        <v>0</v>
      </c>
      <c r="X62" s="22">
        <v>0</v>
      </c>
      <c r="AA62" s="30">
        <v>0</v>
      </c>
      <c r="AB62" s="22">
        <v>0</v>
      </c>
      <c r="AC62" s="21"/>
      <c r="AE62" s="19"/>
      <c r="AH62" s="22"/>
      <c r="AK62" s="23"/>
      <c r="AL62" s="22"/>
    </row>
    <row r="64" spans="3:38" x14ac:dyDescent="0.45">
      <c r="N64" t="s">
        <v>54</v>
      </c>
      <c r="O64" s="31">
        <f>SUM(O47:O62)</f>
        <v>0</v>
      </c>
      <c r="P64" s="2"/>
      <c r="S64" s="31">
        <f>SUM(S47:S62)</f>
        <v>0</v>
      </c>
      <c r="T64" s="2"/>
      <c r="W64" s="31">
        <f>SUM(W47:W62)</f>
        <v>0</v>
      </c>
      <c r="X64" s="2"/>
      <c r="AA64" s="31">
        <f>SUM(AA47:AA62)</f>
        <v>0</v>
      </c>
      <c r="AB64" s="2"/>
      <c r="AE64" s="2"/>
    </row>
    <row r="65" spans="1:38" x14ac:dyDescent="0.45">
      <c r="N65" s="17"/>
      <c r="P65" s="23"/>
      <c r="Q65" s="22"/>
      <c r="U65" s="23"/>
      <c r="V65" s="22"/>
      <c r="W65" s="22"/>
      <c r="X65" s="22"/>
      <c r="Z65" s="23"/>
      <c r="AA65" s="22"/>
      <c r="AB65" s="22"/>
      <c r="AC65" s="17"/>
      <c r="AE65" s="23"/>
      <c r="AF65" s="22"/>
      <c r="AH65" s="22"/>
      <c r="AK65" s="23"/>
      <c r="AL65" s="22"/>
    </row>
    <row r="66" spans="1:38" x14ac:dyDescent="0.45">
      <c r="N66" s="17"/>
      <c r="P66" s="23"/>
      <c r="Q66" s="22"/>
      <c r="U66" s="23"/>
      <c r="V66" s="22"/>
      <c r="W66" s="22"/>
      <c r="X66" s="22"/>
      <c r="Z66" s="23"/>
      <c r="AA66" s="22"/>
      <c r="AB66" s="22"/>
      <c r="AC66" s="17"/>
      <c r="AE66" s="23"/>
      <c r="AF66" s="22"/>
      <c r="AH66" s="22"/>
      <c r="AK66" s="23"/>
      <c r="AL66" s="22"/>
    </row>
    <row r="67" spans="1:38" x14ac:dyDescent="0.45">
      <c r="N67" s="17"/>
      <c r="P67" s="23"/>
      <c r="Q67" s="22"/>
      <c r="U67" s="23"/>
      <c r="V67" s="22"/>
      <c r="W67" s="22"/>
      <c r="X67" s="22"/>
      <c r="Z67" s="23"/>
      <c r="AA67" s="22"/>
      <c r="AB67" s="22"/>
      <c r="AC67" s="17"/>
      <c r="AE67" s="23"/>
      <c r="AF67" s="22"/>
      <c r="AH67" s="22"/>
      <c r="AK67" s="23"/>
      <c r="AL67" s="22"/>
    </row>
    <row r="68" spans="1:38" ht="22.5" x14ac:dyDescent="0.75">
      <c r="A68" s="3" t="s">
        <v>22</v>
      </c>
      <c r="C68" s="1" t="s">
        <v>23</v>
      </c>
      <c r="E68" s="2"/>
      <c r="F68" s="3" t="s">
        <v>24</v>
      </c>
      <c r="J68" s="3" t="str">
        <f>J1</f>
        <v>VERSION 2.2 (17/8/98)</v>
      </c>
      <c r="N68" s="3" t="s">
        <v>26</v>
      </c>
      <c r="P68" s="5" t="str">
        <f>($C$3)</f>
        <v>p7eINT_metier</v>
      </c>
      <c r="T68" s="6" t="s">
        <v>27</v>
      </c>
      <c r="W68" s="7" t="str">
        <f>($C$5)</f>
        <v>Plaice VIIe - International (Used metier based datasets)</v>
      </c>
    </row>
    <row r="69" spans="1:38" x14ac:dyDescent="0.45">
      <c r="F69" s="3"/>
      <c r="N69" s="3"/>
    </row>
    <row r="70" spans="1:38" x14ac:dyDescent="0.45">
      <c r="A70" s="3" t="s">
        <v>26</v>
      </c>
      <c r="C70" s="8" t="str">
        <f>C3</f>
        <v>p7eINT_metier</v>
      </c>
      <c r="N70" s="6" t="s">
        <v>29</v>
      </c>
      <c r="P70" s="5">
        <f>($B$7)</f>
        <v>1995</v>
      </c>
      <c r="Q70" s="9"/>
      <c r="R70" s="9"/>
      <c r="S70" s="9"/>
      <c r="T70" s="6" t="s">
        <v>30</v>
      </c>
      <c r="U70" s="10"/>
      <c r="W70" s="5" t="str">
        <f>($D$7)</f>
        <v>Combined</v>
      </c>
    </row>
    <row r="71" spans="1:38" x14ac:dyDescent="0.45">
      <c r="A71" s="3"/>
      <c r="N71" s="6"/>
      <c r="P71" s="6"/>
      <c r="Q71" s="9"/>
      <c r="R71" s="9"/>
      <c r="S71" s="9"/>
      <c r="U71" s="10"/>
    </row>
    <row r="72" spans="1:38" x14ac:dyDescent="0.45">
      <c r="A72" s="6" t="s">
        <v>27</v>
      </c>
      <c r="C72" s="11" t="str">
        <f>C5</f>
        <v>Plaice VIIe - International (Used metier based datasets)</v>
      </c>
      <c r="D72" s="9"/>
      <c r="E72" s="9"/>
      <c r="G72" s="10"/>
      <c r="N72" s="6" t="s">
        <v>32</v>
      </c>
      <c r="P72" s="36">
        <f>($F$7)</f>
        <v>42194</v>
      </c>
      <c r="Q72" s="2"/>
      <c r="R72" s="2"/>
      <c r="T72" s="6" t="s">
        <v>33</v>
      </c>
      <c r="U72" s="2"/>
      <c r="W72" s="5" t="str">
        <f>($J$7)</f>
        <v>idh</v>
      </c>
    </row>
    <row r="73" spans="1:38" x14ac:dyDescent="0.45">
      <c r="A73" s="6"/>
      <c r="C73" s="6"/>
      <c r="D73" s="9"/>
      <c r="E73" s="9"/>
      <c r="G73" s="10"/>
    </row>
    <row r="74" spans="1:38" x14ac:dyDescent="0.45">
      <c r="A74" s="6" t="s">
        <v>29</v>
      </c>
      <c r="B74" s="12">
        <f>B7</f>
        <v>1995</v>
      </c>
      <c r="C74" s="9" t="s">
        <v>30</v>
      </c>
      <c r="D74" s="13" t="str">
        <f>D7</f>
        <v>Combined</v>
      </c>
      <c r="E74" s="4" t="s">
        <v>32</v>
      </c>
      <c r="F74" s="35">
        <f>F7</f>
        <v>42194</v>
      </c>
      <c r="G74" s="2"/>
      <c r="I74" s="4" t="s">
        <v>33</v>
      </c>
      <c r="J74" s="12" t="str">
        <f>J7</f>
        <v>idh</v>
      </c>
    </row>
    <row r="75" spans="1:38" x14ac:dyDescent="0.45">
      <c r="A75" s="6"/>
      <c r="B75" s="12"/>
      <c r="C75" s="9"/>
      <c r="D75" s="13"/>
      <c r="E75" s="4"/>
      <c r="F75" s="14"/>
      <c r="G75" s="2"/>
      <c r="I75" s="4"/>
      <c r="J75" s="12"/>
      <c r="N75" s="15" t="s">
        <v>68</v>
      </c>
    </row>
    <row r="77" spans="1:38" x14ac:dyDescent="0.45">
      <c r="H77" s="16" t="s">
        <v>39</v>
      </c>
      <c r="I77" s="4"/>
      <c r="N77" s="3" t="s">
        <v>37</v>
      </c>
    </row>
    <row r="78" spans="1:38" x14ac:dyDescent="0.45">
      <c r="C78" s="16" t="s">
        <v>69</v>
      </c>
      <c r="D78" s="16" t="s">
        <v>70</v>
      </c>
      <c r="E78" s="16" t="s">
        <v>71</v>
      </c>
      <c r="F78" s="16" t="s">
        <v>72</v>
      </c>
      <c r="H78" s="16" t="s">
        <v>47</v>
      </c>
      <c r="I78" s="4"/>
      <c r="AE78" s="37" t="str">
        <f>J13</f>
        <v>TOTAL</v>
      </c>
      <c r="AF78" s="2"/>
    </row>
    <row r="79" spans="1:38" x14ac:dyDescent="0.45">
      <c r="A79" t="s">
        <v>48</v>
      </c>
      <c r="C79" s="20">
        <f>C15</f>
        <v>1031</v>
      </c>
      <c r="D79" s="20">
        <f>D15</f>
        <v>215.64596154683201</v>
      </c>
      <c r="E79" s="20">
        <f>E15</f>
        <v>0</v>
      </c>
      <c r="F79" s="20">
        <f>F15</f>
        <v>0</v>
      </c>
      <c r="H79" s="22">
        <f>SUM(C79:F79)</f>
        <v>1246.645961546832</v>
      </c>
      <c r="O79" s="37" t="str">
        <f>C14</f>
        <v>International</v>
      </c>
      <c r="P79" s="2"/>
      <c r="S79" s="37" t="str">
        <f>D14</f>
        <v>Migration</v>
      </c>
      <c r="T79" s="2"/>
      <c r="W79" s="37" t="str">
        <f>E14</f>
        <v>-</v>
      </c>
      <c r="X79" s="2"/>
      <c r="AA79" s="37" t="str">
        <f>F14</f>
        <v>-</v>
      </c>
      <c r="AB79" s="2"/>
      <c r="AE79" s="37" t="str">
        <f>J14</f>
        <v>ANNUAL</v>
      </c>
      <c r="AF79" s="2"/>
    </row>
    <row r="80" spans="1:38" x14ac:dyDescent="0.45">
      <c r="A80" t="s">
        <v>73</v>
      </c>
      <c r="N80" s="17" t="s">
        <v>40</v>
      </c>
      <c r="O80" s="10" t="s">
        <v>41</v>
      </c>
      <c r="P80" s="10" t="s">
        <v>42</v>
      </c>
      <c r="S80" s="10" t="s">
        <v>41</v>
      </c>
      <c r="T80" s="10" t="s">
        <v>42</v>
      </c>
      <c r="U80" s="10"/>
      <c r="W80" s="10" t="s">
        <v>41</v>
      </c>
      <c r="X80" s="10" t="s">
        <v>42</v>
      </c>
      <c r="Y80" s="10"/>
      <c r="AA80" s="10" t="s">
        <v>41</v>
      </c>
      <c r="AB80" s="10" t="s">
        <v>42</v>
      </c>
      <c r="AC80" s="10"/>
      <c r="AE80" s="10" t="s">
        <v>74</v>
      </c>
      <c r="AF80" s="10" t="s">
        <v>75</v>
      </c>
    </row>
    <row r="81" spans="1:33" x14ac:dyDescent="0.45">
      <c r="N81" s="17">
        <v>0</v>
      </c>
      <c r="O81" s="30">
        <f>SUM($O$14*$C$21)</f>
        <v>0</v>
      </c>
      <c r="P81" s="22">
        <f t="shared" ref="P81:P96" si="0">P14</f>
        <v>0</v>
      </c>
      <c r="Q81" s="22">
        <f t="shared" ref="Q81:Q96" si="1">SUM(O81*P81)</f>
        <v>0</v>
      </c>
      <c r="S81" s="30">
        <f t="shared" ref="S81:S96" si="2">SUM(S14*$D$21)</f>
        <v>0</v>
      </c>
      <c r="T81" s="22">
        <f t="shared" ref="T81:T96" si="3">T14</f>
        <v>0</v>
      </c>
      <c r="U81" s="22">
        <f t="shared" ref="U81:U96" si="4">SUM(S81*T81)</f>
        <v>0</v>
      </c>
      <c r="W81" s="30">
        <f t="shared" ref="W81:W96" si="5">SUM(W14*$E$21)</f>
        <v>0</v>
      </c>
      <c r="X81" s="22">
        <f t="shared" ref="X81:X96" si="6">X14</f>
        <v>0</v>
      </c>
      <c r="Y81" s="22">
        <f t="shared" ref="Y81:Y96" si="7">SUM(W81*X81)</f>
        <v>0</v>
      </c>
      <c r="AA81" s="30">
        <f t="shared" ref="AA81:AA96" si="8">SUM(AA14*$F$21)</f>
        <v>0</v>
      </c>
      <c r="AB81" s="22">
        <f t="shared" ref="AB81:AB96" si="9">AB14</f>
        <v>0</v>
      </c>
      <c r="AC81" s="22">
        <f t="shared" ref="AC81:AC96" si="10">SUM(AA81*AB81)</f>
        <v>0</v>
      </c>
      <c r="AE81" s="30">
        <f t="shared" ref="AE81:AE96" si="11">SUM(AA81+W81+S81+O81)*$J$21</f>
        <v>0</v>
      </c>
      <c r="AF81" s="22">
        <f t="shared" ref="AF81:AF96" si="12">IF(O81+S81+W81+AA81 =0,0,(P81*O81 +T81*S81+ X81*W81 +AB81*AA81)/(O81+S81+W81+AA81))</f>
        <v>0</v>
      </c>
      <c r="AG81">
        <f t="shared" ref="AG81:AG96" si="13">SUM(AE81*AF81)</f>
        <v>0</v>
      </c>
    </row>
    <row r="82" spans="1:33" x14ac:dyDescent="0.45">
      <c r="A82" t="s">
        <v>52</v>
      </c>
      <c r="C82" s="24">
        <f>C24</f>
        <v>1.0014995150339476</v>
      </c>
      <c r="D82" s="24">
        <f>D24</f>
        <v>0.99999999999999922</v>
      </c>
      <c r="E82" s="24">
        <f>E24</f>
        <v>0</v>
      </c>
      <c r="F82" s="24">
        <f>F24</f>
        <v>0</v>
      </c>
      <c r="G82" s="10"/>
      <c r="H82" s="24">
        <f>J24</f>
        <v>1.0012401275483873</v>
      </c>
      <c r="I82" s="10"/>
      <c r="N82" s="17">
        <v>1</v>
      </c>
      <c r="O82" s="30">
        <f>SUM($O$15*$C$21)</f>
        <v>6000</v>
      </c>
      <c r="P82" s="22">
        <f t="shared" si="0"/>
        <v>0.22600000000000001</v>
      </c>
      <c r="Q82" s="22">
        <f t="shared" si="1"/>
        <v>1356</v>
      </c>
      <c r="S82" s="30">
        <f t="shared" si="2"/>
        <v>0</v>
      </c>
      <c r="T82" s="22">
        <f t="shared" si="3"/>
        <v>0</v>
      </c>
      <c r="U82" s="22">
        <f t="shared" si="4"/>
        <v>0</v>
      </c>
      <c r="W82" s="30">
        <f t="shared" si="5"/>
        <v>0</v>
      </c>
      <c r="X82" s="22">
        <f t="shared" si="6"/>
        <v>0</v>
      </c>
      <c r="Y82" s="22">
        <f t="shared" si="7"/>
        <v>0</v>
      </c>
      <c r="AA82" s="30">
        <f t="shared" si="8"/>
        <v>0</v>
      </c>
      <c r="AB82" s="22">
        <f t="shared" si="9"/>
        <v>0</v>
      </c>
      <c r="AC82" s="22">
        <f t="shared" si="10"/>
        <v>0</v>
      </c>
      <c r="AE82" s="30">
        <f t="shared" si="11"/>
        <v>6000</v>
      </c>
      <c r="AF82" s="22">
        <f t="shared" si="12"/>
        <v>0.22600000000000001</v>
      </c>
      <c r="AG82">
        <f t="shared" si="13"/>
        <v>1356</v>
      </c>
    </row>
    <row r="83" spans="1:33" x14ac:dyDescent="0.45">
      <c r="N83" s="17">
        <v>2</v>
      </c>
      <c r="O83" s="30">
        <f>SUM($O$16*$C$21)</f>
        <v>304000</v>
      </c>
      <c r="P83" s="22">
        <f t="shared" si="0"/>
        <v>0.29799999999999999</v>
      </c>
      <c r="Q83" s="22">
        <f t="shared" si="1"/>
        <v>90592</v>
      </c>
      <c r="S83" s="30">
        <f t="shared" si="2"/>
        <v>17505</v>
      </c>
      <c r="T83" s="22">
        <f t="shared" si="3"/>
        <v>0.21907235347665399</v>
      </c>
      <c r="U83" s="22">
        <f t="shared" si="4"/>
        <v>3834.861547608828</v>
      </c>
      <c r="W83" s="30">
        <f t="shared" si="5"/>
        <v>0</v>
      </c>
      <c r="X83" s="22">
        <f t="shared" si="6"/>
        <v>0</v>
      </c>
      <c r="Y83" s="22">
        <f t="shared" si="7"/>
        <v>0</v>
      </c>
      <c r="AA83" s="30">
        <f t="shared" si="8"/>
        <v>0</v>
      </c>
      <c r="AB83" s="22">
        <f t="shared" si="9"/>
        <v>0</v>
      </c>
      <c r="AC83" s="22">
        <f t="shared" si="10"/>
        <v>0</v>
      </c>
      <c r="AE83" s="30">
        <f t="shared" si="11"/>
        <v>321505</v>
      </c>
      <c r="AF83" s="22">
        <f t="shared" si="12"/>
        <v>0.29370262219128423</v>
      </c>
      <c r="AG83">
        <f t="shared" si="13"/>
        <v>94426.861547608831</v>
      </c>
    </row>
    <row r="84" spans="1:33" x14ac:dyDescent="0.45">
      <c r="N84" s="17">
        <v>3</v>
      </c>
      <c r="O84" s="30">
        <f>SUM($O$17*$C$21)</f>
        <v>639000</v>
      </c>
      <c r="P84" s="22">
        <f t="shared" si="0"/>
        <v>0.374</v>
      </c>
      <c r="Q84" s="22">
        <f t="shared" si="1"/>
        <v>238986</v>
      </c>
      <c r="S84" s="30">
        <f t="shared" si="2"/>
        <v>92617.5</v>
      </c>
      <c r="T84" s="22">
        <f t="shared" si="3"/>
        <v>0.281214512958678</v>
      </c>
      <c r="U84" s="22">
        <f t="shared" si="4"/>
        <v>26045.385153950359</v>
      </c>
      <c r="W84" s="30">
        <f t="shared" si="5"/>
        <v>0</v>
      </c>
      <c r="X84" s="22">
        <f t="shared" si="6"/>
        <v>0</v>
      </c>
      <c r="Y84" s="22">
        <f t="shared" si="7"/>
        <v>0</v>
      </c>
      <c r="AA84" s="30">
        <f t="shared" si="8"/>
        <v>0</v>
      </c>
      <c r="AB84" s="22">
        <f t="shared" si="9"/>
        <v>0</v>
      </c>
      <c r="AC84" s="22">
        <f t="shared" si="10"/>
        <v>0</v>
      </c>
      <c r="AE84" s="30">
        <f t="shared" si="11"/>
        <v>731617.5</v>
      </c>
      <c r="AF84" s="22">
        <f t="shared" si="12"/>
        <v>0.3622540263921385</v>
      </c>
      <c r="AG84">
        <f t="shared" si="13"/>
        <v>265031.38515395037</v>
      </c>
    </row>
    <row r="85" spans="1:33" x14ac:dyDescent="0.45">
      <c r="N85" s="17">
        <v>4</v>
      </c>
      <c r="O85" s="30">
        <f>SUM($O$18*$C$21)</f>
        <v>730000</v>
      </c>
      <c r="P85" s="22">
        <f t="shared" si="0"/>
        <v>0.45400000000000001</v>
      </c>
      <c r="Q85" s="22">
        <f t="shared" si="1"/>
        <v>331420</v>
      </c>
      <c r="S85" s="30">
        <f t="shared" si="2"/>
        <v>212688</v>
      </c>
      <c r="T85" s="22">
        <f t="shared" si="3"/>
        <v>0.36406063692991197</v>
      </c>
      <c r="U85" s="22">
        <f t="shared" si="4"/>
        <v>77431.328747349122</v>
      </c>
      <c r="W85" s="30">
        <f t="shared" si="5"/>
        <v>0</v>
      </c>
      <c r="X85" s="22">
        <f t="shared" si="6"/>
        <v>0</v>
      </c>
      <c r="Y85" s="22">
        <f t="shared" si="7"/>
        <v>0</v>
      </c>
      <c r="AA85" s="30">
        <f t="shared" si="8"/>
        <v>0</v>
      </c>
      <c r="AB85" s="22">
        <f t="shared" si="9"/>
        <v>0</v>
      </c>
      <c r="AC85" s="22">
        <f t="shared" si="10"/>
        <v>0</v>
      </c>
      <c r="AE85" s="30">
        <f t="shared" si="11"/>
        <v>942688</v>
      </c>
      <c r="AF85" s="22">
        <f t="shared" si="12"/>
        <v>0.43370800174325874</v>
      </c>
      <c r="AG85">
        <f t="shared" si="13"/>
        <v>408851.32874734909</v>
      </c>
    </row>
    <row r="86" spans="1:33" x14ac:dyDescent="0.45">
      <c r="N86" s="17">
        <v>5</v>
      </c>
      <c r="O86" s="30">
        <f>SUM($O$19*$C$21)</f>
        <v>191000</v>
      </c>
      <c r="P86" s="22">
        <f t="shared" si="0"/>
        <v>0.53700000000000003</v>
      </c>
      <c r="Q86" s="22">
        <f t="shared" si="1"/>
        <v>102567</v>
      </c>
      <c r="S86" s="30">
        <f t="shared" si="2"/>
        <v>71850</v>
      </c>
      <c r="T86" s="22">
        <f t="shared" si="3"/>
        <v>0.485206381608772</v>
      </c>
      <c r="U86" s="22">
        <f t="shared" si="4"/>
        <v>34862.078518590271</v>
      </c>
      <c r="W86" s="30">
        <f t="shared" si="5"/>
        <v>0</v>
      </c>
      <c r="X86" s="22">
        <f t="shared" si="6"/>
        <v>0</v>
      </c>
      <c r="Y86" s="22">
        <f t="shared" si="7"/>
        <v>0</v>
      </c>
      <c r="AA86" s="30">
        <f t="shared" si="8"/>
        <v>0</v>
      </c>
      <c r="AB86" s="22">
        <f t="shared" si="9"/>
        <v>0</v>
      </c>
      <c r="AC86" s="22">
        <f t="shared" si="10"/>
        <v>0</v>
      </c>
      <c r="AE86" s="30">
        <f t="shared" si="11"/>
        <v>262850</v>
      </c>
      <c r="AF86" s="22">
        <f t="shared" si="12"/>
        <v>0.52284222377245682</v>
      </c>
      <c r="AG86">
        <f t="shared" si="13"/>
        <v>137429.07851859028</v>
      </c>
    </row>
    <row r="87" spans="1:33" x14ac:dyDescent="0.45">
      <c r="N87" s="17">
        <v>6</v>
      </c>
      <c r="O87" s="30">
        <f>SUM($O$20*$C$21)</f>
        <v>100000</v>
      </c>
      <c r="P87" s="22">
        <f t="shared" si="0"/>
        <v>0.623</v>
      </c>
      <c r="Q87" s="22">
        <f t="shared" si="1"/>
        <v>62300</v>
      </c>
      <c r="S87" s="30">
        <f t="shared" si="2"/>
        <v>17550</v>
      </c>
      <c r="T87" s="22">
        <f t="shared" si="3"/>
        <v>0.604614513508134</v>
      </c>
      <c r="U87" s="22">
        <f t="shared" si="4"/>
        <v>10610.984712067751</v>
      </c>
      <c r="W87" s="30">
        <f t="shared" si="5"/>
        <v>0</v>
      </c>
      <c r="X87" s="22">
        <f t="shared" si="6"/>
        <v>0</v>
      </c>
      <c r="Y87" s="22">
        <f t="shared" si="7"/>
        <v>0</v>
      </c>
      <c r="AA87" s="30">
        <f t="shared" si="8"/>
        <v>0</v>
      </c>
      <c r="AB87" s="22">
        <f t="shared" si="9"/>
        <v>0</v>
      </c>
      <c r="AC87" s="22">
        <f t="shared" si="10"/>
        <v>0</v>
      </c>
      <c r="AE87" s="30">
        <f t="shared" si="11"/>
        <v>117550</v>
      </c>
      <c r="AF87" s="22">
        <f t="shared" si="12"/>
        <v>0.62025508049398348</v>
      </c>
      <c r="AG87">
        <f t="shared" si="13"/>
        <v>72910.984712067759</v>
      </c>
    </row>
    <row r="88" spans="1:33" x14ac:dyDescent="0.45">
      <c r="N88" s="17">
        <v>7</v>
      </c>
      <c r="O88" s="30">
        <f>SUM($O$21*$C$21)</f>
        <v>33000</v>
      </c>
      <c r="P88" s="22">
        <f t="shared" si="0"/>
        <v>0.71399999999999997</v>
      </c>
      <c r="Q88" s="22">
        <f t="shared" si="1"/>
        <v>23562</v>
      </c>
      <c r="S88" s="30">
        <f t="shared" si="2"/>
        <v>22500</v>
      </c>
      <c r="T88" s="22">
        <f t="shared" si="3"/>
        <v>0.72074475224405699</v>
      </c>
      <c r="U88" s="22">
        <f t="shared" si="4"/>
        <v>16216.756925491281</v>
      </c>
      <c r="W88" s="30">
        <f t="shared" si="5"/>
        <v>0</v>
      </c>
      <c r="X88" s="22">
        <f t="shared" si="6"/>
        <v>0</v>
      </c>
      <c r="Y88" s="22">
        <f t="shared" si="7"/>
        <v>0</v>
      </c>
      <c r="AA88" s="30">
        <f t="shared" si="8"/>
        <v>0</v>
      </c>
      <c r="AB88" s="22">
        <f t="shared" si="9"/>
        <v>0</v>
      </c>
      <c r="AC88" s="22">
        <f t="shared" si="10"/>
        <v>0</v>
      </c>
      <c r="AE88" s="30">
        <f t="shared" si="11"/>
        <v>55500</v>
      </c>
      <c r="AF88" s="22">
        <f t="shared" si="12"/>
        <v>0.71673435901786098</v>
      </c>
      <c r="AG88">
        <f t="shared" si="13"/>
        <v>39778.756925491281</v>
      </c>
    </row>
    <row r="89" spans="1:33" x14ac:dyDescent="0.45">
      <c r="N89" s="17">
        <v>8</v>
      </c>
      <c r="O89" s="30">
        <f>SUM($O$22*$C$21)</f>
        <v>62000</v>
      </c>
      <c r="P89" s="22">
        <f t="shared" si="0"/>
        <v>0.80800000000000005</v>
      </c>
      <c r="Q89" s="22">
        <f t="shared" si="1"/>
        <v>50096</v>
      </c>
      <c r="S89" s="30">
        <f t="shared" si="2"/>
        <v>17400</v>
      </c>
      <c r="T89" s="22">
        <f t="shared" si="3"/>
        <v>0.86883048453266998</v>
      </c>
      <c r="U89" s="22">
        <f t="shared" si="4"/>
        <v>15117.650430868458</v>
      </c>
      <c r="W89" s="30">
        <f t="shared" si="5"/>
        <v>0</v>
      </c>
      <c r="X89" s="22">
        <f t="shared" si="6"/>
        <v>0</v>
      </c>
      <c r="Y89" s="22">
        <f t="shared" si="7"/>
        <v>0</v>
      </c>
      <c r="AA89" s="30">
        <f t="shared" si="8"/>
        <v>0</v>
      </c>
      <c r="AB89" s="22">
        <f t="shared" si="9"/>
        <v>0</v>
      </c>
      <c r="AC89" s="22">
        <f t="shared" si="10"/>
        <v>0</v>
      </c>
      <c r="AE89" s="30">
        <f t="shared" si="11"/>
        <v>79400</v>
      </c>
      <c r="AF89" s="22">
        <f t="shared" si="12"/>
        <v>0.82133060996055995</v>
      </c>
      <c r="AG89">
        <f t="shared" si="13"/>
        <v>65213.65043086846</v>
      </c>
    </row>
    <row r="90" spans="1:33" x14ac:dyDescent="0.45">
      <c r="N90" s="17">
        <v>9</v>
      </c>
      <c r="O90" s="30">
        <f>SUM($O$23*$C$21)</f>
        <v>59000</v>
      </c>
      <c r="P90" s="22">
        <f t="shared" si="0"/>
        <v>0.90600000000000003</v>
      </c>
      <c r="Q90" s="22">
        <f t="shared" si="1"/>
        <v>53454</v>
      </c>
      <c r="S90" s="30">
        <f t="shared" si="2"/>
        <v>9300</v>
      </c>
      <c r="T90" s="22">
        <f t="shared" si="3"/>
        <v>1.01818264747253</v>
      </c>
      <c r="U90" s="22">
        <f t="shared" si="4"/>
        <v>9469.0986214945278</v>
      </c>
      <c r="W90" s="30">
        <f t="shared" si="5"/>
        <v>0</v>
      </c>
      <c r="X90" s="22">
        <f t="shared" si="6"/>
        <v>0</v>
      </c>
      <c r="Y90" s="22">
        <f t="shared" si="7"/>
        <v>0</v>
      </c>
      <c r="AA90" s="30">
        <f t="shared" si="8"/>
        <v>0</v>
      </c>
      <c r="AB90" s="22">
        <f t="shared" si="9"/>
        <v>0</v>
      </c>
      <c r="AC90" s="22">
        <f t="shared" si="10"/>
        <v>0</v>
      </c>
      <c r="AE90" s="30">
        <f t="shared" si="11"/>
        <v>68300</v>
      </c>
      <c r="AF90" s="22">
        <f t="shared" si="12"/>
        <v>0.92127523603945138</v>
      </c>
      <c r="AG90">
        <f t="shared" si="13"/>
        <v>62923.09862149453</v>
      </c>
    </row>
    <row r="91" spans="1:33" x14ac:dyDescent="0.45">
      <c r="N91" s="17">
        <v>10</v>
      </c>
      <c r="O91" s="30">
        <f>SUM($O$24*$C$21)</f>
        <v>39000</v>
      </c>
      <c r="P91" s="22">
        <f t="shared" si="0"/>
        <v>1.0069999999999999</v>
      </c>
      <c r="Q91" s="22">
        <f t="shared" si="1"/>
        <v>39272.999999999993</v>
      </c>
      <c r="S91" s="30">
        <f t="shared" si="2"/>
        <v>17850</v>
      </c>
      <c r="T91" s="22">
        <f t="shared" si="3"/>
        <v>1.2357320386224799</v>
      </c>
      <c r="U91" s="22">
        <f t="shared" si="4"/>
        <v>22057.816889411268</v>
      </c>
      <c r="W91" s="30">
        <f t="shared" si="5"/>
        <v>0</v>
      </c>
      <c r="X91" s="22">
        <f t="shared" si="6"/>
        <v>0</v>
      </c>
      <c r="Y91" s="22">
        <f t="shared" si="7"/>
        <v>0</v>
      </c>
      <c r="AA91" s="30">
        <f t="shared" si="8"/>
        <v>0</v>
      </c>
      <c r="AB91" s="22">
        <f t="shared" si="9"/>
        <v>0</v>
      </c>
      <c r="AC91" s="22">
        <f t="shared" si="10"/>
        <v>0</v>
      </c>
      <c r="AE91" s="30">
        <f t="shared" si="11"/>
        <v>56850</v>
      </c>
      <c r="AF91" s="22">
        <f t="shared" si="12"/>
        <v>1.0788182390397758</v>
      </c>
      <c r="AG91">
        <f t="shared" si="13"/>
        <v>61330.816889411253</v>
      </c>
    </row>
    <row r="92" spans="1:33" x14ac:dyDescent="0.45">
      <c r="N92" s="17">
        <v>11</v>
      </c>
      <c r="O92" s="30">
        <f>SUM($O$25*$C$21)</f>
        <v>13000</v>
      </c>
      <c r="P92" s="22">
        <f t="shared" si="0"/>
        <v>1.1120000000000001</v>
      </c>
      <c r="Q92" s="22">
        <f t="shared" si="1"/>
        <v>14456.000000000002</v>
      </c>
      <c r="S92" s="30">
        <f t="shared" si="2"/>
        <v>0</v>
      </c>
      <c r="T92" s="22">
        <f t="shared" si="3"/>
        <v>0</v>
      </c>
      <c r="U92" s="22">
        <f t="shared" si="4"/>
        <v>0</v>
      </c>
      <c r="W92" s="30">
        <f t="shared" si="5"/>
        <v>0</v>
      </c>
      <c r="X92" s="22">
        <f t="shared" si="6"/>
        <v>0</v>
      </c>
      <c r="Y92" s="22">
        <f t="shared" si="7"/>
        <v>0</v>
      </c>
      <c r="AA92" s="30">
        <f t="shared" si="8"/>
        <v>0</v>
      </c>
      <c r="AB92" s="22">
        <f t="shared" si="9"/>
        <v>0</v>
      </c>
      <c r="AC92" s="22">
        <f t="shared" si="10"/>
        <v>0</v>
      </c>
      <c r="AE92" s="30">
        <f t="shared" si="11"/>
        <v>13000</v>
      </c>
      <c r="AF92" s="22">
        <f t="shared" si="12"/>
        <v>1.1120000000000001</v>
      </c>
      <c r="AG92">
        <f t="shared" si="13"/>
        <v>14456.000000000002</v>
      </c>
    </row>
    <row r="93" spans="1:33" x14ac:dyDescent="0.45">
      <c r="N93" s="17">
        <v>12</v>
      </c>
      <c r="O93" s="30">
        <f>SUM($O$26*$C$21)</f>
        <v>5000</v>
      </c>
      <c r="P93" s="22">
        <f t="shared" si="0"/>
        <v>1.2210000000000001</v>
      </c>
      <c r="Q93" s="22">
        <f t="shared" si="1"/>
        <v>6105</v>
      </c>
      <c r="S93" s="30">
        <f t="shared" si="2"/>
        <v>0</v>
      </c>
      <c r="T93" s="22">
        <f t="shared" si="3"/>
        <v>0</v>
      </c>
      <c r="U93" s="22">
        <f t="shared" si="4"/>
        <v>0</v>
      </c>
      <c r="W93" s="30">
        <f t="shared" si="5"/>
        <v>0</v>
      </c>
      <c r="X93" s="22">
        <f t="shared" si="6"/>
        <v>0</v>
      </c>
      <c r="Y93" s="22">
        <f t="shared" si="7"/>
        <v>0</v>
      </c>
      <c r="AA93" s="30">
        <f t="shared" si="8"/>
        <v>0</v>
      </c>
      <c r="AB93" s="22">
        <f t="shared" si="9"/>
        <v>0</v>
      </c>
      <c r="AC93" s="22">
        <f t="shared" si="10"/>
        <v>0</v>
      </c>
      <c r="AE93" s="30">
        <f t="shared" si="11"/>
        <v>5000</v>
      </c>
      <c r="AF93" s="22">
        <f t="shared" si="12"/>
        <v>1.2210000000000001</v>
      </c>
      <c r="AG93">
        <f t="shared" si="13"/>
        <v>6105</v>
      </c>
    </row>
    <row r="94" spans="1:33" x14ac:dyDescent="0.45">
      <c r="N94" s="17">
        <v>13</v>
      </c>
      <c r="O94" s="30">
        <f>SUM($O$27*$C$21)</f>
        <v>6000</v>
      </c>
      <c r="P94" s="22">
        <f t="shared" si="0"/>
        <v>1.333</v>
      </c>
      <c r="Q94" s="22">
        <f t="shared" si="1"/>
        <v>7998</v>
      </c>
      <c r="S94" s="30">
        <f t="shared" si="2"/>
        <v>0</v>
      </c>
      <c r="T94" s="22">
        <f t="shared" si="3"/>
        <v>0</v>
      </c>
      <c r="U94" s="22">
        <f t="shared" si="4"/>
        <v>0</v>
      </c>
      <c r="W94" s="30">
        <f t="shared" si="5"/>
        <v>0</v>
      </c>
      <c r="X94" s="22">
        <f t="shared" si="6"/>
        <v>0</v>
      </c>
      <c r="Y94" s="22">
        <f t="shared" si="7"/>
        <v>0</v>
      </c>
      <c r="AA94" s="30">
        <f t="shared" si="8"/>
        <v>0</v>
      </c>
      <c r="AB94" s="22">
        <f t="shared" si="9"/>
        <v>0</v>
      </c>
      <c r="AC94" s="22">
        <f t="shared" si="10"/>
        <v>0</v>
      </c>
      <c r="AE94" s="30">
        <f t="shared" si="11"/>
        <v>6000</v>
      </c>
      <c r="AF94" s="22">
        <f t="shared" si="12"/>
        <v>1.333</v>
      </c>
      <c r="AG94">
        <f t="shared" si="13"/>
        <v>7998</v>
      </c>
    </row>
    <row r="95" spans="1:33" x14ac:dyDescent="0.45">
      <c r="N95" s="17">
        <v>14</v>
      </c>
      <c r="O95" s="30">
        <f>SUM($O$28*$C$21)</f>
        <v>5000</v>
      </c>
      <c r="P95" s="22">
        <f t="shared" si="0"/>
        <v>1.4490000000000001</v>
      </c>
      <c r="Q95" s="22">
        <f t="shared" si="1"/>
        <v>7245</v>
      </c>
      <c r="S95" s="30">
        <f t="shared" si="2"/>
        <v>0</v>
      </c>
      <c r="T95" s="22">
        <f t="shared" si="3"/>
        <v>0</v>
      </c>
      <c r="U95" s="22">
        <f t="shared" si="4"/>
        <v>0</v>
      </c>
      <c r="W95" s="30">
        <f t="shared" si="5"/>
        <v>0</v>
      </c>
      <c r="X95" s="22">
        <f t="shared" si="6"/>
        <v>0</v>
      </c>
      <c r="Y95" s="22">
        <f t="shared" si="7"/>
        <v>0</v>
      </c>
      <c r="AA95" s="30">
        <f t="shared" si="8"/>
        <v>0</v>
      </c>
      <c r="AB95" s="22">
        <f t="shared" si="9"/>
        <v>0</v>
      </c>
      <c r="AC95" s="22">
        <f t="shared" si="10"/>
        <v>0</v>
      </c>
      <c r="AE95" s="30">
        <f t="shared" si="11"/>
        <v>5000</v>
      </c>
      <c r="AF95" s="22">
        <f t="shared" si="12"/>
        <v>1.4490000000000001</v>
      </c>
      <c r="AG95">
        <f t="shared" si="13"/>
        <v>7245</v>
      </c>
    </row>
    <row r="96" spans="1:33" x14ac:dyDescent="0.45">
      <c r="N96" s="17" t="s">
        <v>53</v>
      </c>
      <c r="O96" s="30">
        <f>SUM($O$29*$C$21)</f>
        <v>2000</v>
      </c>
      <c r="P96" s="22">
        <f t="shared" si="0"/>
        <v>1.5680000000000001</v>
      </c>
      <c r="Q96" s="22">
        <f t="shared" si="1"/>
        <v>3136</v>
      </c>
      <c r="S96" s="30">
        <f t="shared" si="2"/>
        <v>0</v>
      </c>
      <c r="T96" s="22">
        <f t="shared" si="3"/>
        <v>0</v>
      </c>
      <c r="U96" s="22">
        <f t="shared" si="4"/>
        <v>0</v>
      </c>
      <c r="W96" s="30">
        <f t="shared" si="5"/>
        <v>0</v>
      </c>
      <c r="X96" s="22">
        <f t="shared" si="6"/>
        <v>0</v>
      </c>
      <c r="Y96" s="22">
        <f t="shared" si="7"/>
        <v>0</v>
      </c>
      <c r="AA96" s="30">
        <f t="shared" si="8"/>
        <v>0</v>
      </c>
      <c r="AB96" s="22">
        <f t="shared" si="9"/>
        <v>0</v>
      </c>
      <c r="AC96" s="22">
        <f t="shared" si="10"/>
        <v>0</v>
      </c>
      <c r="AE96" s="30">
        <f t="shared" si="11"/>
        <v>2000</v>
      </c>
      <c r="AF96" s="22">
        <f t="shared" si="12"/>
        <v>1.5680000000000001</v>
      </c>
      <c r="AG96">
        <f t="shared" si="13"/>
        <v>3136</v>
      </c>
    </row>
    <row r="98" spans="14:33" x14ac:dyDescent="0.45">
      <c r="N98" t="s">
        <v>54</v>
      </c>
      <c r="O98" s="30">
        <f>SUM(O81:O96)</f>
        <v>2194000</v>
      </c>
      <c r="Q98" s="22">
        <f>SUM(Q81:Q96)</f>
        <v>1032546</v>
      </c>
      <c r="S98" s="30">
        <f>SUM(S81:S96)</f>
        <v>479260.5</v>
      </c>
      <c r="U98" s="22">
        <f>SUM(U81:U96)</f>
        <v>215645.96154683185</v>
      </c>
      <c r="W98" s="30">
        <f>SUM(W81:W96)</f>
        <v>0</v>
      </c>
      <c r="Y98" s="22">
        <f>SUM(Y81:Y96)</f>
        <v>0</v>
      </c>
      <c r="AA98" s="30">
        <f>SUM(AA81:AA96)</f>
        <v>0</v>
      </c>
      <c r="AC98" s="22">
        <f>SUM(AC81:AC96)</f>
        <v>0</v>
      </c>
      <c r="AE98" s="30">
        <f>SUM(AE81:AE96)</f>
        <v>2673260.5</v>
      </c>
      <c r="AG98">
        <f>SUM(AG81:AG96)</f>
        <v>1248191.961546832</v>
      </c>
    </row>
    <row r="101" spans="14:33" x14ac:dyDescent="0.45">
      <c r="N101" s="3" t="s">
        <v>26</v>
      </c>
      <c r="P101" s="5" t="str">
        <f>($C$3)</f>
        <v>p7eINT_metier</v>
      </c>
      <c r="T101" s="6" t="s">
        <v>27</v>
      </c>
      <c r="W101" s="7" t="str">
        <f>($C$5)</f>
        <v>Plaice VIIe - International (Used metier based datasets)</v>
      </c>
    </row>
    <row r="102" spans="14:33" x14ac:dyDescent="0.45">
      <c r="N102" s="3"/>
    </row>
    <row r="103" spans="14:33" x14ac:dyDescent="0.45">
      <c r="N103" s="6" t="s">
        <v>29</v>
      </c>
      <c r="P103" s="5">
        <f>($B$7)</f>
        <v>1995</v>
      </c>
      <c r="Q103" s="9"/>
      <c r="R103" s="9"/>
      <c r="S103" s="9"/>
      <c r="T103" s="6" t="s">
        <v>30</v>
      </c>
      <c r="U103" s="10"/>
      <c r="W103" s="5" t="str">
        <f>($D$7)</f>
        <v>Combined</v>
      </c>
    </row>
    <row r="104" spans="14:33" x14ac:dyDescent="0.45">
      <c r="N104" s="6"/>
      <c r="P104" s="6"/>
      <c r="Q104" s="9"/>
      <c r="R104" s="9"/>
      <c r="S104" s="9"/>
      <c r="U104" s="10"/>
    </row>
    <row r="105" spans="14:33" x14ac:dyDescent="0.45">
      <c r="N105" s="6" t="s">
        <v>32</v>
      </c>
      <c r="P105" s="36">
        <f>($F$7)</f>
        <v>42194</v>
      </c>
      <c r="Q105" s="2"/>
      <c r="R105" s="2"/>
      <c r="T105" s="6" t="s">
        <v>33</v>
      </c>
      <c r="U105" s="2"/>
      <c r="W105" s="5" t="str">
        <f>($J$7)</f>
        <v>idh</v>
      </c>
    </row>
    <row r="108" spans="14:33" x14ac:dyDescent="0.45">
      <c r="N108" s="15" t="s">
        <v>68</v>
      </c>
    </row>
    <row r="110" spans="14:33" x14ac:dyDescent="0.45">
      <c r="N110" s="3" t="s">
        <v>61</v>
      </c>
    </row>
    <row r="111" spans="14:33" x14ac:dyDescent="0.45">
      <c r="AE111" s="37" t="str">
        <f>J13</f>
        <v>TOTAL</v>
      </c>
      <c r="AF111" s="2"/>
    </row>
    <row r="112" spans="14:33" x14ac:dyDescent="0.45">
      <c r="O112" s="37" t="str">
        <f>C14</f>
        <v>International</v>
      </c>
      <c r="P112" s="2"/>
      <c r="S112" s="37" t="str">
        <f>D14</f>
        <v>Migration</v>
      </c>
      <c r="T112" s="2"/>
      <c r="W112" s="37" t="str">
        <f>E14</f>
        <v>-</v>
      </c>
      <c r="X112" s="2"/>
      <c r="AA112" s="37" t="str">
        <f>F14</f>
        <v>-</v>
      </c>
      <c r="AB112" s="37"/>
      <c r="AE112" s="37" t="str">
        <f>J14</f>
        <v>ANNUAL</v>
      </c>
      <c r="AF112" s="2"/>
    </row>
    <row r="113" spans="14:34" x14ac:dyDescent="0.45">
      <c r="N113" s="17" t="s">
        <v>40</v>
      </c>
      <c r="O113" s="10" t="s">
        <v>41</v>
      </c>
      <c r="P113" s="10" t="s">
        <v>42</v>
      </c>
      <c r="S113" s="10" t="s">
        <v>41</v>
      </c>
      <c r="T113" s="10" t="s">
        <v>42</v>
      </c>
      <c r="U113" s="10"/>
      <c r="W113" s="10" t="s">
        <v>41</v>
      </c>
      <c r="X113" s="10" t="s">
        <v>42</v>
      </c>
      <c r="Y113" s="10"/>
      <c r="AA113" s="10" t="s">
        <v>41</v>
      </c>
      <c r="AB113" s="10" t="s">
        <v>42</v>
      </c>
      <c r="AC113" s="10"/>
      <c r="AE113" s="10" t="s">
        <v>41</v>
      </c>
      <c r="AF113" s="10" t="s">
        <v>42</v>
      </c>
      <c r="AH113" s="10"/>
    </row>
    <row r="114" spans="14:34" x14ac:dyDescent="0.45">
      <c r="N114" s="17">
        <v>0</v>
      </c>
      <c r="O114" s="30">
        <f t="shared" ref="O114:O129" si="14">SUM(O47*$C$21)</f>
        <v>0</v>
      </c>
      <c r="P114" s="22">
        <f t="shared" ref="P114:P129" si="15">P47</f>
        <v>0</v>
      </c>
      <c r="Q114" s="22">
        <f t="shared" ref="Q114:Q129" si="16">SUM(O114*P114)</f>
        <v>0</v>
      </c>
      <c r="S114" s="30">
        <f t="shared" ref="S114:S129" si="17">SUM(S47*$D$21)</f>
        <v>0</v>
      </c>
      <c r="T114" s="22">
        <f t="shared" ref="T114:T129" si="18">T47</f>
        <v>0</v>
      </c>
      <c r="U114" s="22">
        <f t="shared" ref="U114:U129" si="19">SUM(S114*T114)</f>
        <v>0</v>
      </c>
      <c r="W114" s="30">
        <f t="shared" ref="W114:W129" si="20">SUM(W47*$E$21)</f>
        <v>0</v>
      </c>
      <c r="X114" s="22">
        <f t="shared" ref="X114:X129" si="21">X47</f>
        <v>0</v>
      </c>
      <c r="Y114" s="22">
        <f t="shared" ref="Y114:Y129" si="22">SUM(W114*X114)</f>
        <v>0</v>
      </c>
      <c r="AA114" s="30">
        <f t="shared" ref="AA114:AA129" si="23">SUM(AA47*$F$21)</f>
        <v>0</v>
      </c>
      <c r="AB114" s="22">
        <f t="shared" ref="AB114:AB129" si="24">AB47</f>
        <v>0</v>
      </c>
      <c r="AC114" s="22">
        <f>SUM(AA114*AB114)</f>
        <v>0</v>
      </c>
      <c r="AE114" s="30">
        <f t="shared" ref="AE114:AE129" si="25">SUM(AA114+W114+S114+O114)*$J$21</f>
        <v>0</v>
      </c>
      <c r="AF114" s="22">
        <f>IF(O114+S114+W114+AA114 =0,0,(P114*O114 +T114*S114+ X114*W114 +AB114*AA114)/(O114+S114+W114+AA114))</f>
        <v>0</v>
      </c>
      <c r="AG114">
        <f t="shared" ref="AG114:AG129" si="26">SUM(AE114*AF114)</f>
        <v>0</v>
      </c>
      <c r="AH114" s="22"/>
    </row>
    <row r="115" spans="14:34" x14ac:dyDescent="0.45">
      <c r="N115" s="17">
        <v>1</v>
      </c>
      <c r="O115" s="30">
        <f t="shared" si="14"/>
        <v>0</v>
      </c>
      <c r="P115" s="22">
        <f t="shared" si="15"/>
        <v>0</v>
      </c>
      <c r="Q115" s="22">
        <f t="shared" si="16"/>
        <v>0</v>
      </c>
      <c r="S115" s="30">
        <f t="shared" si="17"/>
        <v>0</v>
      </c>
      <c r="T115" s="22">
        <f t="shared" si="18"/>
        <v>0</v>
      </c>
      <c r="U115" s="22">
        <f t="shared" si="19"/>
        <v>0</v>
      </c>
      <c r="W115" s="30">
        <f t="shared" si="20"/>
        <v>0</v>
      </c>
      <c r="X115" s="22">
        <f t="shared" si="21"/>
        <v>0</v>
      </c>
      <c r="Y115" s="22">
        <f t="shared" si="22"/>
        <v>0</v>
      </c>
      <c r="AA115" s="30">
        <f t="shared" si="23"/>
        <v>0</v>
      </c>
      <c r="AB115" s="22">
        <f t="shared" si="24"/>
        <v>0</v>
      </c>
      <c r="AC115" s="22">
        <f t="shared" ref="AC115:AC129" si="27">SUM(AA115*AB115)</f>
        <v>0</v>
      </c>
      <c r="AE115" s="30">
        <f t="shared" si="25"/>
        <v>0</v>
      </c>
      <c r="AF115" s="22">
        <f t="shared" ref="AF115:AF129" si="28">IF(O115+S115+W115+AA115 =0,0,(P115*O115 +T115*S115+ X115*W115 +AB115*AA115)/(O115+S115+W115+AA115))</f>
        <v>0</v>
      </c>
      <c r="AG115">
        <f t="shared" si="26"/>
        <v>0</v>
      </c>
      <c r="AH115" s="22"/>
    </row>
    <row r="116" spans="14:34" x14ac:dyDescent="0.45">
      <c r="N116" s="17">
        <v>2</v>
      </c>
      <c r="O116" s="30">
        <f t="shared" si="14"/>
        <v>0</v>
      </c>
      <c r="P116" s="22">
        <f t="shared" si="15"/>
        <v>0</v>
      </c>
      <c r="Q116" s="22">
        <f t="shared" si="16"/>
        <v>0</v>
      </c>
      <c r="S116" s="30">
        <f t="shared" si="17"/>
        <v>0</v>
      </c>
      <c r="T116" s="22">
        <f t="shared" si="18"/>
        <v>0</v>
      </c>
      <c r="U116" s="22">
        <f t="shared" si="19"/>
        <v>0</v>
      </c>
      <c r="W116" s="30">
        <f t="shared" si="20"/>
        <v>0</v>
      </c>
      <c r="X116" s="22">
        <f t="shared" si="21"/>
        <v>0</v>
      </c>
      <c r="Y116" s="22">
        <f t="shared" si="22"/>
        <v>0</v>
      </c>
      <c r="AA116" s="30">
        <f t="shared" si="23"/>
        <v>0</v>
      </c>
      <c r="AB116" s="22">
        <f t="shared" si="24"/>
        <v>0</v>
      </c>
      <c r="AC116" s="22">
        <f t="shared" si="27"/>
        <v>0</v>
      </c>
      <c r="AE116" s="30">
        <f t="shared" si="25"/>
        <v>0</v>
      </c>
      <c r="AF116" s="22">
        <f t="shared" si="28"/>
        <v>0</v>
      </c>
      <c r="AG116">
        <f t="shared" si="26"/>
        <v>0</v>
      </c>
      <c r="AH116" s="22"/>
    </row>
    <row r="117" spans="14:34" x14ac:dyDescent="0.45">
      <c r="N117" s="17">
        <v>3</v>
      </c>
      <c r="O117" s="30">
        <f t="shared" si="14"/>
        <v>0</v>
      </c>
      <c r="P117" s="22">
        <f t="shared" si="15"/>
        <v>0</v>
      </c>
      <c r="Q117" s="22">
        <f t="shared" si="16"/>
        <v>0</v>
      </c>
      <c r="S117" s="30">
        <f t="shared" si="17"/>
        <v>0</v>
      </c>
      <c r="T117" s="22">
        <f t="shared" si="18"/>
        <v>0</v>
      </c>
      <c r="U117" s="22">
        <f t="shared" si="19"/>
        <v>0</v>
      </c>
      <c r="W117" s="30">
        <f t="shared" si="20"/>
        <v>0</v>
      </c>
      <c r="X117" s="22">
        <f t="shared" si="21"/>
        <v>0</v>
      </c>
      <c r="Y117" s="22">
        <f t="shared" si="22"/>
        <v>0</v>
      </c>
      <c r="AA117" s="30">
        <f t="shared" si="23"/>
        <v>0</v>
      </c>
      <c r="AB117" s="22">
        <f t="shared" si="24"/>
        <v>0</v>
      </c>
      <c r="AC117" s="22">
        <f t="shared" si="27"/>
        <v>0</v>
      </c>
      <c r="AE117" s="30">
        <f t="shared" si="25"/>
        <v>0</v>
      </c>
      <c r="AF117" s="22">
        <f t="shared" si="28"/>
        <v>0</v>
      </c>
      <c r="AG117">
        <f t="shared" si="26"/>
        <v>0</v>
      </c>
      <c r="AH117" s="22"/>
    </row>
    <row r="118" spans="14:34" x14ac:dyDescent="0.45">
      <c r="N118" s="17">
        <v>4</v>
      </c>
      <c r="O118" s="30">
        <f t="shared" si="14"/>
        <v>0</v>
      </c>
      <c r="P118" s="22">
        <f t="shared" si="15"/>
        <v>0</v>
      </c>
      <c r="Q118" s="22">
        <f t="shared" si="16"/>
        <v>0</v>
      </c>
      <c r="S118" s="30">
        <f t="shared" si="17"/>
        <v>0</v>
      </c>
      <c r="T118" s="22">
        <f t="shared" si="18"/>
        <v>0</v>
      </c>
      <c r="U118" s="22">
        <f t="shared" si="19"/>
        <v>0</v>
      </c>
      <c r="W118" s="30">
        <f t="shared" si="20"/>
        <v>0</v>
      </c>
      <c r="X118" s="22">
        <f t="shared" si="21"/>
        <v>0</v>
      </c>
      <c r="Y118" s="22">
        <f t="shared" si="22"/>
        <v>0</v>
      </c>
      <c r="AA118" s="30">
        <f t="shared" si="23"/>
        <v>0</v>
      </c>
      <c r="AB118" s="22">
        <f t="shared" si="24"/>
        <v>0</v>
      </c>
      <c r="AC118" s="22">
        <f t="shared" si="27"/>
        <v>0</v>
      </c>
      <c r="AE118" s="30">
        <f t="shared" si="25"/>
        <v>0</v>
      </c>
      <c r="AF118" s="22">
        <f t="shared" si="28"/>
        <v>0</v>
      </c>
      <c r="AG118">
        <f t="shared" si="26"/>
        <v>0</v>
      </c>
      <c r="AH118" s="22"/>
    </row>
    <row r="119" spans="14:34" x14ac:dyDescent="0.45">
      <c r="N119" s="17">
        <v>5</v>
      </c>
      <c r="O119" s="30">
        <f t="shared" si="14"/>
        <v>0</v>
      </c>
      <c r="P119" s="22">
        <f t="shared" si="15"/>
        <v>0</v>
      </c>
      <c r="Q119" s="22">
        <f t="shared" si="16"/>
        <v>0</v>
      </c>
      <c r="S119" s="30">
        <f t="shared" si="17"/>
        <v>0</v>
      </c>
      <c r="T119" s="22">
        <f t="shared" si="18"/>
        <v>0</v>
      </c>
      <c r="U119" s="22">
        <f t="shared" si="19"/>
        <v>0</v>
      </c>
      <c r="W119" s="30">
        <f t="shared" si="20"/>
        <v>0</v>
      </c>
      <c r="X119" s="22">
        <f t="shared" si="21"/>
        <v>0</v>
      </c>
      <c r="Y119" s="22">
        <f t="shared" si="22"/>
        <v>0</v>
      </c>
      <c r="AA119" s="30">
        <f t="shared" si="23"/>
        <v>0</v>
      </c>
      <c r="AB119" s="22">
        <f t="shared" si="24"/>
        <v>0</v>
      </c>
      <c r="AC119" s="22">
        <f t="shared" si="27"/>
        <v>0</v>
      </c>
      <c r="AE119" s="30">
        <f t="shared" si="25"/>
        <v>0</v>
      </c>
      <c r="AF119" s="22">
        <f t="shared" si="28"/>
        <v>0</v>
      </c>
      <c r="AG119">
        <f t="shared" si="26"/>
        <v>0</v>
      </c>
      <c r="AH119" s="22"/>
    </row>
    <row r="120" spans="14:34" x14ac:dyDescent="0.45">
      <c r="N120" s="17">
        <v>6</v>
      </c>
      <c r="O120" s="30">
        <f t="shared" si="14"/>
        <v>0</v>
      </c>
      <c r="P120" s="22">
        <f t="shared" si="15"/>
        <v>0</v>
      </c>
      <c r="Q120" s="22">
        <f t="shared" si="16"/>
        <v>0</v>
      </c>
      <c r="S120" s="30">
        <f t="shared" si="17"/>
        <v>0</v>
      </c>
      <c r="T120" s="22">
        <f t="shared" si="18"/>
        <v>0</v>
      </c>
      <c r="U120" s="22">
        <f t="shared" si="19"/>
        <v>0</v>
      </c>
      <c r="W120" s="30">
        <f t="shared" si="20"/>
        <v>0</v>
      </c>
      <c r="X120" s="22">
        <f t="shared" si="21"/>
        <v>0</v>
      </c>
      <c r="Y120" s="22">
        <f t="shared" si="22"/>
        <v>0</v>
      </c>
      <c r="AA120" s="30">
        <f t="shared" si="23"/>
        <v>0</v>
      </c>
      <c r="AB120" s="22">
        <f t="shared" si="24"/>
        <v>0</v>
      </c>
      <c r="AC120" s="22">
        <f t="shared" si="27"/>
        <v>0</v>
      </c>
      <c r="AE120" s="30">
        <f t="shared" si="25"/>
        <v>0</v>
      </c>
      <c r="AF120" s="22">
        <f t="shared" si="28"/>
        <v>0</v>
      </c>
      <c r="AG120">
        <f t="shared" si="26"/>
        <v>0</v>
      </c>
      <c r="AH120" s="22"/>
    </row>
    <row r="121" spans="14:34" x14ac:dyDescent="0.45">
      <c r="N121" s="17">
        <v>7</v>
      </c>
      <c r="O121" s="30">
        <f t="shared" si="14"/>
        <v>0</v>
      </c>
      <c r="P121" s="22">
        <f t="shared" si="15"/>
        <v>0</v>
      </c>
      <c r="Q121" s="22">
        <f t="shared" si="16"/>
        <v>0</v>
      </c>
      <c r="S121" s="30">
        <f t="shared" si="17"/>
        <v>0</v>
      </c>
      <c r="T121" s="22">
        <f t="shared" si="18"/>
        <v>0</v>
      </c>
      <c r="U121" s="22">
        <f t="shared" si="19"/>
        <v>0</v>
      </c>
      <c r="W121" s="30">
        <f t="shared" si="20"/>
        <v>0</v>
      </c>
      <c r="X121" s="22">
        <f t="shared" si="21"/>
        <v>0</v>
      </c>
      <c r="Y121" s="22">
        <f t="shared" si="22"/>
        <v>0</v>
      </c>
      <c r="AA121" s="30">
        <f t="shared" si="23"/>
        <v>0</v>
      </c>
      <c r="AB121" s="22">
        <f t="shared" si="24"/>
        <v>0</v>
      </c>
      <c r="AC121" s="22">
        <f t="shared" si="27"/>
        <v>0</v>
      </c>
      <c r="AE121" s="30">
        <f t="shared" si="25"/>
        <v>0</v>
      </c>
      <c r="AF121" s="22">
        <f t="shared" si="28"/>
        <v>0</v>
      </c>
      <c r="AG121">
        <f t="shared" si="26"/>
        <v>0</v>
      </c>
      <c r="AH121" s="22"/>
    </row>
    <row r="122" spans="14:34" x14ac:dyDescent="0.45">
      <c r="N122" s="17">
        <v>8</v>
      </c>
      <c r="O122" s="30">
        <f t="shared" si="14"/>
        <v>0</v>
      </c>
      <c r="P122" s="22">
        <f t="shared" si="15"/>
        <v>0</v>
      </c>
      <c r="Q122" s="22">
        <f t="shared" si="16"/>
        <v>0</v>
      </c>
      <c r="S122" s="30">
        <f t="shared" si="17"/>
        <v>0</v>
      </c>
      <c r="T122" s="22">
        <f t="shared" si="18"/>
        <v>0</v>
      </c>
      <c r="U122" s="22">
        <f t="shared" si="19"/>
        <v>0</v>
      </c>
      <c r="W122" s="30">
        <f t="shared" si="20"/>
        <v>0</v>
      </c>
      <c r="X122" s="22">
        <f t="shared" si="21"/>
        <v>0</v>
      </c>
      <c r="Y122" s="22">
        <f t="shared" si="22"/>
        <v>0</v>
      </c>
      <c r="AA122" s="30">
        <f t="shared" si="23"/>
        <v>0</v>
      </c>
      <c r="AB122" s="22">
        <f t="shared" si="24"/>
        <v>0</v>
      </c>
      <c r="AC122" s="22">
        <f t="shared" si="27"/>
        <v>0</v>
      </c>
      <c r="AE122" s="30">
        <f t="shared" si="25"/>
        <v>0</v>
      </c>
      <c r="AF122" s="22">
        <f t="shared" si="28"/>
        <v>0</v>
      </c>
      <c r="AG122">
        <f t="shared" si="26"/>
        <v>0</v>
      </c>
      <c r="AH122" s="22"/>
    </row>
    <row r="123" spans="14:34" x14ac:dyDescent="0.45">
      <c r="N123" s="17">
        <v>9</v>
      </c>
      <c r="O123" s="30">
        <f t="shared" si="14"/>
        <v>0</v>
      </c>
      <c r="P123" s="22">
        <f t="shared" si="15"/>
        <v>0</v>
      </c>
      <c r="Q123" s="22">
        <f t="shared" si="16"/>
        <v>0</v>
      </c>
      <c r="S123" s="30">
        <f t="shared" si="17"/>
        <v>0</v>
      </c>
      <c r="T123" s="22">
        <f t="shared" si="18"/>
        <v>0</v>
      </c>
      <c r="U123" s="22">
        <f t="shared" si="19"/>
        <v>0</v>
      </c>
      <c r="W123" s="30">
        <f t="shared" si="20"/>
        <v>0</v>
      </c>
      <c r="X123" s="22">
        <f t="shared" si="21"/>
        <v>0</v>
      </c>
      <c r="Y123" s="22">
        <f t="shared" si="22"/>
        <v>0</v>
      </c>
      <c r="AA123" s="30">
        <f t="shared" si="23"/>
        <v>0</v>
      </c>
      <c r="AB123" s="22">
        <f t="shared" si="24"/>
        <v>0</v>
      </c>
      <c r="AC123" s="22">
        <f t="shared" si="27"/>
        <v>0</v>
      </c>
      <c r="AE123" s="30">
        <f t="shared" si="25"/>
        <v>0</v>
      </c>
      <c r="AF123" s="22">
        <f t="shared" si="28"/>
        <v>0</v>
      </c>
      <c r="AG123">
        <f t="shared" si="26"/>
        <v>0</v>
      </c>
      <c r="AH123" s="22"/>
    </row>
    <row r="124" spans="14:34" x14ac:dyDescent="0.45">
      <c r="N124" s="17">
        <v>10</v>
      </c>
      <c r="O124" s="30">
        <f t="shared" si="14"/>
        <v>0</v>
      </c>
      <c r="P124" s="22">
        <f t="shared" si="15"/>
        <v>0</v>
      </c>
      <c r="Q124" s="22">
        <f t="shared" si="16"/>
        <v>0</v>
      </c>
      <c r="S124" s="30">
        <f t="shared" si="17"/>
        <v>0</v>
      </c>
      <c r="T124" s="22">
        <f t="shared" si="18"/>
        <v>0</v>
      </c>
      <c r="U124" s="22">
        <f t="shared" si="19"/>
        <v>0</v>
      </c>
      <c r="W124" s="30">
        <f t="shared" si="20"/>
        <v>0</v>
      </c>
      <c r="X124" s="22">
        <f t="shared" si="21"/>
        <v>0</v>
      </c>
      <c r="Y124" s="22">
        <f t="shared" si="22"/>
        <v>0</v>
      </c>
      <c r="AA124" s="30">
        <f t="shared" si="23"/>
        <v>0</v>
      </c>
      <c r="AB124" s="22">
        <f t="shared" si="24"/>
        <v>0</v>
      </c>
      <c r="AC124" s="22">
        <f t="shared" si="27"/>
        <v>0</v>
      </c>
      <c r="AE124" s="30">
        <f t="shared" si="25"/>
        <v>0</v>
      </c>
      <c r="AF124" s="22">
        <f t="shared" si="28"/>
        <v>0</v>
      </c>
      <c r="AG124">
        <f t="shared" si="26"/>
        <v>0</v>
      </c>
      <c r="AH124" s="22"/>
    </row>
    <row r="125" spans="14:34" x14ac:dyDescent="0.45">
      <c r="N125" s="17">
        <v>11</v>
      </c>
      <c r="O125" s="30">
        <f t="shared" si="14"/>
        <v>0</v>
      </c>
      <c r="P125" s="22">
        <f t="shared" si="15"/>
        <v>0</v>
      </c>
      <c r="Q125" s="22">
        <f t="shared" si="16"/>
        <v>0</v>
      </c>
      <c r="S125" s="30">
        <f t="shared" si="17"/>
        <v>0</v>
      </c>
      <c r="T125" s="22">
        <f t="shared" si="18"/>
        <v>0</v>
      </c>
      <c r="U125" s="22">
        <f t="shared" si="19"/>
        <v>0</v>
      </c>
      <c r="W125" s="30">
        <f t="shared" si="20"/>
        <v>0</v>
      </c>
      <c r="X125" s="22">
        <f t="shared" si="21"/>
        <v>0</v>
      </c>
      <c r="Y125" s="22">
        <f t="shared" si="22"/>
        <v>0</v>
      </c>
      <c r="AA125" s="30">
        <f t="shared" si="23"/>
        <v>0</v>
      </c>
      <c r="AB125" s="22">
        <f t="shared" si="24"/>
        <v>0</v>
      </c>
      <c r="AC125" s="22">
        <f t="shared" si="27"/>
        <v>0</v>
      </c>
      <c r="AE125" s="30">
        <f t="shared" si="25"/>
        <v>0</v>
      </c>
      <c r="AF125" s="22">
        <f t="shared" si="28"/>
        <v>0</v>
      </c>
      <c r="AG125">
        <f t="shared" si="26"/>
        <v>0</v>
      </c>
      <c r="AH125" s="22"/>
    </row>
    <row r="126" spans="14:34" x14ac:dyDescent="0.45">
      <c r="N126" s="17">
        <v>12</v>
      </c>
      <c r="O126" s="30">
        <f t="shared" si="14"/>
        <v>0</v>
      </c>
      <c r="P126" s="22">
        <f t="shared" si="15"/>
        <v>0</v>
      </c>
      <c r="Q126" s="22">
        <f t="shared" si="16"/>
        <v>0</v>
      </c>
      <c r="S126" s="30">
        <f t="shared" si="17"/>
        <v>0</v>
      </c>
      <c r="T126" s="22">
        <f t="shared" si="18"/>
        <v>0</v>
      </c>
      <c r="U126" s="22">
        <f t="shared" si="19"/>
        <v>0</v>
      </c>
      <c r="W126" s="30">
        <f t="shared" si="20"/>
        <v>0</v>
      </c>
      <c r="X126" s="22">
        <f t="shared" si="21"/>
        <v>0</v>
      </c>
      <c r="Y126" s="22">
        <f t="shared" si="22"/>
        <v>0</v>
      </c>
      <c r="AA126" s="30">
        <f t="shared" si="23"/>
        <v>0</v>
      </c>
      <c r="AB126" s="22">
        <f t="shared" si="24"/>
        <v>0</v>
      </c>
      <c r="AC126" s="22">
        <f t="shared" si="27"/>
        <v>0</v>
      </c>
      <c r="AE126" s="30">
        <f t="shared" si="25"/>
        <v>0</v>
      </c>
      <c r="AF126" s="22">
        <f t="shared" si="28"/>
        <v>0</v>
      </c>
      <c r="AG126">
        <f t="shared" si="26"/>
        <v>0</v>
      </c>
      <c r="AH126" s="22"/>
    </row>
    <row r="127" spans="14:34" x14ac:dyDescent="0.45">
      <c r="N127" s="17">
        <v>13</v>
      </c>
      <c r="O127" s="30">
        <f t="shared" si="14"/>
        <v>0</v>
      </c>
      <c r="P127" s="22">
        <f t="shared" si="15"/>
        <v>0</v>
      </c>
      <c r="Q127" s="22">
        <f t="shared" si="16"/>
        <v>0</v>
      </c>
      <c r="S127" s="30">
        <f t="shared" si="17"/>
        <v>0</v>
      </c>
      <c r="T127" s="22">
        <f t="shared" si="18"/>
        <v>0</v>
      </c>
      <c r="U127" s="22">
        <f t="shared" si="19"/>
        <v>0</v>
      </c>
      <c r="W127" s="30">
        <f t="shared" si="20"/>
        <v>0</v>
      </c>
      <c r="X127" s="22">
        <f t="shared" si="21"/>
        <v>0</v>
      </c>
      <c r="Y127" s="22">
        <f t="shared" si="22"/>
        <v>0</v>
      </c>
      <c r="AA127" s="30">
        <f t="shared" si="23"/>
        <v>0</v>
      </c>
      <c r="AB127" s="22">
        <f t="shared" si="24"/>
        <v>0</v>
      </c>
      <c r="AC127" s="22">
        <f t="shared" si="27"/>
        <v>0</v>
      </c>
      <c r="AE127" s="30">
        <f t="shared" si="25"/>
        <v>0</v>
      </c>
      <c r="AF127" s="22">
        <f t="shared" si="28"/>
        <v>0</v>
      </c>
      <c r="AG127">
        <f t="shared" si="26"/>
        <v>0</v>
      </c>
      <c r="AH127" s="22"/>
    </row>
    <row r="128" spans="14:34" x14ac:dyDescent="0.45">
      <c r="N128" s="17">
        <v>14</v>
      </c>
      <c r="O128" s="30">
        <f t="shared" si="14"/>
        <v>0</v>
      </c>
      <c r="P128" s="22">
        <f t="shared" si="15"/>
        <v>0</v>
      </c>
      <c r="Q128" s="22">
        <f t="shared" si="16"/>
        <v>0</v>
      </c>
      <c r="S128" s="30">
        <f t="shared" si="17"/>
        <v>0</v>
      </c>
      <c r="T128" s="22">
        <f t="shared" si="18"/>
        <v>0</v>
      </c>
      <c r="U128" s="22">
        <f t="shared" si="19"/>
        <v>0</v>
      </c>
      <c r="W128" s="30">
        <f t="shared" si="20"/>
        <v>0</v>
      </c>
      <c r="X128" s="22">
        <f t="shared" si="21"/>
        <v>0</v>
      </c>
      <c r="Y128" s="22">
        <f t="shared" si="22"/>
        <v>0</v>
      </c>
      <c r="AA128" s="30">
        <f t="shared" si="23"/>
        <v>0</v>
      </c>
      <c r="AB128" s="22">
        <f t="shared" si="24"/>
        <v>0</v>
      </c>
      <c r="AC128" s="22">
        <f t="shared" si="27"/>
        <v>0</v>
      </c>
      <c r="AE128" s="30">
        <f t="shared" si="25"/>
        <v>0</v>
      </c>
      <c r="AF128" s="22">
        <f t="shared" si="28"/>
        <v>0</v>
      </c>
      <c r="AG128">
        <f t="shared" si="26"/>
        <v>0</v>
      </c>
      <c r="AH128" s="22"/>
    </row>
    <row r="129" spans="14:34" x14ac:dyDescent="0.45">
      <c r="N129" s="17" t="s">
        <v>53</v>
      </c>
      <c r="O129" s="30">
        <f t="shared" si="14"/>
        <v>0</v>
      </c>
      <c r="P129" s="22">
        <f t="shared" si="15"/>
        <v>0</v>
      </c>
      <c r="Q129" s="22">
        <f t="shared" si="16"/>
        <v>0</v>
      </c>
      <c r="S129" s="30">
        <f t="shared" si="17"/>
        <v>0</v>
      </c>
      <c r="T129" s="22">
        <f t="shared" si="18"/>
        <v>0</v>
      </c>
      <c r="U129" s="22">
        <f t="shared" si="19"/>
        <v>0</v>
      </c>
      <c r="W129" s="30">
        <f t="shared" si="20"/>
        <v>0</v>
      </c>
      <c r="X129" s="22">
        <f t="shared" si="21"/>
        <v>0</v>
      </c>
      <c r="Y129" s="22">
        <f t="shared" si="22"/>
        <v>0</v>
      </c>
      <c r="AA129" s="30">
        <f t="shared" si="23"/>
        <v>0</v>
      </c>
      <c r="AB129" s="22">
        <f t="shared" si="24"/>
        <v>0</v>
      </c>
      <c r="AC129" s="22">
        <f t="shared" si="27"/>
        <v>0</v>
      </c>
      <c r="AE129" s="30">
        <f t="shared" si="25"/>
        <v>0</v>
      </c>
      <c r="AF129" s="22">
        <f t="shared" si="28"/>
        <v>0</v>
      </c>
      <c r="AG129">
        <f t="shared" si="26"/>
        <v>0</v>
      </c>
      <c r="AH129" s="22"/>
    </row>
    <row r="131" spans="14:34" x14ac:dyDescent="0.45">
      <c r="N131" t="s">
        <v>54</v>
      </c>
      <c r="O131" s="38">
        <f>SUM(O114:O129)</f>
        <v>0</v>
      </c>
      <c r="Q131" s="22">
        <f>SUM(Q114:Q129)</f>
        <v>0</v>
      </c>
      <c r="S131" s="30">
        <f>SUM(S114:S129)</f>
        <v>0</v>
      </c>
      <c r="U131" s="22">
        <f>SUM(U114:U129)</f>
        <v>0</v>
      </c>
      <c r="W131" s="38">
        <f>SUM(W114:W129)</f>
        <v>0</v>
      </c>
      <c r="Y131" s="22">
        <f>SUM(Y114:Y129)</f>
        <v>0</v>
      </c>
      <c r="AA131" s="38">
        <f>SUM(AA114:AA129)</f>
        <v>0</v>
      </c>
      <c r="AC131" s="22">
        <f>SUM(AC114:AC129)</f>
        <v>0</v>
      </c>
      <c r="AE131" s="31">
        <f>SUM(AE114:AE129)</f>
        <v>0</v>
      </c>
      <c r="AF131" s="2"/>
      <c r="AG131">
        <f>SUM(AG114:AG129)</f>
        <v>0</v>
      </c>
      <c r="AH131" s="22"/>
    </row>
    <row r="135" spans="14:34" x14ac:dyDescent="0.45">
      <c r="N135" s="3" t="s">
        <v>26</v>
      </c>
      <c r="P135" s="5" t="str">
        <f>($C$3)</f>
        <v>p7eINT_metier</v>
      </c>
      <c r="T135" s="6" t="s">
        <v>27</v>
      </c>
      <c r="W135" s="7" t="str">
        <f>($C$5)</f>
        <v>Plaice VIIe - International (Used metier based datasets)</v>
      </c>
    </row>
    <row r="136" spans="14:34" x14ac:dyDescent="0.45">
      <c r="N136" s="3"/>
    </row>
    <row r="137" spans="14:34" x14ac:dyDescent="0.45">
      <c r="N137" s="6" t="s">
        <v>29</v>
      </c>
      <c r="P137" s="5">
        <f>($B$7)</f>
        <v>1995</v>
      </c>
      <c r="Q137" s="9"/>
      <c r="R137" s="9"/>
      <c r="S137" s="9"/>
      <c r="T137" s="6" t="s">
        <v>30</v>
      </c>
      <c r="U137" s="10"/>
      <c r="W137" s="5" t="str">
        <f>($D$7)</f>
        <v>Combined</v>
      </c>
    </row>
    <row r="138" spans="14:34" x14ac:dyDescent="0.45">
      <c r="N138" s="6"/>
      <c r="P138" s="6"/>
      <c r="Q138" s="9"/>
      <c r="R138" s="9"/>
      <c r="S138" s="9"/>
      <c r="U138" s="10"/>
    </row>
    <row r="139" spans="14:34" x14ac:dyDescent="0.45">
      <c r="N139" s="6" t="s">
        <v>32</v>
      </c>
      <c r="P139" s="36">
        <f>($F$7)</f>
        <v>42194</v>
      </c>
      <c r="Q139" s="2"/>
      <c r="R139" s="2"/>
      <c r="T139" s="6" t="s">
        <v>33</v>
      </c>
      <c r="U139" s="2"/>
      <c r="W139" s="5" t="str">
        <f>($J$7)</f>
        <v>idh</v>
      </c>
    </row>
    <row r="142" spans="14:34" x14ac:dyDescent="0.45">
      <c r="N142" s="15" t="s">
        <v>68</v>
      </c>
      <c r="X142" s="57" t="s">
        <v>135</v>
      </c>
    </row>
    <row r="143" spans="14:34" x14ac:dyDescent="0.45">
      <c r="X143" s="57" t="s">
        <v>134</v>
      </c>
    </row>
    <row r="144" spans="14:34" x14ac:dyDescent="0.45">
      <c r="N144" s="3" t="s">
        <v>78</v>
      </c>
      <c r="S144">
        <v>1.4E-3</v>
      </c>
      <c r="T144">
        <v>7.2700000000000001E-2</v>
      </c>
      <c r="W144">
        <v>9.64E-2</v>
      </c>
    </row>
    <row r="145" spans="10:39" x14ac:dyDescent="0.45">
      <c r="AH145" s="66"/>
      <c r="AI145" s="66"/>
      <c r="AJ145" s="67"/>
      <c r="AK145" s="67"/>
      <c r="AL145" s="67"/>
      <c r="AM145" s="67"/>
    </row>
    <row r="146" spans="10:39" x14ac:dyDescent="0.45">
      <c r="O146" s="37" t="str">
        <f>J13</f>
        <v>TOTAL</v>
      </c>
      <c r="P146" s="2"/>
      <c r="AA146" s="42" t="s">
        <v>79</v>
      </c>
      <c r="AF146" s="42" t="s">
        <v>79</v>
      </c>
      <c r="AH146" s="66"/>
      <c r="AI146" s="66"/>
      <c r="AJ146" s="68" t="s">
        <v>79</v>
      </c>
      <c r="AK146" s="67"/>
      <c r="AL146" s="67"/>
      <c r="AM146" s="67"/>
    </row>
    <row r="147" spans="10:39" x14ac:dyDescent="0.45">
      <c r="O147" s="37" t="str">
        <f>J14</f>
        <v>ANNUAL</v>
      </c>
      <c r="P147" s="2"/>
      <c r="S147" t="s">
        <v>80</v>
      </c>
      <c r="T147" t="s">
        <v>81</v>
      </c>
      <c r="AA147" s="42" t="s">
        <v>82</v>
      </c>
      <c r="AE147" t="s">
        <v>80</v>
      </c>
      <c r="AF147" s="42" t="s">
        <v>82</v>
      </c>
      <c r="AH147" s="66"/>
      <c r="AI147" s="66"/>
      <c r="AJ147" s="68" t="s">
        <v>83</v>
      </c>
      <c r="AK147" s="67"/>
      <c r="AL147" s="67"/>
      <c r="AM147" s="67"/>
    </row>
    <row r="148" spans="10:39" x14ac:dyDescent="0.45">
      <c r="N148" s="17" t="s">
        <v>40</v>
      </c>
      <c r="O148" s="10" t="s">
        <v>74</v>
      </c>
      <c r="P148" s="10" t="s">
        <v>75</v>
      </c>
      <c r="S148" t="s">
        <v>84</v>
      </c>
      <c r="T148" t="s">
        <v>85</v>
      </c>
      <c r="W148" t="s">
        <v>86</v>
      </c>
      <c r="X148" t="s">
        <v>87</v>
      </c>
      <c r="AA148" s="42" t="s">
        <v>88</v>
      </c>
      <c r="AE148" t="s">
        <v>89</v>
      </c>
      <c r="AF148" s="42" t="s">
        <v>90</v>
      </c>
      <c r="AH148" s="66"/>
      <c r="AI148" s="66"/>
      <c r="AJ148" s="68" t="s">
        <v>91</v>
      </c>
      <c r="AK148" s="67"/>
      <c r="AL148" s="67"/>
      <c r="AM148" s="67"/>
    </row>
    <row r="149" spans="10:39" x14ac:dyDescent="0.45">
      <c r="N149" s="17">
        <v>0</v>
      </c>
      <c r="O149" s="30">
        <f t="shared" ref="O149:O164" si="29">SUM(AE81+AE114)</f>
        <v>0</v>
      </c>
      <c r="P149" s="22">
        <f t="shared" ref="P149:P164" si="30">IF(AE81+AE114=0,0,(AE81*AF81+AE114* AF114)/(AE81+AE114))</f>
        <v>0</v>
      </c>
      <c r="Q149" s="22">
        <f t="shared" ref="Q149:Q164" si="31">SUM(O149*P149)</f>
        <v>0</v>
      </c>
      <c r="AF149" s="42"/>
      <c r="AH149" s="66"/>
      <c r="AI149" s="66"/>
      <c r="AJ149" s="67">
        <f t="shared" ref="AJ149:AJ164" si="32">SUM(O149*P149)</f>
        <v>0</v>
      </c>
      <c r="AK149" s="67"/>
      <c r="AL149" s="69">
        <f t="shared" ref="AL149:AL164" si="33">SUM(P149*$AJ$168)</f>
        <v>0</v>
      </c>
      <c r="AM149" s="67"/>
    </row>
    <row r="150" spans="10:39" x14ac:dyDescent="0.45">
      <c r="J150" s="56"/>
      <c r="N150" s="17">
        <v>1</v>
      </c>
      <c r="O150" s="30">
        <f t="shared" si="29"/>
        <v>6000</v>
      </c>
      <c r="P150" s="22">
        <f t="shared" si="30"/>
        <v>0.22600000000000001</v>
      </c>
      <c r="Q150" s="22">
        <f t="shared" si="31"/>
        <v>1356</v>
      </c>
      <c r="S150">
        <v>1.5</v>
      </c>
      <c r="T150" s="22">
        <f t="shared" ref="T150:T164" si="34">P150</f>
        <v>0.22600000000000001</v>
      </c>
      <c r="W150" s="22">
        <f>SUM(($S$144*S150^2)+($T$144*S150)+$W$144)</f>
        <v>0.20860000000000001</v>
      </c>
      <c r="X150">
        <f>SUM(O150*W150)</f>
        <v>1251.6000000000001</v>
      </c>
      <c r="AA150" s="43">
        <f>SUM(W150*$X$168)</f>
        <v>0.20510462351185288</v>
      </c>
      <c r="AE150">
        <v>1</v>
      </c>
      <c r="AF150" s="43">
        <f>SUM(($S$144*AE150^2)+($T$144*AE150)+$W$144)*$X$168</f>
        <v>0.16764304078988931</v>
      </c>
      <c r="AH150" s="66"/>
      <c r="AI150" s="66"/>
      <c r="AJ150" s="67">
        <f>SUM(O150*P150)</f>
        <v>1356</v>
      </c>
      <c r="AK150" s="67"/>
      <c r="AL150" s="69">
        <f t="shared" si="33"/>
        <v>0.22572007831266033</v>
      </c>
      <c r="AM150" s="67"/>
    </row>
    <row r="151" spans="10:39" x14ac:dyDescent="0.45">
      <c r="J151" s="56"/>
      <c r="N151" s="17">
        <v>2</v>
      </c>
      <c r="O151" s="30">
        <f t="shared" si="29"/>
        <v>321505</v>
      </c>
      <c r="P151" s="22">
        <f t="shared" si="30"/>
        <v>0.29370262219128423</v>
      </c>
      <c r="Q151" s="22">
        <f t="shared" si="31"/>
        <v>94426.861547608831</v>
      </c>
      <c r="S151">
        <v>2.5</v>
      </c>
      <c r="T151" s="22">
        <f t="shared" si="34"/>
        <v>0.29370262219128423</v>
      </c>
      <c r="W151" s="22">
        <f t="shared" ref="W151:W164" si="35">SUM(($S$144*S151^2)+($T$144*S151)+$W$144)</f>
        <v>0.28689999999999999</v>
      </c>
      <c r="X151">
        <f t="shared" ref="X151:X164" si="36">SUM(O151*W151)</f>
        <v>92239.784499999994</v>
      </c>
      <c r="AA151" s="43">
        <f t="shared" ref="AA151:AA164" si="37">SUM(W151*$X$168)</f>
        <v>0.28209260060187241</v>
      </c>
      <c r="AE151">
        <v>2</v>
      </c>
      <c r="AF151" s="43">
        <f t="shared" ref="AF151:AF164" si="38">SUM(($S$144*AE151^2)+($T$144*AE151)+$W$144)*$X$168</f>
        <v>0.24325447678251391</v>
      </c>
      <c r="AH151" s="66"/>
      <c r="AI151" s="66"/>
      <c r="AJ151" s="67">
        <f t="shared" si="32"/>
        <v>94426.861547608831</v>
      </c>
      <c r="AK151" s="67"/>
      <c r="AL151" s="69">
        <f t="shared" si="33"/>
        <v>0.29333884460907245</v>
      </c>
      <c r="AM151" s="67"/>
    </row>
    <row r="152" spans="10:39" x14ac:dyDescent="0.45">
      <c r="J152" s="56"/>
      <c r="N152" s="17">
        <v>3</v>
      </c>
      <c r="O152" s="30">
        <f t="shared" si="29"/>
        <v>731617.5</v>
      </c>
      <c r="P152" s="22">
        <f t="shared" si="30"/>
        <v>0.3622540263921385</v>
      </c>
      <c r="Q152" s="22">
        <f t="shared" si="31"/>
        <v>265031.38515395037</v>
      </c>
      <c r="S152">
        <v>3.5</v>
      </c>
      <c r="T152" s="22">
        <f t="shared" si="34"/>
        <v>0.3622540263921385</v>
      </c>
      <c r="W152" s="22">
        <f t="shared" si="35"/>
        <v>0.36799999999999999</v>
      </c>
      <c r="X152">
        <f t="shared" si="36"/>
        <v>269235.24</v>
      </c>
      <c r="AA152" s="43">
        <f t="shared" si="37"/>
        <v>0.36183365988668198</v>
      </c>
      <c r="AE152">
        <v>3</v>
      </c>
      <c r="AF152" s="43">
        <f t="shared" si="38"/>
        <v>0.32161899496992846</v>
      </c>
      <c r="AH152" s="66"/>
      <c r="AI152" s="66"/>
      <c r="AJ152" s="67">
        <f t="shared" si="32"/>
        <v>265031.38515395037</v>
      </c>
      <c r="AK152" s="67"/>
      <c r="AL152" s="69">
        <f t="shared" si="33"/>
        <v>0.36180534162084083</v>
      </c>
      <c r="AM152" s="67"/>
    </row>
    <row r="153" spans="10:39" x14ac:dyDescent="0.45">
      <c r="J153" s="56"/>
      <c r="N153" s="17">
        <v>4</v>
      </c>
      <c r="O153" s="30">
        <f t="shared" si="29"/>
        <v>942688</v>
      </c>
      <c r="P153" s="22">
        <f t="shared" si="30"/>
        <v>0.43370800174325874</v>
      </c>
      <c r="Q153" s="22">
        <f t="shared" si="31"/>
        <v>408851.32874734909</v>
      </c>
      <c r="S153">
        <v>4.5</v>
      </c>
      <c r="T153" s="22">
        <f t="shared" si="34"/>
        <v>0.43370800174325874</v>
      </c>
      <c r="W153" s="22">
        <f t="shared" si="35"/>
        <v>0.45189999999999997</v>
      </c>
      <c r="X153">
        <f t="shared" si="36"/>
        <v>426000.70719999995</v>
      </c>
      <c r="AA153" s="43">
        <f t="shared" si="37"/>
        <v>0.44432780136628142</v>
      </c>
      <c r="AE153">
        <v>4</v>
      </c>
      <c r="AF153" s="43">
        <f t="shared" si="38"/>
        <v>0.40273659535213291</v>
      </c>
      <c r="AH153" s="66"/>
      <c r="AI153" s="66"/>
      <c r="AJ153" s="67">
        <f t="shared" si="32"/>
        <v>408851.32874734909</v>
      </c>
      <c r="AK153" s="67"/>
      <c r="AL153" s="69">
        <f t="shared" si="33"/>
        <v>0.43317081468281321</v>
      </c>
      <c r="AM153" s="67"/>
    </row>
    <row r="154" spans="10:39" x14ac:dyDescent="0.45">
      <c r="J154" s="56"/>
      <c r="N154" s="17">
        <v>5</v>
      </c>
      <c r="O154" s="30">
        <f t="shared" si="29"/>
        <v>262850</v>
      </c>
      <c r="P154" s="22">
        <f t="shared" si="30"/>
        <v>0.52284222377245682</v>
      </c>
      <c r="Q154" s="22">
        <f t="shared" si="31"/>
        <v>137429.07851859028</v>
      </c>
      <c r="S154">
        <v>5.5</v>
      </c>
      <c r="T154" s="22">
        <f t="shared" si="34"/>
        <v>0.52284222377245682</v>
      </c>
      <c r="W154" s="22">
        <f t="shared" si="35"/>
        <v>0.53859999999999997</v>
      </c>
      <c r="X154">
        <f t="shared" si="36"/>
        <v>141571.00999999998</v>
      </c>
      <c r="AA154" s="43">
        <f t="shared" si="37"/>
        <v>0.52957502504067089</v>
      </c>
      <c r="AE154">
        <v>5</v>
      </c>
      <c r="AF154" s="43">
        <f t="shared" si="38"/>
        <v>0.48660727792912739</v>
      </c>
      <c r="AH154" s="66"/>
      <c r="AI154" s="66"/>
      <c r="AJ154" s="67">
        <f t="shared" si="32"/>
        <v>137429.07851859028</v>
      </c>
      <c r="AK154" s="67"/>
      <c r="AL154" s="69">
        <f t="shared" si="33"/>
        <v>0.52219463581895764</v>
      </c>
      <c r="AM154" s="67"/>
    </row>
    <row r="155" spans="10:39" x14ac:dyDescent="0.45">
      <c r="J155" s="56"/>
      <c r="N155" s="17">
        <v>6</v>
      </c>
      <c r="O155" s="30">
        <f t="shared" si="29"/>
        <v>117550</v>
      </c>
      <c r="P155" s="22">
        <f t="shared" si="30"/>
        <v>0.62025508049398348</v>
      </c>
      <c r="Q155" s="22">
        <f t="shared" si="31"/>
        <v>72910.984712067759</v>
      </c>
      <c r="S155">
        <v>6.5</v>
      </c>
      <c r="T155" s="22">
        <f t="shared" si="34"/>
        <v>0.62025508049398348</v>
      </c>
      <c r="W155" s="22">
        <f t="shared" si="35"/>
        <v>0.6281000000000001</v>
      </c>
      <c r="X155">
        <f t="shared" si="36"/>
        <v>73833.155000000013</v>
      </c>
      <c r="AA155" s="43">
        <f t="shared" si="37"/>
        <v>0.61757533090985051</v>
      </c>
      <c r="AE155">
        <v>6</v>
      </c>
      <c r="AF155" s="43">
        <f t="shared" si="38"/>
        <v>0.57323104270091196</v>
      </c>
      <c r="AH155" s="66"/>
      <c r="AI155" s="66"/>
      <c r="AJ155" s="67">
        <f t="shared" si="32"/>
        <v>72910.984712067759</v>
      </c>
      <c r="AK155" s="67"/>
      <c r="AL155" s="69">
        <f t="shared" si="33"/>
        <v>0.61948683780056368</v>
      </c>
      <c r="AM155" s="67"/>
    </row>
    <row r="156" spans="10:39" x14ac:dyDescent="0.45">
      <c r="J156" s="56"/>
      <c r="N156" s="17">
        <v>7</v>
      </c>
      <c r="O156" s="30">
        <f t="shared" si="29"/>
        <v>55500</v>
      </c>
      <c r="P156" s="22">
        <f t="shared" si="30"/>
        <v>0.71673435901786098</v>
      </c>
      <c r="Q156" s="22">
        <f t="shared" si="31"/>
        <v>39778.756925491281</v>
      </c>
      <c r="S156">
        <v>7.5</v>
      </c>
      <c r="T156" s="22">
        <f t="shared" si="34"/>
        <v>0.71673435901786098</v>
      </c>
      <c r="W156" s="22">
        <f t="shared" si="35"/>
        <v>0.72040000000000004</v>
      </c>
      <c r="X156">
        <f t="shared" si="36"/>
        <v>39982.200000000004</v>
      </c>
      <c r="AA156" s="43">
        <f t="shared" si="37"/>
        <v>0.70832871897381988</v>
      </c>
      <c r="AE156">
        <v>7</v>
      </c>
      <c r="AF156" s="43">
        <f t="shared" si="38"/>
        <v>0.6626078896674864</v>
      </c>
      <c r="AH156" s="66"/>
      <c r="AI156" s="66"/>
      <c r="AJ156" s="67">
        <f t="shared" si="32"/>
        <v>39778.756925491281</v>
      </c>
      <c r="AK156" s="67"/>
      <c r="AL156" s="69">
        <f t="shared" si="33"/>
        <v>0.71584661790657511</v>
      </c>
      <c r="AM156" s="67"/>
    </row>
    <row r="157" spans="10:39" x14ac:dyDescent="0.45">
      <c r="J157" s="56"/>
      <c r="N157" s="17">
        <v>8</v>
      </c>
      <c r="O157" s="30">
        <f t="shared" si="29"/>
        <v>79400</v>
      </c>
      <c r="P157" s="22">
        <f t="shared" si="30"/>
        <v>0.82133060996055995</v>
      </c>
      <c r="Q157" s="22">
        <f t="shared" si="31"/>
        <v>65213.65043086846</v>
      </c>
      <c r="S157">
        <v>8.5</v>
      </c>
      <c r="T157" s="22">
        <f t="shared" si="34"/>
        <v>0.82133060996055995</v>
      </c>
      <c r="W157" s="22">
        <f t="shared" si="35"/>
        <v>0.8155</v>
      </c>
      <c r="X157">
        <f t="shared" si="36"/>
        <v>64750.7</v>
      </c>
      <c r="AA157" s="43">
        <f t="shared" si="37"/>
        <v>0.80183518923257913</v>
      </c>
      <c r="AE157">
        <v>8</v>
      </c>
      <c r="AF157" s="43">
        <f t="shared" si="38"/>
        <v>0.75473781882885083</v>
      </c>
      <c r="AH157" s="66"/>
      <c r="AI157" s="66"/>
      <c r="AJ157" s="67">
        <f t="shared" si="32"/>
        <v>65213.65043086846</v>
      </c>
      <c r="AK157" s="67"/>
      <c r="AL157" s="69">
        <f t="shared" si="33"/>
        <v>0.82031331681806485</v>
      </c>
      <c r="AM157" s="70"/>
    </row>
    <row r="158" spans="10:39" x14ac:dyDescent="0.45">
      <c r="J158" s="56"/>
      <c r="N158" s="17">
        <v>9</v>
      </c>
      <c r="O158" s="30">
        <f t="shared" si="29"/>
        <v>68300</v>
      </c>
      <c r="P158" s="22">
        <f t="shared" si="30"/>
        <v>0.92127523603945138</v>
      </c>
      <c r="Q158" s="22">
        <f t="shared" si="31"/>
        <v>62923.09862149453</v>
      </c>
      <c r="S158">
        <v>9.5</v>
      </c>
      <c r="T158" s="22">
        <f t="shared" si="34"/>
        <v>0.92127523603945138</v>
      </c>
      <c r="W158" s="22">
        <f t="shared" si="35"/>
        <v>0.91339999999999999</v>
      </c>
      <c r="X158">
        <f t="shared" si="36"/>
        <v>62385.22</v>
      </c>
      <c r="Z158" s="5"/>
      <c r="AA158" s="43">
        <f t="shared" si="37"/>
        <v>0.89809474168612857</v>
      </c>
      <c r="AE158">
        <v>9</v>
      </c>
      <c r="AF158" s="43">
        <f t="shared" si="38"/>
        <v>0.84962083018500523</v>
      </c>
      <c r="AH158" s="66"/>
      <c r="AI158" s="66"/>
      <c r="AJ158" s="67">
        <f t="shared" si="32"/>
        <v>62923.09862149453</v>
      </c>
      <c r="AK158" s="67"/>
      <c r="AL158" s="69">
        <f t="shared" si="33"/>
        <v>0.92013415232893625</v>
      </c>
      <c r="AM158" s="67"/>
    </row>
    <row r="159" spans="10:39" x14ac:dyDescent="0.45">
      <c r="J159" s="56"/>
      <c r="L159" s="34" t="s">
        <v>92</v>
      </c>
      <c r="M159" s="30">
        <f>SUM(O159:O164)</f>
        <v>87850</v>
      </c>
      <c r="N159" s="17">
        <v>10</v>
      </c>
      <c r="O159" s="30">
        <f t="shared" si="29"/>
        <v>56850</v>
      </c>
      <c r="P159" s="22">
        <f t="shared" si="30"/>
        <v>1.0788182390397758</v>
      </c>
      <c r="Q159" s="22">
        <f t="shared" si="31"/>
        <v>61330.816889411253</v>
      </c>
      <c r="S159">
        <v>10.5</v>
      </c>
      <c r="T159" s="22">
        <f t="shared" si="34"/>
        <v>1.0788182390397758</v>
      </c>
      <c r="W159" s="22">
        <f t="shared" si="35"/>
        <v>1.0141</v>
      </c>
      <c r="X159">
        <f t="shared" si="36"/>
        <v>57651.584999999999</v>
      </c>
      <c r="AA159" s="43">
        <f t="shared" si="37"/>
        <v>0.99710737633446789</v>
      </c>
      <c r="AE159">
        <v>10</v>
      </c>
      <c r="AF159" s="43">
        <f t="shared" si="38"/>
        <v>0.9472569237359495</v>
      </c>
      <c r="AH159" s="66"/>
      <c r="AI159" s="66"/>
      <c r="AJ159" s="67">
        <f t="shared" si="32"/>
        <v>61330.816889411253</v>
      </c>
      <c r="AK159" s="67"/>
      <c r="AL159" s="69">
        <f t="shared" si="33"/>
        <v>1.0774820238990466</v>
      </c>
      <c r="AM159" s="71"/>
    </row>
    <row r="160" spans="10:39" x14ac:dyDescent="0.45">
      <c r="N160" s="17">
        <v>11</v>
      </c>
      <c r="O160" s="30">
        <f t="shared" si="29"/>
        <v>13000</v>
      </c>
      <c r="P160" s="22">
        <f t="shared" si="30"/>
        <v>1.1120000000000001</v>
      </c>
      <c r="Q160" s="22">
        <f t="shared" si="31"/>
        <v>14456.000000000002</v>
      </c>
      <c r="S160">
        <v>11.5</v>
      </c>
      <c r="T160" s="22">
        <f t="shared" si="34"/>
        <v>1.1120000000000001</v>
      </c>
      <c r="W160" s="22">
        <f t="shared" si="35"/>
        <v>1.1175999999999999</v>
      </c>
      <c r="X160">
        <f t="shared" si="36"/>
        <v>14528.8</v>
      </c>
      <c r="AA160" s="43">
        <f t="shared" si="37"/>
        <v>1.0988730931775972</v>
      </c>
      <c r="AE160">
        <v>11</v>
      </c>
      <c r="AF160" s="43">
        <f t="shared" si="38"/>
        <v>1.0476460994816836</v>
      </c>
      <c r="AH160" s="66"/>
      <c r="AI160" s="66"/>
      <c r="AJ160" s="67">
        <f t="shared" si="32"/>
        <v>14456.000000000002</v>
      </c>
      <c r="AK160" s="67"/>
      <c r="AL160" s="69">
        <f t="shared" si="33"/>
        <v>1.110622686210966</v>
      </c>
      <c r="AM160" s="67"/>
    </row>
    <row r="161" spans="14:39" x14ac:dyDescent="0.45">
      <c r="N161" s="17">
        <v>12</v>
      </c>
      <c r="O161" s="30">
        <f t="shared" si="29"/>
        <v>5000</v>
      </c>
      <c r="P161" s="22">
        <f t="shared" si="30"/>
        <v>1.2210000000000001</v>
      </c>
      <c r="Q161" s="22">
        <f t="shared" si="31"/>
        <v>6105</v>
      </c>
      <c r="S161">
        <v>12.5</v>
      </c>
      <c r="T161" s="22">
        <f t="shared" si="34"/>
        <v>1.2210000000000001</v>
      </c>
      <c r="W161" s="22">
        <f t="shared" si="35"/>
        <v>1.2239</v>
      </c>
      <c r="X161">
        <f t="shared" si="36"/>
        <v>6119.5</v>
      </c>
      <c r="AA161" s="43">
        <f t="shared" si="37"/>
        <v>1.2033918922155165</v>
      </c>
      <c r="AE161">
        <v>12</v>
      </c>
      <c r="AF161" s="43">
        <f t="shared" si="38"/>
        <v>1.1507883574222082</v>
      </c>
      <c r="AH161" s="66"/>
      <c r="AI161" s="66"/>
      <c r="AJ161" s="67">
        <f t="shared" si="32"/>
        <v>6105</v>
      </c>
      <c r="AK161" s="67"/>
      <c r="AL161" s="69">
        <f t="shared" si="33"/>
        <v>1.2194876797334437</v>
      </c>
      <c r="AM161" s="67"/>
    </row>
    <row r="162" spans="14:39" x14ac:dyDescent="0.45">
      <c r="N162" s="17">
        <v>13</v>
      </c>
      <c r="O162" s="30">
        <f t="shared" si="29"/>
        <v>6000</v>
      </c>
      <c r="P162" s="22">
        <f t="shared" si="30"/>
        <v>1.333</v>
      </c>
      <c r="Q162" s="22">
        <f t="shared" si="31"/>
        <v>7998</v>
      </c>
      <c r="S162">
        <v>13.5</v>
      </c>
      <c r="T162" s="22">
        <f t="shared" si="34"/>
        <v>1.333</v>
      </c>
      <c r="W162" s="22">
        <f t="shared" si="35"/>
        <v>1.3330000000000002</v>
      </c>
      <c r="X162">
        <f t="shared" si="36"/>
        <v>7998.0000000000009</v>
      </c>
      <c r="AA162" s="43">
        <f t="shared" si="37"/>
        <v>1.3106637734482258</v>
      </c>
      <c r="AE162">
        <v>13</v>
      </c>
      <c r="AF162" s="43">
        <f t="shared" si="38"/>
        <v>1.2566836975575224</v>
      </c>
      <c r="AH162" s="66"/>
      <c r="AI162" s="66"/>
      <c r="AJ162" s="67">
        <f t="shared" si="32"/>
        <v>7998</v>
      </c>
      <c r="AK162" s="67"/>
      <c r="AL162" s="69">
        <f t="shared" si="33"/>
        <v>1.3313489574813107</v>
      </c>
      <c r="AM162" s="67"/>
    </row>
    <row r="163" spans="14:39" x14ac:dyDescent="0.45">
      <c r="N163" s="17">
        <v>14</v>
      </c>
      <c r="O163" s="30">
        <f t="shared" si="29"/>
        <v>5000</v>
      </c>
      <c r="P163" s="22">
        <f t="shared" si="30"/>
        <v>1.4490000000000001</v>
      </c>
      <c r="Q163" s="22">
        <f t="shared" si="31"/>
        <v>7245</v>
      </c>
      <c r="S163">
        <v>14.5</v>
      </c>
      <c r="T163" s="22">
        <f t="shared" si="34"/>
        <v>1.4490000000000001</v>
      </c>
      <c r="W163" s="22">
        <f t="shared" si="35"/>
        <v>1.4449000000000001</v>
      </c>
      <c r="X163">
        <f t="shared" si="36"/>
        <v>7224.5</v>
      </c>
      <c r="AA163" s="43">
        <f t="shared" si="37"/>
        <v>1.4206887368757251</v>
      </c>
      <c r="AE163">
        <v>14</v>
      </c>
      <c r="AF163" s="43">
        <f t="shared" si="38"/>
        <v>1.3653321198876267</v>
      </c>
      <c r="AH163" s="66"/>
      <c r="AI163" s="66"/>
      <c r="AJ163" s="67">
        <f t="shared" si="32"/>
        <v>7245</v>
      </c>
      <c r="AK163" s="67"/>
      <c r="AL163" s="69">
        <f t="shared" si="33"/>
        <v>1.4472052808630302</v>
      </c>
      <c r="AM163" s="67"/>
    </row>
    <row r="164" spans="14:39" x14ac:dyDescent="0.45">
      <c r="N164" s="17" t="s">
        <v>53</v>
      </c>
      <c r="O164" s="30">
        <f t="shared" si="29"/>
        <v>2000</v>
      </c>
      <c r="P164" s="22">
        <f t="shared" si="30"/>
        <v>1.5680000000000001</v>
      </c>
      <c r="Q164" s="22">
        <f t="shared" si="31"/>
        <v>3136</v>
      </c>
      <c r="S164">
        <v>15.5</v>
      </c>
      <c r="T164" s="22">
        <f t="shared" si="34"/>
        <v>1.5680000000000001</v>
      </c>
      <c r="W164" s="22">
        <f t="shared" si="35"/>
        <v>1.5595999999999999</v>
      </c>
      <c r="X164">
        <f t="shared" si="36"/>
        <v>3119.2</v>
      </c>
      <c r="AA164" s="43">
        <f t="shared" si="37"/>
        <v>1.5334667824980139</v>
      </c>
      <c r="AE164">
        <v>15</v>
      </c>
      <c r="AF164" s="43">
        <f t="shared" si="38"/>
        <v>1.4767336244125207</v>
      </c>
      <c r="AH164" s="66"/>
      <c r="AI164" s="66"/>
      <c r="AJ164" s="67">
        <f t="shared" si="32"/>
        <v>3136</v>
      </c>
      <c r="AK164" s="67"/>
      <c r="AL164" s="69">
        <f t="shared" si="33"/>
        <v>1.566057888470139</v>
      </c>
      <c r="AM164" s="67"/>
    </row>
    <row r="165" spans="14:39" x14ac:dyDescent="0.45">
      <c r="Z165" s="42" t="s">
        <v>92</v>
      </c>
      <c r="AA165" s="43">
        <f>SUM(AA159*O159/M159)+(AA160*O160/M159)+(AA161*O161/M159)+(AA162*O162/M159)+(AA163*O163/M159)+(AA164*O164/M159)</f>
        <v>1.0816417063980064</v>
      </c>
      <c r="AB165" s="42"/>
      <c r="AC165" s="42"/>
      <c r="AD165" s="42" t="s">
        <v>93</v>
      </c>
      <c r="AE165" s="44">
        <v>10</v>
      </c>
      <c r="AF165" s="43">
        <f>SUM(AF159*O159/M159)+(AF160*O160/M159)+(AF161*O161/M159)+(AF162*O162/M159)+(AF163*O163/M159)+(AF164*O164/M159)</f>
        <v>1.0306787390821852</v>
      </c>
      <c r="AH165" s="66"/>
      <c r="AI165" s="66"/>
      <c r="AJ165" s="66"/>
      <c r="AK165" s="66"/>
      <c r="AL165" s="43">
        <f>SUM(AL159*O159/M159)+(AL160*O160/M159)+(AL161*O161/M159)+(AL162*O162/M159)+(AL163*O163/M159)+(AL164*O164/M159)</f>
        <v>1.1399729345954908</v>
      </c>
      <c r="AM165" s="66"/>
    </row>
    <row r="166" spans="14:39" x14ac:dyDescent="0.45">
      <c r="N166" t="s">
        <v>54</v>
      </c>
      <c r="O166" s="31">
        <f>SUM(O149:O164)</f>
        <v>2673260.5</v>
      </c>
      <c r="P166" s="2"/>
      <c r="Q166" s="32">
        <f>SUM(Q149:Q164)</f>
        <v>1248191.961546832</v>
      </c>
      <c r="W166" t="s">
        <v>94</v>
      </c>
      <c r="X166">
        <f>SUM(X150:X164)</f>
        <v>1267891.2016999999</v>
      </c>
      <c r="AH166" s="66" t="s">
        <v>94</v>
      </c>
      <c r="AI166" s="66"/>
      <c r="AJ166" s="66">
        <f>SUM(AJ149:AJ164)</f>
        <v>1248191.961546832</v>
      </c>
      <c r="AK166" s="66"/>
      <c r="AL166" s="66"/>
      <c r="AM166" s="66"/>
    </row>
    <row r="167" spans="14:39" x14ac:dyDescent="0.45">
      <c r="AH167" s="66"/>
      <c r="AI167" s="66"/>
      <c r="AJ167" s="66"/>
      <c r="AK167" s="66"/>
      <c r="AL167" s="66"/>
      <c r="AM167" s="66"/>
    </row>
    <row r="168" spans="14:39" x14ac:dyDescent="0.45">
      <c r="N168" t="s">
        <v>95</v>
      </c>
      <c r="O168" s="33">
        <f>IF($Q$166 &gt;0, $Q$166/$J$15/1000,0)</f>
        <v>1.0012401275483873</v>
      </c>
      <c r="P168" s="2"/>
      <c r="W168" t="s">
        <v>96</v>
      </c>
      <c r="X168">
        <f>J15/(X166/1000)</f>
        <v>0.98324364099641837</v>
      </c>
      <c r="AH168" s="66" t="s">
        <v>96</v>
      </c>
      <c r="AI168" s="66"/>
      <c r="AJ168" s="66">
        <f>J15/(AJ166/1000)</f>
        <v>0.9987614084630988</v>
      </c>
      <c r="AK168" s="66"/>
      <c r="AL168" s="66"/>
      <c r="AM168" s="66"/>
    </row>
    <row r="169" spans="14:39" x14ac:dyDescent="0.45">
      <c r="N169" t="s">
        <v>97</v>
      </c>
    </row>
    <row r="170" spans="14:39" x14ac:dyDescent="0.45">
      <c r="N170" t="s">
        <v>98</v>
      </c>
    </row>
  </sheetData>
  <pageMargins left="0.75" right="0.75" top="1" bottom="1" header="0.5" footer="0.5"/>
  <pageSetup paperSize="9" orientation="landscape" blackAndWhite="1" useFirstPageNumber="1" horizontalDpi="4294967292" verticalDpi="4294967292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81" r:id="rId4" name="Button 1">
              <controlPr defaultSize="0" print="0" autoFill="0" autoLine="0" autoPict="0" macro="'TOTINT+migration(1995)'!PRINT">
                <anchor moveWithCells="1" sizeWithCells="1">
                  <from>
                    <xdr:col>5</xdr:col>
                    <xdr:colOff>354330</xdr:colOff>
                    <xdr:row>2</xdr:row>
                    <xdr:rowOff>0</xdr:rowOff>
                  </from>
                  <to>
                    <xdr:col>7</xdr:col>
                    <xdr:colOff>533400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2" r:id="rId5" name="Button 2">
              <controlPr defaultSize="0" print="0" autoFill="0" autoLine="0" autoPict="0" macro="'TOTINT+migration(1995)'!FIRST">
                <anchor moveWithCells="1" sizeWithCells="1">
                  <from>
                    <xdr:col>4</xdr:col>
                    <xdr:colOff>0</xdr:colOff>
                    <xdr:row>2</xdr:row>
                    <xdr:rowOff>0</xdr:rowOff>
                  </from>
                  <to>
                    <xdr:col>5</xdr:col>
                    <xdr:colOff>354330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3" r:id="rId6" name="Button 3">
              <controlPr defaultSize="0" print="0" autoFill="0" autoLine="0" autoPict="0" macro="'TOTINT+migration(1995)'!SAVE">
                <anchor moveWithCells="1" sizeWithCells="1">
                  <from>
                    <xdr:col>7</xdr:col>
                    <xdr:colOff>533400</xdr:colOff>
                    <xdr:row>2</xdr:row>
                    <xdr:rowOff>0</xdr:rowOff>
                  </from>
                  <to>
                    <xdr:col>10</xdr:col>
                    <xdr:colOff>57150</xdr:colOff>
                    <xdr:row>5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pageSetUpPr autoPageBreaks="0"/>
  </sheetPr>
  <dimension ref="A1:BC170"/>
  <sheetViews>
    <sheetView zoomScaleNormal="100" workbookViewId="0"/>
  </sheetViews>
  <sheetFormatPr defaultRowHeight="12.3" x14ac:dyDescent="0.45"/>
  <cols>
    <col min="7" max="7" width="2.71875" customWidth="1"/>
    <col min="9" max="9" width="2.71875" customWidth="1"/>
    <col min="10" max="10" width="9.83203125" customWidth="1"/>
    <col min="14" max="14" width="5.71875" customWidth="1"/>
    <col min="15" max="15" width="10.71875" customWidth="1"/>
    <col min="16" max="16" width="7.71875" customWidth="1"/>
    <col min="17" max="17" width="6.71875" hidden="1" customWidth="1"/>
    <col min="18" max="18" width="3.71875" customWidth="1"/>
    <col min="19" max="19" width="10.71875" customWidth="1"/>
    <col min="20" max="20" width="7.71875" customWidth="1"/>
    <col min="21" max="21" width="6.71875" hidden="1" customWidth="1"/>
    <col min="22" max="22" width="3.71875" customWidth="1"/>
    <col min="23" max="23" width="10.71875" customWidth="1"/>
    <col min="24" max="24" width="7.71875" customWidth="1"/>
    <col min="25" max="25" width="6.71875" hidden="1" customWidth="1"/>
    <col min="26" max="26" width="3.71875" customWidth="1"/>
    <col min="27" max="27" width="10.71875" customWidth="1"/>
    <col min="28" max="28" width="7.71875" customWidth="1"/>
    <col min="29" max="29" width="6.71875" hidden="1" customWidth="1"/>
    <col min="30" max="30" width="3.71875" customWidth="1"/>
    <col min="31" max="31" width="10.71875" customWidth="1"/>
    <col min="32" max="32" width="7.71875" customWidth="1"/>
    <col min="33" max="33" width="0" hidden="1" customWidth="1"/>
    <col min="35" max="35" width="5.27734375" customWidth="1"/>
    <col min="36" max="36" width="8.71875" customWidth="1"/>
    <col min="37" max="37" width="6.27734375" customWidth="1"/>
    <col min="38" max="38" width="6.44140625" customWidth="1"/>
  </cols>
  <sheetData>
    <row r="1" spans="1:55" ht="22.5" x14ac:dyDescent="0.75">
      <c r="A1" s="3" t="s">
        <v>22</v>
      </c>
      <c r="C1" s="1" t="s">
        <v>23</v>
      </c>
      <c r="E1" s="2"/>
      <c r="F1" s="3" t="s">
        <v>24</v>
      </c>
      <c r="J1" s="3" t="s">
        <v>25</v>
      </c>
      <c r="N1" s="3" t="s">
        <v>26</v>
      </c>
      <c r="P1" s="5" t="str">
        <f>($C$3)</f>
        <v>p7eINT_metier</v>
      </c>
      <c r="T1" s="6" t="s">
        <v>27</v>
      </c>
      <c r="W1" s="7" t="str">
        <f>($C$5)</f>
        <v>Plaice VIIe - International (Used metier based datasets)</v>
      </c>
    </row>
    <row r="2" spans="1:55" x14ac:dyDescent="0.45">
      <c r="N2" s="3"/>
    </row>
    <row r="3" spans="1:55" x14ac:dyDescent="0.45">
      <c r="A3" s="3" t="s">
        <v>26</v>
      </c>
      <c r="C3" s="11" t="s">
        <v>28</v>
      </c>
      <c r="D3" s="39"/>
      <c r="N3" s="6" t="s">
        <v>29</v>
      </c>
      <c r="P3" s="5">
        <f>($B$7)</f>
        <v>1994</v>
      </c>
      <c r="Q3" s="9"/>
      <c r="R3" s="9"/>
      <c r="S3" s="9"/>
      <c r="T3" s="6" t="s">
        <v>30</v>
      </c>
      <c r="U3" s="10"/>
      <c r="W3" s="5" t="str">
        <f>($D$7)</f>
        <v>Combined</v>
      </c>
    </row>
    <row r="4" spans="1:55" x14ac:dyDescent="0.45">
      <c r="A4" s="3"/>
      <c r="N4" s="6"/>
      <c r="P4" s="6"/>
      <c r="Q4" s="9"/>
      <c r="R4" s="9"/>
      <c r="S4" s="9"/>
      <c r="U4" s="10"/>
    </row>
    <row r="5" spans="1:55" x14ac:dyDescent="0.45">
      <c r="A5" s="6" t="s">
        <v>27</v>
      </c>
      <c r="C5" s="11" t="s">
        <v>31</v>
      </c>
      <c r="D5" s="9"/>
      <c r="E5" s="9"/>
      <c r="G5" s="10"/>
      <c r="N5" s="6" t="s">
        <v>32</v>
      </c>
      <c r="P5" s="36">
        <f>($F$7)</f>
        <v>42194</v>
      </c>
      <c r="Q5" s="2"/>
      <c r="R5" s="2"/>
      <c r="T5" s="6" t="s">
        <v>33</v>
      </c>
      <c r="U5" s="2"/>
      <c r="W5" s="5" t="str">
        <f>($J$7)</f>
        <v>idh</v>
      </c>
    </row>
    <row r="6" spans="1:55" x14ac:dyDescent="0.45">
      <c r="A6" s="6"/>
      <c r="C6" s="6"/>
      <c r="D6" s="9"/>
      <c r="E6" s="9"/>
      <c r="G6" s="10"/>
    </row>
    <row r="7" spans="1:55" x14ac:dyDescent="0.45">
      <c r="A7" s="6" t="s">
        <v>29</v>
      </c>
      <c r="B7" s="12">
        <v>1994</v>
      </c>
      <c r="C7" s="9" t="s">
        <v>30</v>
      </c>
      <c r="D7" s="13" t="str">
        <f>IF(F45=1, "Combined",IF(F45=2, "Separate",""))</f>
        <v>Combined</v>
      </c>
      <c r="E7" s="4" t="s">
        <v>32</v>
      </c>
      <c r="F7" s="35">
        <v>42194</v>
      </c>
      <c r="G7" s="2"/>
      <c r="I7" s="4" t="s">
        <v>33</v>
      </c>
      <c r="J7" s="40" t="s">
        <v>34</v>
      </c>
    </row>
    <row r="8" spans="1:55" x14ac:dyDescent="0.45">
      <c r="N8" s="15" t="s">
        <v>35</v>
      </c>
      <c r="AU8" s="45"/>
    </row>
    <row r="9" spans="1:55" x14ac:dyDescent="0.45">
      <c r="AF9" s="46"/>
      <c r="AG9" s="46"/>
      <c r="AH9" s="46"/>
      <c r="AI9" s="46"/>
      <c r="AJ9" s="46"/>
      <c r="AK9" s="46"/>
      <c r="AL9" s="46"/>
      <c r="AM9" s="46"/>
      <c r="AN9" s="46"/>
      <c r="AO9" s="47"/>
      <c r="AU9" s="45"/>
    </row>
    <row r="10" spans="1:55" x14ac:dyDescent="0.45">
      <c r="A10" t="s">
        <v>36</v>
      </c>
      <c r="N10" s="3" t="s">
        <v>37</v>
      </c>
    </row>
    <row r="11" spans="1:55" x14ac:dyDescent="0.45">
      <c r="A11" t="s">
        <v>38</v>
      </c>
      <c r="AK11" s="9"/>
    </row>
    <row r="12" spans="1:55" x14ac:dyDescent="0.45">
      <c r="O12" s="37" t="str">
        <f>C14</f>
        <v>International</v>
      </c>
      <c r="P12" s="2"/>
      <c r="S12" s="37" t="str">
        <f>D14</f>
        <v>Migration</v>
      </c>
      <c r="T12" s="2"/>
      <c r="U12" s="5"/>
      <c r="W12" s="37" t="str">
        <f>E14</f>
        <v>-</v>
      </c>
      <c r="X12" s="2"/>
      <c r="Z12" s="5"/>
      <c r="AA12" s="37" t="str">
        <f>F14</f>
        <v>-</v>
      </c>
      <c r="AB12" s="2"/>
      <c r="AC12" s="5"/>
      <c r="AJ12" s="9"/>
      <c r="AX12" s="42"/>
      <c r="BC12" s="42"/>
    </row>
    <row r="13" spans="1:55" x14ac:dyDescent="0.45">
      <c r="I13" s="4"/>
      <c r="J13" s="16" t="s">
        <v>39</v>
      </c>
      <c r="N13" s="17" t="s">
        <v>40</v>
      </c>
      <c r="O13" s="10"/>
      <c r="P13" s="10"/>
      <c r="S13" s="10"/>
      <c r="T13" s="10"/>
      <c r="U13" s="10"/>
      <c r="W13" s="10" t="s">
        <v>41</v>
      </c>
      <c r="X13" s="10" t="s">
        <v>42</v>
      </c>
      <c r="AA13" s="10" t="s">
        <v>41</v>
      </c>
      <c r="AB13" s="10" t="s">
        <v>42</v>
      </c>
      <c r="AC13" s="10"/>
      <c r="AE13" s="10"/>
      <c r="AX13" s="42"/>
      <c r="BC13" s="42"/>
    </row>
    <row r="14" spans="1:55" x14ac:dyDescent="0.45">
      <c r="C14" s="41" t="s">
        <v>43</v>
      </c>
      <c r="D14" s="41" t="s">
        <v>44</v>
      </c>
      <c r="E14" s="41" t="s">
        <v>45</v>
      </c>
      <c r="F14" s="41" t="s">
        <v>45</v>
      </c>
      <c r="H14" s="16" t="s">
        <v>46</v>
      </c>
      <c r="I14" s="4"/>
      <c r="J14" s="16" t="s">
        <v>47</v>
      </c>
      <c r="N14" s="17">
        <v>0</v>
      </c>
      <c r="O14" s="30"/>
      <c r="P14" s="22"/>
      <c r="Q14" s="18"/>
      <c r="S14" s="13">
        <v>0</v>
      </c>
      <c r="T14" s="22">
        <v>0</v>
      </c>
      <c r="U14" s="20"/>
      <c r="W14" s="30">
        <v>0</v>
      </c>
      <c r="X14" s="22">
        <v>0</v>
      </c>
      <c r="AA14" s="30">
        <v>0</v>
      </c>
      <c r="AB14" s="22">
        <v>0</v>
      </c>
      <c r="AC14" s="23"/>
      <c r="AE14" s="22"/>
      <c r="AX14" s="42"/>
      <c r="BC14" s="42"/>
    </row>
    <row r="15" spans="1:55" x14ac:dyDescent="0.45">
      <c r="A15" t="s">
        <v>48</v>
      </c>
      <c r="C15" s="20">
        <v>1156</v>
      </c>
      <c r="D15" s="22">
        <v>247.94447223369301</v>
      </c>
      <c r="E15" s="20">
        <f>0</f>
        <v>0</v>
      </c>
      <c r="F15" s="20">
        <f>0</f>
        <v>0</v>
      </c>
      <c r="H15" s="22"/>
      <c r="J15" s="22">
        <f>SUM(C15:F15)</f>
        <v>1403.944472233693</v>
      </c>
      <c r="N15" s="17">
        <v>1</v>
      </c>
      <c r="O15" s="30">
        <v>84000</v>
      </c>
      <c r="P15" s="22">
        <v>0.218</v>
      </c>
      <c r="Q15" s="18"/>
      <c r="S15" s="13">
        <v>0</v>
      </c>
      <c r="T15" s="22">
        <v>0</v>
      </c>
      <c r="U15" s="20"/>
      <c r="W15" s="30">
        <v>0</v>
      </c>
      <c r="X15" s="22">
        <v>0</v>
      </c>
      <c r="AA15" s="30">
        <v>0</v>
      </c>
      <c r="AB15" s="22">
        <v>0</v>
      </c>
      <c r="AC15" s="23"/>
      <c r="AE15" s="22"/>
      <c r="BC15" s="42"/>
    </row>
    <row r="16" spans="1:55" x14ac:dyDescent="0.45">
      <c r="N16" s="17">
        <v>2</v>
      </c>
      <c r="O16" s="30">
        <v>311000</v>
      </c>
      <c r="P16" s="22">
        <v>0.28000000000000003</v>
      </c>
      <c r="Q16" s="18"/>
      <c r="S16" s="30">
        <v>14647.5</v>
      </c>
      <c r="T16" s="22">
        <v>0.19168866960021</v>
      </c>
      <c r="U16" s="20"/>
      <c r="W16" s="30">
        <v>0</v>
      </c>
      <c r="X16" s="22">
        <v>0</v>
      </c>
      <c r="AA16" s="30">
        <v>0</v>
      </c>
      <c r="AB16" s="22">
        <v>0</v>
      </c>
      <c r="AC16" s="23"/>
      <c r="AE16" s="22"/>
      <c r="AQ16" s="22"/>
      <c r="AT16" s="22"/>
      <c r="AX16" s="43"/>
      <c r="BC16" s="43"/>
    </row>
    <row r="17" spans="1:55" x14ac:dyDescent="0.45">
      <c r="A17" t="s">
        <v>49</v>
      </c>
      <c r="C17" s="20">
        <v>1156</v>
      </c>
      <c r="D17" s="22">
        <v>247.94447223369301</v>
      </c>
      <c r="E17" s="20">
        <f>0</f>
        <v>0</v>
      </c>
      <c r="F17" s="20">
        <f>0</f>
        <v>0</v>
      </c>
      <c r="H17" s="22">
        <f>SUM(C17:F17)</f>
        <v>1403.944472233693</v>
      </c>
      <c r="I17" s="22"/>
      <c r="J17" s="22"/>
      <c r="N17" s="17">
        <v>3</v>
      </c>
      <c r="O17" s="30">
        <v>1283000</v>
      </c>
      <c r="P17" s="22">
        <v>0.34899999999999998</v>
      </c>
      <c r="Q17" s="18"/>
      <c r="S17" s="30">
        <v>219976.5</v>
      </c>
      <c r="T17" s="22">
        <v>0.246031891441018</v>
      </c>
      <c r="U17" s="20"/>
      <c r="W17" s="30">
        <v>0</v>
      </c>
      <c r="X17" s="22">
        <v>0</v>
      </c>
      <c r="AA17" s="30">
        <v>0</v>
      </c>
      <c r="AB17" s="22">
        <v>0</v>
      </c>
      <c r="AC17" s="23"/>
      <c r="AE17" s="22"/>
      <c r="AQ17" s="22"/>
      <c r="AT17" s="22"/>
      <c r="AX17" s="43"/>
      <c r="BC17" s="43"/>
    </row>
    <row r="18" spans="1:55" x14ac:dyDescent="0.45">
      <c r="N18" s="17">
        <v>4</v>
      </c>
      <c r="O18" s="30">
        <v>605000</v>
      </c>
      <c r="P18" s="22">
        <v>0.42299999999999999</v>
      </c>
      <c r="Q18" s="18"/>
      <c r="S18" s="30">
        <v>226080</v>
      </c>
      <c r="T18" s="22">
        <v>0.31853362980855698</v>
      </c>
      <c r="U18" s="20"/>
      <c r="W18" s="30">
        <v>0</v>
      </c>
      <c r="X18" s="22">
        <v>0</v>
      </c>
      <c r="AA18" s="30">
        <v>0</v>
      </c>
      <c r="AB18" s="22">
        <v>0</v>
      </c>
      <c r="AC18" s="23"/>
      <c r="AE18" s="22"/>
      <c r="AQ18" s="22"/>
      <c r="AT18" s="22"/>
      <c r="AX18" s="43"/>
      <c r="BC18" s="43"/>
    </row>
    <row r="19" spans="1:55" x14ac:dyDescent="0.45">
      <c r="A19" t="s">
        <v>50</v>
      </c>
      <c r="C19" s="20">
        <v>1156</v>
      </c>
      <c r="D19" s="22">
        <v>247.94447223369301</v>
      </c>
      <c r="E19" s="20">
        <v>0</v>
      </c>
      <c r="F19" s="20">
        <v>0</v>
      </c>
      <c r="H19" s="22"/>
      <c r="I19" s="22"/>
      <c r="J19" s="22"/>
      <c r="N19" s="17">
        <v>5</v>
      </c>
      <c r="O19" s="30">
        <v>184000</v>
      </c>
      <c r="P19" s="22">
        <v>0.503</v>
      </c>
      <c r="Q19" s="18"/>
      <c r="S19" s="30">
        <v>66150</v>
      </c>
      <c r="T19" s="22">
        <v>0.424442602676537</v>
      </c>
      <c r="U19" s="20"/>
      <c r="W19" s="30">
        <v>0</v>
      </c>
      <c r="X19" s="22">
        <v>0</v>
      </c>
      <c r="AA19" s="30">
        <v>0</v>
      </c>
      <c r="AB19" s="22">
        <v>0</v>
      </c>
      <c r="AC19" s="23"/>
      <c r="AE19" s="22"/>
      <c r="AQ19" s="22"/>
      <c r="AT19" s="22"/>
      <c r="AX19" s="43"/>
      <c r="BC19" s="43"/>
    </row>
    <row r="20" spans="1:55" x14ac:dyDescent="0.45">
      <c r="N20" s="17">
        <v>6</v>
      </c>
      <c r="O20" s="30">
        <v>74000</v>
      </c>
      <c r="P20" s="22">
        <v>0.58799999999999997</v>
      </c>
      <c r="Q20" s="18"/>
      <c r="S20" s="30">
        <v>32100</v>
      </c>
      <c r="T20" s="22">
        <v>0.52908870240237404</v>
      </c>
      <c r="U20" s="20"/>
      <c r="W20" s="30">
        <v>0</v>
      </c>
      <c r="X20" s="22">
        <v>0</v>
      </c>
      <c r="AA20" s="30">
        <v>0</v>
      </c>
      <c r="AB20" s="22">
        <v>0</v>
      </c>
      <c r="AC20" s="23"/>
      <c r="AE20" s="22"/>
      <c r="AQ20" s="22"/>
      <c r="AT20" s="22"/>
      <c r="AX20" s="43"/>
      <c r="BC20" s="43"/>
    </row>
    <row r="21" spans="1:55" x14ac:dyDescent="0.45">
      <c r="A21" t="s">
        <v>51</v>
      </c>
      <c r="C21" s="13">
        <f>IF(C19=0, 0,IF(C19&lt;&gt; 0, C17/C19))</f>
        <v>1</v>
      </c>
      <c r="D21" s="13">
        <f>IF(D19=0, 0,IF(D19&lt;&gt; 0, D17/D19))</f>
        <v>1</v>
      </c>
      <c r="E21" s="13">
        <f>IF(E19=0, 0,IF(E19&lt;&gt; 0, E17/E19))</f>
        <v>0</v>
      </c>
      <c r="F21" s="13">
        <f>IF(F19=0, 0,IF(F19&lt;&gt; 0, F17/F19))</f>
        <v>0</v>
      </c>
      <c r="J21" s="13">
        <f>IF(H17=0, 0,IF(H17&lt;&gt; 0, J15/H17))</f>
        <v>1</v>
      </c>
      <c r="N21" s="17">
        <v>7</v>
      </c>
      <c r="O21" s="30">
        <v>91000</v>
      </c>
      <c r="P21" s="22">
        <v>0.68</v>
      </c>
      <c r="Q21" s="18"/>
      <c r="S21" s="30">
        <v>25200</v>
      </c>
      <c r="T21" s="22">
        <v>0.63065764019899795</v>
      </c>
      <c r="U21" s="20"/>
      <c r="W21" s="30">
        <v>0</v>
      </c>
      <c r="X21" s="22">
        <v>0</v>
      </c>
      <c r="AA21" s="30">
        <v>0</v>
      </c>
      <c r="AB21" s="22">
        <v>0</v>
      </c>
      <c r="AC21" s="23"/>
      <c r="AE21" s="22"/>
      <c r="AQ21" s="22"/>
      <c r="AT21" s="22"/>
      <c r="AX21" s="43"/>
      <c r="BC21" s="43"/>
    </row>
    <row r="22" spans="1:55" x14ac:dyDescent="0.45">
      <c r="N22" s="17">
        <v>8</v>
      </c>
      <c r="O22" s="30">
        <v>57000</v>
      </c>
      <c r="P22" s="22">
        <v>0.77700000000000002</v>
      </c>
      <c r="Q22" s="18"/>
      <c r="S22" s="30">
        <v>20700</v>
      </c>
      <c r="T22" s="22">
        <v>0.75996828697094998</v>
      </c>
      <c r="U22" s="20"/>
      <c r="W22" s="30">
        <v>0</v>
      </c>
      <c r="X22" s="22">
        <v>0</v>
      </c>
      <c r="AA22" s="30">
        <v>0</v>
      </c>
      <c r="AB22" s="22">
        <v>0</v>
      </c>
      <c r="AC22" s="23"/>
      <c r="AE22" s="22"/>
      <c r="AQ22" s="22"/>
      <c r="AT22" s="22"/>
      <c r="AX22" s="43"/>
      <c r="BC22" s="43"/>
    </row>
    <row r="23" spans="1:55" x14ac:dyDescent="0.45">
      <c r="N23" s="17">
        <v>9</v>
      </c>
      <c r="O23" s="30">
        <v>63000</v>
      </c>
      <c r="P23" s="22">
        <v>0.88</v>
      </c>
      <c r="Q23" s="18"/>
      <c r="S23" s="30">
        <v>21300</v>
      </c>
      <c r="T23" s="22">
        <v>0.89076046987309798</v>
      </c>
      <c r="U23" s="20"/>
      <c r="W23" s="30">
        <v>0</v>
      </c>
      <c r="X23" s="22">
        <v>0</v>
      </c>
      <c r="AA23" s="30">
        <v>0</v>
      </c>
      <c r="AB23" s="22">
        <v>0</v>
      </c>
      <c r="AC23" s="23"/>
      <c r="AE23" s="22"/>
      <c r="AQ23" s="22"/>
      <c r="AT23" s="22"/>
      <c r="AX23" s="43"/>
      <c r="BC23" s="43"/>
    </row>
    <row r="24" spans="1:55" x14ac:dyDescent="0.45">
      <c r="A24" t="s">
        <v>52</v>
      </c>
      <c r="C24" s="24">
        <f>IF($Q$98+$Q$131 &gt;0,($Q$98+$Q$131)/$C$17/1000,0)</f>
        <v>1.0003166089965398</v>
      </c>
      <c r="D24" s="24">
        <f>IF($U$98+$U$131 &gt;0,($U$98+$U$131)/$D$17/1000,0)</f>
        <v>0.99999999999999811</v>
      </c>
      <c r="E24" s="24">
        <f>IF($Y$98+$Y$131 &gt;0,($Y$98+$Y$131)/$E$17/1000,0)</f>
        <v>0</v>
      </c>
      <c r="F24" s="24">
        <f>IF($AC$98+$AC$131 &gt;0,($AC$98+$AC$131)/$F$17/1000,0)</f>
        <v>0</v>
      </c>
      <c r="G24" s="10"/>
      <c r="H24" s="10"/>
      <c r="I24" s="10"/>
      <c r="J24" s="24">
        <f>IF($AG$98+$AG$131 &gt;0,($AG$98+$AG$131)/$J$15/1000,0)</f>
        <v>1.0002606940710534</v>
      </c>
      <c r="N24" s="17">
        <v>10</v>
      </c>
      <c r="O24" s="30">
        <v>15000</v>
      </c>
      <c r="P24" s="22">
        <v>0.98899999999999999</v>
      </c>
      <c r="Q24" s="18"/>
      <c r="S24" s="30">
        <v>21600</v>
      </c>
      <c r="T24" s="22">
        <v>1.0807247895949199</v>
      </c>
      <c r="U24" s="20"/>
      <c r="W24" s="30">
        <v>0</v>
      </c>
      <c r="X24" s="22">
        <v>0</v>
      </c>
      <c r="AA24" s="30">
        <v>0</v>
      </c>
      <c r="AB24" s="22">
        <v>0</v>
      </c>
      <c r="AC24" s="23"/>
      <c r="AE24" s="22"/>
      <c r="AQ24" s="22"/>
      <c r="AT24" s="22"/>
      <c r="AW24" s="5"/>
      <c r="AX24" s="43"/>
      <c r="BC24" s="43"/>
    </row>
    <row r="25" spans="1:55" x14ac:dyDescent="0.45">
      <c r="N25" s="17">
        <v>11</v>
      </c>
      <c r="O25" s="30">
        <v>6000</v>
      </c>
      <c r="P25" s="22">
        <v>1.1040000000000001</v>
      </c>
      <c r="Q25" s="18"/>
      <c r="S25" s="30"/>
      <c r="T25" s="22"/>
      <c r="U25" s="20"/>
      <c r="W25" s="30">
        <v>0</v>
      </c>
      <c r="X25" s="22">
        <v>0</v>
      </c>
      <c r="AA25" s="30">
        <v>0</v>
      </c>
      <c r="AB25" s="22">
        <v>0</v>
      </c>
      <c r="AC25" s="23"/>
      <c r="AE25" s="22"/>
      <c r="AQ25" s="22"/>
      <c r="AT25" s="22"/>
      <c r="AX25" s="43"/>
      <c r="BC25" s="43"/>
    </row>
    <row r="26" spans="1:55" x14ac:dyDescent="0.45">
      <c r="N26" s="17">
        <v>12</v>
      </c>
      <c r="O26" s="30">
        <v>7000</v>
      </c>
      <c r="P26" s="22">
        <v>1.2250000000000001</v>
      </c>
      <c r="Q26" s="18"/>
      <c r="S26" s="30"/>
      <c r="T26" s="22"/>
      <c r="U26" s="20"/>
      <c r="W26" s="30">
        <v>0</v>
      </c>
      <c r="X26" s="22">
        <v>0</v>
      </c>
      <c r="AA26" s="30">
        <v>0</v>
      </c>
      <c r="AB26" s="22">
        <v>0</v>
      </c>
      <c r="AC26" s="23"/>
      <c r="AE26" s="22"/>
      <c r="AQ26" s="22"/>
      <c r="AT26" s="22"/>
      <c r="AX26" s="43"/>
      <c r="BC26" s="43"/>
    </row>
    <row r="27" spans="1:55" x14ac:dyDescent="0.45">
      <c r="N27" s="17">
        <v>13</v>
      </c>
      <c r="O27" s="30">
        <v>5000</v>
      </c>
      <c r="P27" s="22">
        <v>1.351</v>
      </c>
      <c r="Q27" s="18"/>
      <c r="S27" s="30"/>
      <c r="T27" s="22"/>
      <c r="U27" s="20"/>
      <c r="W27" s="30">
        <v>0</v>
      </c>
      <c r="X27" s="22">
        <v>0</v>
      </c>
      <c r="AA27" s="30">
        <v>0</v>
      </c>
      <c r="AB27" s="22">
        <v>0</v>
      </c>
      <c r="AC27" s="23"/>
      <c r="AE27" s="22"/>
      <c r="AQ27" s="22"/>
      <c r="AT27" s="22"/>
      <c r="AX27" s="43"/>
      <c r="BC27" s="43"/>
    </row>
    <row r="28" spans="1:55" x14ac:dyDescent="0.45">
      <c r="N28" s="17">
        <v>14</v>
      </c>
      <c r="O28" s="30">
        <v>1000</v>
      </c>
      <c r="P28" s="22">
        <v>1.4830000000000001</v>
      </c>
      <c r="Q28" s="18"/>
      <c r="S28" s="30"/>
      <c r="T28" s="22"/>
      <c r="U28" s="20"/>
      <c r="W28" s="30">
        <v>0</v>
      </c>
      <c r="X28" s="22">
        <v>0</v>
      </c>
      <c r="AA28" s="30">
        <v>0</v>
      </c>
      <c r="AB28" s="22">
        <v>0</v>
      </c>
      <c r="AC28" s="23"/>
      <c r="AE28" s="22"/>
      <c r="AQ28" s="22"/>
      <c r="AT28" s="22"/>
      <c r="AX28" s="43"/>
      <c r="BC28" s="43"/>
    </row>
    <row r="29" spans="1:55" x14ac:dyDescent="0.45">
      <c r="N29" s="17" t="s">
        <v>53</v>
      </c>
      <c r="O29" s="30">
        <v>7000</v>
      </c>
      <c r="P29" s="22">
        <v>1.621</v>
      </c>
      <c r="Q29" s="18"/>
      <c r="S29" s="30"/>
      <c r="T29" s="22"/>
      <c r="U29" s="20"/>
      <c r="W29" s="30">
        <v>0</v>
      </c>
      <c r="X29" s="22">
        <v>0</v>
      </c>
      <c r="AA29" s="30">
        <v>0</v>
      </c>
      <c r="AB29" s="22">
        <v>0</v>
      </c>
      <c r="AC29" s="23"/>
      <c r="AE29" s="22"/>
      <c r="AQ29" s="22"/>
      <c r="AT29" s="22"/>
      <c r="AX29" s="43"/>
      <c r="BC29" s="43"/>
    </row>
    <row r="30" spans="1:55" x14ac:dyDescent="0.45">
      <c r="AQ30" s="22"/>
      <c r="AT30" s="22"/>
      <c r="AX30" s="43"/>
      <c r="BC30" s="43"/>
    </row>
    <row r="31" spans="1:55" x14ac:dyDescent="0.45">
      <c r="N31" t="s">
        <v>54</v>
      </c>
      <c r="O31" s="31">
        <f>SUM(O14:O29)</f>
        <v>2793000</v>
      </c>
      <c r="P31" s="2"/>
      <c r="S31" s="31">
        <f>SUM(S14:S29)</f>
        <v>647754</v>
      </c>
      <c r="T31" s="2"/>
      <c r="U31" s="5"/>
      <c r="V31" s="5"/>
      <c r="W31" s="31">
        <f>SUM(W14:W29)</f>
        <v>0</v>
      </c>
      <c r="X31" s="2"/>
      <c r="Y31" s="5"/>
      <c r="Z31" s="5"/>
      <c r="AA31" s="31">
        <f>SUM(AA14:AA29)</f>
        <v>0</v>
      </c>
      <c r="AB31" s="2"/>
      <c r="AC31" s="5"/>
      <c r="AW31" s="42"/>
      <c r="AX31" s="43"/>
      <c r="AY31" s="42"/>
      <c r="AZ31" s="42"/>
      <c r="BA31" s="42"/>
      <c r="BB31" s="44"/>
      <c r="BC31" s="43"/>
    </row>
    <row r="32" spans="1:55" x14ac:dyDescent="0.45">
      <c r="A32" s="46"/>
      <c r="B32" s="46"/>
      <c r="C32" s="46"/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7"/>
    </row>
    <row r="33" spans="1:38" x14ac:dyDescent="0.45">
      <c r="P33" s="3"/>
      <c r="U33" s="3"/>
      <c r="Z33" s="3"/>
      <c r="AE33" s="3"/>
      <c r="AK33" s="9"/>
    </row>
    <row r="34" spans="1:38" x14ac:dyDescent="0.45">
      <c r="N34" s="3" t="s">
        <v>26</v>
      </c>
      <c r="P34" s="5" t="str">
        <f>($C$3)</f>
        <v>p7eINT_metier</v>
      </c>
      <c r="T34" s="6" t="s">
        <v>27</v>
      </c>
      <c r="W34" s="7" t="str">
        <f>($C$5)</f>
        <v>Plaice VIIe - International (Used metier based datasets)</v>
      </c>
    </row>
    <row r="35" spans="1:38" x14ac:dyDescent="0.45">
      <c r="N35" s="3"/>
    </row>
    <row r="36" spans="1:38" x14ac:dyDescent="0.45">
      <c r="N36" s="6" t="s">
        <v>29</v>
      </c>
      <c r="P36" s="5">
        <f>($B$7)</f>
        <v>1994</v>
      </c>
      <c r="Q36" s="9"/>
      <c r="R36" s="9"/>
      <c r="S36" s="9"/>
      <c r="T36" s="6" t="s">
        <v>30</v>
      </c>
      <c r="U36" s="10"/>
      <c r="W36" s="5" t="str">
        <f>($D$7)</f>
        <v>Combined</v>
      </c>
    </row>
    <row r="37" spans="1:38" x14ac:dyDescent="0.45">
      <c r="C37" s="25" t="s">
        <v>55</v>
      </c>
      <c r="D37" s="26"/>
      <c r="E37" s="26"/>
      <c r="F37" s="27"/>
      <c r="N37" s="6"/>
      <c r="P37" s="6"/>
      <c r="Q37" s="9"/>
      <c r="R37" s="9"/>
      <c r="S37" s="9"/>
      <c r="U37" s="10"/>
    </row>
    <row r="38" spans="1:38" x14ac:dyDescent="0.45">
      <c r="C38" s="26"/>
      <c r="D38" s="26"/>
      <c r="E38" s="26"/>
      <c r="F38" s="28"/>
      <c r="N38" s="6" t="s">
        <v>32</v>
      </c>
      <c r="P38" s="36">
        <f>($F$7)</f>
        <v>42194</v>
      </c>
      <c r="Q38" s="2"/>
      <c r="R38" s="2"/>
      <c r="T38" s="6" t="s">
        <v>33</v>
      </c>
      <c r="U38" s="2"/>
      <c r="W38" s="5" t="str">
        <f>($J$7)</f>
        <v>idh</v>
      </c>
    </row>
    <row r="39" spans="1:38" x14ac:dyDescent="0.45">
      <c r="C39" s="26" t="s">
        <v>56</v>
      </c>
      <c r="D39" s="26"/>
      <c r="E39" s="26"/>
      <c r="F39" s="27">
        <f>1</f>
        <v>1</v>
      </c>
    </row>
    <row r="40" spans="1:38" x14ac:dyDescent="0.45">
      <c r="C40" s="26" t="s">
        <v>57</v>
      </c>
      <c r="D40" s="26"/>
      <c r="E40" s="26"/>
      <c r="F40" s="28" t="str">
        <f>"n"</f>
        <v>n</v>
      </c>
    </row>
    <row r="41" spans="1:38" x14ac:dyDescent="0.45">
      <c r="C41" s="26" t="s">
        <v>58</v>
      </c>
      <c r="D41" s="26"/>
      <c r="E41" s="26"/>
      <c r="F41" s="28">
        <f>1</f>
        <v>1</v>
      </c>
      <c r="N41" s="15" t="s">
        <v>35</v>
      </c>
    </row>
    <row r="42" spans="1:38" x14ac:dyDescent="0.45">
      <c r="C42" s="26" t="s">
        <v>59</v>
      </c>
      <c r="D42" s="26"/>
      <c r="E42" s="26"/>
      <c r="F42" s="27">
        <f>2</f>
        <v>2</v>
      </c>
    </row>
    <row r="43" spans="1:38" x14ac:dyDescent="0.45">
      <c r="C43" s="26" t="s">
        <v>60</v>
      </c>
      <c r="D43" s="26"/>
      <c r="E43" s="26"/>
      <c r="F43" s="29" t="str">
        <f>"n"</f>
        <v>n</v>
      </c>
      <c r="N43" s="3" t="s">
        <v>61</v>
      </c>
    </row>
    <row r="44" spans="1:38" x14ac:dyDescent="0.45">
      <c r="C44" s="26" t="s">
        <v>62</v>
      </c>
      <c r="D44" s="26"/>
      <c r="E44" s="26"/>
      <c r="F44" s="29">
        <f>3</f>
        <v>3</v>
      </c>
      <c r="AK44" s="9"/>
    </row>
    <row r="45" spans="1:38" x14ac:dyDescent="0.45">
      <c r="C45" s="26" t="s">
        <v>63</v>
      </c>
      <c r="D45" s="26"/>
      <c r="E45" s="26"/>
      <c r="F45" s="26">
        <f>1</f>
        <v>1</v>
      </c>
      <c r="O45" s="37" t="str">
        <f>C14</f>
        <v>International</v>
      </c>
      <c r="P45" s="2"/>
      <c r="S45" s="37" t="str">
        <f>D14</f>
        <v>Migration</v>
      </c>
      <c r="T45" s="2"/>
      <c r="W45" s="37" t="str">
        <f>E14</f>
        <v>-</v>
      </c>
      <c r="X45" s="2"/>
      <c r="AA45" s="37" t="str">
        <f>F14</f>
        <v>-</v>
      </c>
      <c r="AB45" s="2"/>
      <c r="AK45" s="9"/>
    </row>
    <row r="46" spans="1:38" x14ac:dyDescent="0.45">
      <c r="C46" s="26" t="s">
        <v>64</v>
      </c>
      <c r="D46" s="26"/>
      <c r="E46" s="26"/>
      <c r="F46" s="29" t="str">
        <f>"n"</f>
        <v>n</v>
      </c>
      <c r="N46" s="17" t="s">
        <v>40</v>
      </c>
      <c r="O46" s="10" t="s">
        <v>41</v>
      </c>
      <c r="P46" s="10" t="s">
        <v>42</v>
      </c>
      <c r="S46" s="10" t="s">
        <v>41</v>
      </c>
      <c r="T46" s="10" t="s">
        <v>42</v>
      </c>
      <c r="W46" s="10" t="s">
        <v>41</v>
      </c>
      <c r="X46" s="10" t="s">
        <v>42</v>
      </c>
      <c r="AA46" s="10" t="s">
        <v>41</v>
      </c>
      <c r="AB46" s="10" t="s">
        <v>42</v>
      </c>
      <c r="AC46" s="17"/>
      <c r="AE46" s="10"/>
      <c r="AH46" s="10"/>
      <c r="AJ46" s="10"/>
      <c r="AK46" s="10"/>
      <c r="AL46" s="10"/>
    </row>
    <row r="47" spans="1:38" x14ac:dyDescent="0.45">
      <c r="C47" s="26" t="s">
        <v>65</v>
      </c>
      <c r="D47" s="26"/>
      <c r="E47" s="26"/>
      <c r="F47" s="26">
        <f>2</f>
        <v>2</v>
      </c>
      <c r="N47" s="17">
        <v>0</v>
      </c>
      <c r="O47" s="30">
        <v>0</v>
      </c>
      <c r="P47" s="22">
        <v>0</v>
      </c>
      <c r="R47" s="18"/>
      <c r="S47" s="30">
        <v>0</v>
      </c>
      <c r="T47" s="22">
        <v>0</v>
      </c>
      <c r="W47" s="30">
        <v>0</v>
      </c>
      <c r="X47" s="22">
        <v>0</v>
      </c>
      <c r="AA47" s="30">
        <v>0</v>
      </c>
      <c r="AB47" s="22">
        <v>0</v>
      </c>
      <c r="AC47" s="21"/>
      <c r="AE47" s="19"/>
      <c r="AH47" s="22"/>
      <c r="AK47" s="23"/>
      <c r="AL47" s="22"/>
    </row>
    <row r="48" spans="1:38" x14ac:dyDescent="0.45">
      <c r="A48" s="3"/>
      <c r="C48" s="26" t="s">
        <v>66</v>
      </c>
      <c r="D48" s="26"/>
      <c r="E48" s="26"/>
      <c r="F48" s="29" t="str">
        <f>"y"</f>
        <v>y</v>
      </c>
      <c r="N48" s="17">
        <v>1</v>
      </c>
      <c r="O48" s="30">
        <v>0</v>
      </c>
      <c r="P48" s="22">
        <v>0</v>
      </c>
      <c r="R48" s="18"/>
      <c r="S48" s="30">
        <v>0</v>
      </c>
      <c r="T48" s="22">
        <v>0</v>
      </c>
      <c r="W48" s="30">
        <v>0</v>
      </c>
      <c r="X48" s="22">
        <v>0</v>
      </c>
      <c r="AA48" s="30">
        <v>0</v>
      </c>
      <c r="AB48" s="22">
        <v>0</v>
      </c>
      <c r="AC48" s="21"/>
      <c r="AE48" s="19"/>
      <c r="AH48" s="22"/>
      <c r="AK48" s="23"/>
      <c r="AL48" s="22"/>
    </row>
    <row r="49" spans="3:38" x14ac:dyDescent="0.45">
      <c r="C49" s="26" t="s">
        <v>67</v>
      </c>
      <c r="D49" s="26"/>
      <c r="E49" s="26"/>
      <c r="F49" s="29" t="str">
        <f>"n"</f>
        <v>n</v>
      </c>
      <c r="N49" s="17">
        <v>2</v>
      </c>
      <c r="O49" s="30">
        <v>0</v>
      </c>
      <c r="P49" s="22">
        <v>0</v>
      </c>
      <c r="R49" s="18"/>
      <c r="S49" s="30">
        <v>0</v>
      </c>
      <c r="T49" s="22">
        <v>0</v>
      </c>
      <c r="W49" s="30">
        <v>0</v>
      </c>
      <c r="X49" s="22">
        <v>0</v>
      </c>
      <c r="AA49" s="30">
        <v>0</v>
      </c>
      <c r="AB49" s="22">
        <v>0</v>
      </c>
      <c r="AC49" s="21"/>
      <c r="AE49" s="19"/>
      <c r="AH49" s="22"/>
      <c r="AK49" s="23"/>
      <c r="AL49" s="22"/>
    </row>
    <row r="50" spans="3:38" x14ac:dyDescent="0.45">
      <c r="N50" s="17">
        <v>3</v>
      </c>
      <c r="O50" s="30">
        <v>0</v>
      </c>
      <c r="P50" s="22">
        <v>0</v>
      </c>
      <c r="R50" s="18"/>
      <c r="S50" s="30">
        <v>0</v>
      </c>
      <c r="T50" s="22">
        <v>0</v>
      </c>
      <c r="W50" s="30">
        <v>0</v>
      </c>
      <c r="X50" s="22">
        <v>0</v>
      </c>
      <c r="AA50" s="30">
        <v>0</v>
      </c>
      <c r="AB50" s="22">
        <v>0</v>
      </c>
      <c r="AC50" s="21"/>
      <c r="AE50" s="19"/>
      <c r="AH50" s="22"/>
      <c r="AK50" s="23"/>
      <c r="AL50" s="22"/>
    </row>
    <row r="51" spans="3:38" x14ac:dyDescent="0.45">
      <c r="N51" s="17">
        <v>4</v>
      </c>
      <c r="O51" s="30">
        <v>0</v>
      </c>
      <c r="P51" s="22">
        <v>0</v>
      </c>
      <c r="R51" s="18"/>
      <c r="S51" s="30">
        <v>0</v>
      </c>
      <c r="T51" s="22">
        <v>0</v>
      </c>
      <c r="W51" s="30">
        <v>0</v>
      </c>
      <c r="X51" s="22">
        <v>0</v>
      </c>
      <c r="AA51" s="30">
        <v>0</v>
      </c>
      <c r="AB51" s="22">
        <v>0</v>
      </c>
      <c r="AC51" s="21"/>
      <c r="AE51" s="19"/>
      <c r="AH51" s="22"/>
      <c r="AK51" s="23"/>
      <c r="AL51" s="22"/>
    </row>
    <row r="52" spans="3:38" x14ac:dyDescent="0.45">
      <c r="N52" s="17">
        <v>5</v>
      </c>
      <c r="O52" s="30">
        <v>0</v>
      </c>
      <c r="P52" s="22">
        <v>0</v>
      </c>
      <c r="R52" s="18"/>
      <c r="S52" s="30">
        <v>0</v>
      </c>
      <c r="T52" s="22">
        <v>0</v>
      </c>
      <c r="W52" s="30">
        <v>0</v>
      </c>
      <c r="X52" s="22">
        <v>0</v>
      </c>
      <c r="AA52" s="30">
        <v>0</v>
      </c>
      <c r="AB52" s="22">
        <v>0</v>
      </c>
      <c r="AC52" s="21"/>
      <c r="AE52" s="19"/>
      <c r="AH52" s="22"/>
      <c r="AK52" s="23"/>
      <c r="AL52" s="22"/>
    </row>
    <row r="53" spans="3:38" x14ac:dyDescent="0.45">
      <c r="N53" s="17">
        <v>6</v>
      </c>
      <c r="O53" s="30">
        <v>0</v>
      </c>
      <c r="P53" s="22">
        <v>0</v>
      </c>
      <c r="R53" s="18"/>
      <c r="S53" s="30">
        <v>0</v>
      </c>
      <c r="T53" s="22">
        <v>0</v>
      </c>
      <c r="W53" s="30">
        <v>0</v>
      </c>
      <c r="X53" s="22">
        <v>0</v>
      </c>
      <c r="AA53" s="30">
        <v>0</v>
      </c>
      <c r="AB53" s="22">
        <v>0</v>
      </c>
      <c r="AC53" s="21"/>
      <c r="AE53" s="19"/>
      <c r="AH53" s="22"/>
      <c r="AK53" s="23"/>
      <c r="AL53" s="22"/>
    </row>
    <row r="54" spans="3:38" x14ac:dyDescent="0.45">
      <c r="N54" s="17">
        <v>7</v>
      </c>
      <c r="O54" s="30">
        <v>0</v>
      </c>
      <c r="P54" s="22">
        <v>0</v>
      </c>
      <c r="R54" s="18"/>
      <c r="S54" s="30">
        <v>0</v>
      </c>
      <c r="T54" s="22">
        <v>0</v>
      </c>
      <c r="W54" s="30">
        <v>0</v>
      </c>
      <c r="X54" s="22">
        <v>0</v>
      </c>
      <c r="AA54" s="30">
        <v>0</v>
      </c>
      <c r="AB54" s="22">
        <v>0</v>
      </c>
      <c r="AC54" s="21"/>
      <c r="AE54" s="19"/>
      <c r="AH54" s="22"/>
      <c r="AK54" s="23"/>
      <c r="AL54" s="22"/>
    </row>
    <row r="55" spans="3:38" x14ac:dyDescent="0.45">
      <c r="N55" s="17">
        <v>8</v>
      </c>
      <c r="O55" s="30">
        <v>0</v>
      </c>
      <c r="P55" s="22">
        <v>0</v>
      </c>
      <c r="R55" s="18"/>
      <c r="S55" s="30">
        <v>0</v>
      </c>
      <c r="T55" s="22">
        <v>0</v>
      </c>
      <c r="W55" s="30">
        <v>0</v>
      </c>
      <c r="X55" s="22">
        <v>0</v>
      </c>
      <c r="AA55" s="30">
        <v>0</v>
      </c>
      <c r="AB55" s="22">
        <v>0</v>
      </c>
      <c r="AC55" s="21"/>
      <c r="AE55" s="19"/>
      <c r="AH55" s="22"/>
      <c r="AK55" s="23"/>
      <c r="AL55" s="22"/>
    </row>
    <row r="56" spans="3:38" x14ac:dyDescent="0.45">
      <c r="N56" s="17">
        <v>9</v>
      </c>
      <c r="O56" s="30">
        <v>0</v>
      </c>
      <c r="P56" s="22">
        <v>0</v>
      </c>
      <c r="R56" s="18"/>
      <c r="S56" s="30">
        <v>0</v>
      </c>
      <c r="T56" s="22">
        <v>0</v>
      </c>
      <c r="W56" s="30">
        <v>0</v>
      </c>
      <c r="X56" s="22">
        <v>0</v>
      </c>
      <c r="AA56" s="30">
        <v>0</v>
      </c>
      <c r="AB56" s="22">
        <v>0</v>
      </c>
      <c r="AC56" s="21"/>
      <c r="AE56" s="19"/>
      <c r="AH56" s="22"/>
      <c r="AK56" s="23"/>
      <c r="AL56" s="22"/>
    </row>
    <row r="57" spans="3:38" x14ac:dyDescent="0.45">
      <c r="N57" s="17">
        <v>10</v>
      </c>
      <c r="O57" s="30">
        <v>0</v>
      </c>
      <c r="P57" s="22">
        <v>0</v>
      </c>
      <c r="R57" s="18"/>
      <c r="S57" s="30">
        <v>0</v>
      </c>
      <c r="T57" s="22">
        <v>0</v>
      </c>
      <c r="W57" s="30">
        <v>0</v>
      </c>
      <c r="X57" s="22">
        <v>0</v>
      </c>
      <c r="AA57" s="30">
        <v>0</v>
      </c>
      <c r="AB57" s="22">
        <v>0</v>
      </c>
      <c r="AC57" s="21"/>
      <c r="AE57" s="19"/>
      <c r="AH57" s="22"/>
      <c r="AK57" s="23"/>
      <c r="AL57" s="22"/>
    </row>
    <row r="58" spans="3:38" x14ac:dyDescent="0.45">
      <c r="N58" s="17">
        <v>11</v>
      </c>
      <c r="O58" s="30">
        <v>0</v>
      </c>
      <c r="P58" s="22">
        <v>0</v>
      </c>
      <c r="R58" s="18"/>
      <c r="S58" s="30">
        <v>0</v>
      </c>
      <c r="T58" s="22">
        <v>0</v>
      </c>
      <c r="W58" s="30">
        <v>0</v>
      </c>
      <c r="X58" s="22">
        <v>0</v>
      </c>
      <c r="AA58" s="30">
        <v>0</v>
      </c>
      <c r="AB58" s="22">
        <v>0</v>
      </c>
      <c r="AC58" s="21"/>
      <c r="AE58" s="19"/>
      <c r="AH58" s="22"/>
      <c r="AK58" s="23"/>
      <c r="AL58" s="22"/>
    </row>
    <row r="59" spans="3:38" x14ac:dyDescent="0.45">
      <c r="N59" s="17">
        <v>12</v>
      </c>
      <c r="O59" s="30">
        <v>0</v>
      </c>
      <c r="P59" s="22">
        <v>0</v>
      </c>
      <c r="R59" s="18"/>
      <c r="S59" s="30">
        <v>0</v>
      </c>
      <c r="T59" s="22">
        <v>0</v>
      </c>
      <c r="W59" s="30">
        <v>0</v>
      </c>
      <c r="X59" s="22">
        <v>0</v>
      </c>
      <c r="AA59" s="30">
        <v>0</v>
      </c>
      <c r="AB59" s="22">
        <v>0</v>
      </c>
      <c r="AC59" s="21"/>
      <c r="AE59" s="19"/>
      <c r="AH59" s="22"/>
      <c r="AK59" s="23"/>
      <c r="AL59" s="22"/>
    </row>
    <row r="60" spans="3:38" x14ac:dyDescent="0.45">
      <c r="N60" s="17">
        <v>13</v>
      </c>
      <c r="O60" s="30">
        <v>0</v>
      </c>
      <c r="P60" s="22">
        <v>0</v>
      </c>
      <c r="R60" s="18"/>
      <c r="S60" s="30">
        <v>0</v>
      </c>
      <c r="T60" s="22">
        <v>0</v>
      </c>
      <c r="W60" s="30">
        <v>0</v>
      </c>
      <c r="X60" s="22">
        <v>0</v>
      </c>
      <c r="AA60" s="30">
        <v>0</v>
      </c>
      <c r="AB60" s="22">
        <v>0</v>
      </c>
      <c r="AC60" s="21"/>
      <c r="AE60" s="19"/>
      <c r="AH60" s="22"/>
      <c r="AK60" s="23"/>
      <c r="AL60" s="22"/>
    </row>
    <row r="61" spans="3:38" x14ac:dyDescent="0.45">
      <c r="N61" s="17">
        <v>14</v>
      </c>
      <c r="O61" s="30">
        <v>0</v>
      </c>
      <c r="P61" s="22">
        <v>0</v>
      </c>
      <c r="R61" s="18"/>
      <c r="S61" s="30">
        <v>0</v>
      </c>
      <c r="T61" s="22">
        <v>0</v>
      </c>
      <c r="W61" s="30">
        <v>0</v>
      </c>
      <c r="X61" s="22">
        <v>0</v>
      </c>
      <c r="AA61" s="30">
        <v>0</v>
      </c>
      <c r="AB61" s="22">
        <v>0</v>
      </c>
      <c r="AC61" s="21"/>
      <c r="AE61" s="19"/>
      <c r="AH61" s="22"/>
      <c r="AK61" s="23"/>
      <c r="AL61" s="22"/>
    </row>
    <row r="62" spans="3:38" x14ac:dyDescent="0.45">
      <c r="N62" s="17" t="s">
        <v>53</v>
      </c>
      <c r="O62" s="30">
        <v>0</v>
      </c>
      <c r="P62" s="22">
        <v>0</v>
      </c>
      <c r="R62" s="18"/>
      <c r="S62" s="30">
        <v>0</v>
      </c>
      <c r="T62" s="22">
        <v>0</v>
      </c>
      <c r="W62" s="30">
        <v>0</v>
      </c>
      <c r="X62" s="22">
        <v>0</v>
      </c>
      <c r="AA62" s="30">
        <v>0</v>
      </c>
      <c r="AB62" s="22">
        <v>0</v>
      </c>
      <c r="AC62" s="21"/>
      <c r="AE62" s="19"/>
      <c r="AH62" s="22"/>
      <c r="AK62" s="23"/>
      <c r="AL62" s="22"/>
    </row>
    <row r="64" spans="3:38" x14ac:dyDescent="0.45">
      <c r="N64" t="s">
        <v>54</v>
      </c>
      <c r="O64" s="31">
        <f>SUM(O47:O62)</f>
        <v>0</v>
      </c>
      <c r="P64" s="2"/>
      <c r="S64" s="31">
        <f>SUM(S47:S62)</f>
        <v>0</v>
      </c>
      <c r="T64" s="2"/>
      <c r="W64" s="31">
        <f>SUM(W47:W62)</f>
        <v>0</v>
      </c>
      <c r="X64" s="2"/>
      <c r="AA64" s="31">
        <f>SUM(AA47:AA62)</f>
        <v>0</v>
      </c>
      <c r="AB64" s="2"/>
      <c r="AE64" s="2"/>
    </row>
    <row r="65" spans="1:38" x14ac:dyDescent="0.45">
      <c r="N65" s="17"/>
      <c r="P65" s="23"/>
      <c r="Q65" s="22"/>
      <c r="U65" s="23"/>
      <c r="V65" s="22"/>
      <c r="W65" s="22"/>
      <c r="X65" s="22"/>
      <c r="Z65" s="23"/>
      <c r="AA65" s="22"/>
      <c r="AB65" s="22"/>
      <c r="AC65" s="17"/>
      <c r="AE65" s="23"/>
      <c r="AF65" s="22"/>
      <c r="AH65" s="22"/>
      <c r="AK65" s="23"/>
      <c r="AL65" s="22"/>
    </row>
    <row r="66" spans="1:38" x14ac:dyDescent="0.45">
      <c r="N66" s="17"/>
      <c r="P66" s="23"/>
      <c r="Q66" s="22"/>
      <c r="U66" s="23"/>
      <c r="V66" s="22"/>
      <c r="W66" s="22"/>
      <c r="X66" s="22"/>
      <c r="Z66" s="23"/>
      <c r="AA66" s="22"/>
      <c r="AB66" s="22"/>
      <c r="AC66" s="17"/>
      <c r="AE66" s="23"/>
      <c r="AF66" s="22"/>
      <c r="AH66" s="22"/>
      <c r="AK66" s="23"/>
      <c r="AL66" s="22"/>
    </row>
    <row r="67" spans="1:38" x14ac:dyDescent="0.45">
      <c r="N67" s="17"/>
      <c r="P67" s="23"/>
      <c r="Q67" s="22"/>
      <c r="U67" s="23"/>
      <c r="V67" s="22"/>
      <c r="W67" s="22"/>
      <c r="X67" s="22"/>
      <c r="Z67" s="23"/>
      <c r="AA67" s="22"/>
      <c r="AB67" s="22"/>
      <c r="AC67" s="17"/>
      <c r="AE67" s="23"/>
      <c r="AF67" s="22"/>
      <c r="AH67" s="22"/>
      <c r="AK67" s="23"/>
      <c r="AL67" s="22"/>
    </row>
    <row r="68" spans="1:38" ht="22.5" x14ac:dyDescent="0.75">
      <c r="A68" s="3" t="s">
        <v>22</v>
      </c>
      <c r="C68" s="1" t="s">
        <v>23</v>
      </c>
      <c r="E68" s="2"/>
      <c r="F68" s="3" t="s">
        <v>24</v>
      </c>
      <c r="J68" s="3" t="str">
        <f>J1</f>
        <v>VERSION 2.2 (17/8/98)</v>
      </c>
      <c r="N68" s="3" t="s">
        <v>26</v>
      </c>
      <c r="P68" s="5" t="str">
        <f>($C$3)</f>
        <v>p7eINT_metier</v>
      </c>
      <c r="T68" s="6" t="s">
        <v>27</v>
      </c>
      <c r="W68" s="7" t="str">
        <f>($C$5)</f>
        <v>Plaice VIIe - International (Used metier based datasets)</v>
      </c>
    </row>
    <row r="69" spans="1:38" x14ac:dyDescent="0.45">
      <c r="F69" s="3"/>
      <c r="N69" s="3"/>
    </row>
    <row r="70" spans="1:38" x14ac:dyDescent="0.45">
      <c r="A70" s="3" t="s">
        <v>26</v>
      </c>
      <c r="C70" s="8" t="str">
        <f>C3</f>
        <v>p7eINT_metier</v>
      </c>
      <c r="N70" s="6" t="s">
        <v>29</v>
      </c>
      <c r="P70" s="5">
        <f>($B$7)</f>
        <v>1994</v>
      </c>
      <c r="Q70" s="9"/>
      <c r="R70" s="9"/>
      <c r="S70" s="9"/>
      <c r="T70" s="6" t="s">
        <v>30</v>
      </c>
      <c r="U70" s="10"/>
      <c r="W70" s="5" t="str">
        <f>($D$7)</f>
        <v>Combined</v>
      </c>
    </row>
    <row r="71" spans="1:38" x14ac:dyDescent="0.45">
      <c r="A71" s="3"/>
      <c r="N71" s="6"/>
      <c r="P71" s="6"/>
      <c r="Q71" s="9"/>
      <c r="R71" s="9"/>
      <c r="S71" s="9"/>
      <c r="U71" s="10"/>
    </row>
    <row r="72" spans="1:38" x14ac:dyDescent="0.45">
      <c r="A72" s="6" t="s">
        <v>27</v>
      </c>
      <c r="C72" s="11" t="str">
        <f>C5</f>
        <v>Plaice VIIe - International (Used metier based datasets)</v>
      </c>
      <c r="D72" s="9"/>
      <c r="E72" s="9"/>
      <c r="G72" s="10"/>
      <c r="N72" s="6" t="s">
        <v>32</v>
      </c>
      <c r="P72" s="36">
        <f>($F$7)</f>
        <v>42194</v>
      </c>
      <c r="Q72" s="2"/>
      <c r="R72" s="2"/>
      <c r="T72" s="6" t="s">
        <v>33</v>
      </c>
      <c r="U72" s="2"/>
      <c r="W72" s="5" t="str">
        <f>($J$7)</f>
        <v>idh</v>
      </c>
    </row>
    <row r="73" spans="1:38" x14ac:dyDescent="0.45">
      <c r="A73" s="6"/>
      <c r="C73" s="6"/>
      <c r="D73" s="9"/>
      <c r="E73" s="9"/>
      <c r="G73" s="10"/>
    </row>
    <row r="74" spans="1:38" x14ac:dyDescent="0.45">
      <c r="A74" s="6" t="s">
        <v>29</v>
      </c>
      <c r="B74" s="12">
        <f>B7</f>
        <v>1994</v>
      </c>
      <c r="C74" s="9" t="s">
        <v>30</v>
      </c>
      <c r="D74" s="13" t="str">
        <f>D7</f>
        <v>Combined</v>
      </c>
      <c r="E74" s="4" t="s">
        <v>32</v>
      </c>
      <c r="F74" s="35">
        <f>F7</f>
        <v>42194</v>
      </c>
      <c r="G74" s="2"/>
      <c r="I74" s="4" t="s">
        <v>33</v>
      </c>
      <c r="J74" s="12" t="str">
        <f>J7</f>
        <v>idh</v>
      </c>
    </row>
    <row r="75" spans="1:38" x14ac:dyDescent="0.45">
      <c r="A75" s="6"/>
      <c r="B75" s="12"/>
      <c r="C75" s="9"/>
      <c r="D75" s="13"/>
      <c r="E75" s="4"/>
      <c r="F75" s="14"/>
      <c r="G75" s="2"/>
      <c r="I75" s="4"/>
      <c r="J75" s="12"/>
      <c r="N75" s="15" t="s">
        <v>68</v>
      </c>
    </row>
    <row r="77" spans="1:38" x14ac:dyDescent="0.45">
      <c r="H77" s="16" t="s">
        <v>39</v>
      </c>
      <c r="I77" s="4"/>
      <c r="N77" s="3" t="s">
        <v>37</v>
      </c>
    </row>
    <row r="78" spans="1:38" x14ac:dyDescent="0.45">
      <c r="C78" s="16" t="s">
        <v>69</v>
      </c>
      <c r="D78" s="16" t="s">
        <v>70</v>
      </c>
      <c r="E78" s="16" t="s">
        <v>71</v>
      </c>
      <c r="F78" s="16" t="s">
        <v>72</v>
      </c>
      <c r="H78" s="16" t="s">
        <v>47</v>
      </c>
      <c r="I78" s="4"/>
      <c r="AE78" s="37" t="str">
        <f>J13</f>
        <v>TOTAL</v>
      </c>
      <c r="AF78" s="2"/>
    </row>
    <row r="79" spans="1:38" x14ac:dyDescent="0.45">
      <c r="A79" t="s">
        <v>48</v>
      </c>
      <c r="C79" s="20">
        <f>C15</f>
        <v>1156</v>
      </c>
      <c r="D79" s="20">
        <f>D15</f>
        <v>247.94447223369301</v>
      </c>
      <c r="E79" s="20">
        <f>E15</f>
        <v>0</v>
      </c>
      <c r="F79" s="20">
        <f>F15</f>
        <v>0</v>
      </c>
      <c r="H79" s="22">
        <f>SUM(C79:F79)</f>
        <v>1403.944472233693</v>
      </c>
      <c r="O79" s="37" t="str">
        <f>C14</f>
        <v>International</v>
      </c>
      <c r="P79" s="2"/>
      <c r="S79" s="37" t="str">
        <f>D14</f>
        <v>Migration</v>
      </c>
      <c r="T79" s="2"/>
      <c r="W79" s="37" t="str">
        <f>E14</f>
        <v>-</v>
      </c>
      <c r="X79" s="2"/>
      <c r="AA79" s="37" t="str">
        <f>F14</f>
        <v>-</v>
      </c>
      <c r="AB79" s="2"/>
      <c r="AE79" s="37" t="str">
        <f>J14</f>
        <v>ANNUAL</v>
      </c>
      <c r="AF79" s="2"/>
    </row>
    <row r="80" spans="1:38" x14ac:dyDescent="0.45">
      <c r="A80" t="s">
        <v>73</v>
      </c>
      <c r="N80" s="17" t="s">
        <v>40</v>
      </c>
      <c r="O80" s="10" t="s">
        <v>41</v>
      </c>
      <c r="P80" s="10" t="s">
        <v>42</v>
      </c>
      <c r="S80" s="10" t="s">
        <v>41</v>
      </c>
      <c r="T80" s="10" t="s">
        <v>42</v>
      </c>
      <c r="U80" s="10"/>
      <c r="W80" s="10" t="s">
        <v>41</v>
      </c>
      <c r="X80" s="10" t="s">
        <v>42</v>
      </c>
      <c r="Y80" s="10"/>
      <c r="AA80" s="10" t="s">
        <v>41</v>
      </c>
      <c r="AB80" s="10" t="s">
        <v>42</v>
      </c>
      <c r="AC80" s="10"/>
      <c r="AE80" s="10" t="s">
        <v>74</v>
      </c>
      <c r="AF80" s="10" t="s">
        <v>75</v>
      </c>
    </row>
    <row r="81" spans="1:33" x14ac:dyDescent="0.45">
      <c r="N81" s="17">
        <v>0</v>
      </c>
      <c r="O81" s="30">
        <f>SUM($O$14*$C$21)</f>
        <v>0</v>
      </c>
      <c r="P81" s="22">
        <f t="shared" ref="P81:P96" si="0">P14</f>
        <v>0</v>
      </c>
      <c r="Q81" s="22">
        <f t="shared" ref="Q81:Q96" si="1">SUM(O81*P81)</f>
        <v>0</v>
      </c>
      <c r="S81" s="30">
        <f t="shared" ref="S81:S96" si="2">SUM(S14*$D$21)</f>
        <v>0</v>
      </c>
      <c r="T81" s="22">
        <f t="shared" ref="T81:T96" si="3">T14</f>
        <v>0</v>
      </c>
      <c r="U81" s="22">
        <f t="shared" ref="U81:U96" si="4">SUM(S81*T81)</f>
        <v>0</v>
      </c>
      <c r="W81" s="30">
        <f t="shared" ref="W81:W96" si="5">SUM(W14*$E$21)</f>
        <v>0</v>
      </c>
      <c r="X81" s="22">
        <f t="shared" ref="X81:X96" si="6">X14</f>
        <v>0</v>
      </c>
      <c r="Y81" s="22">
        <f t="shared" ref="Y81:Y96" si="7">SUM(W81*X81)</f>
        <v>0</v>
      </c>
      <c r="AA81" s="30">
        <f t="shared" ref="AA81:AA96" si="8">SUM(AA14*$F$21)</f>
        <v>0</v>
      </c>
      <c r="AB81" s="22">
        <f t="shared" ref="AB81:AB96" si="9">AB14</f>
        <v>0</v>
      </c>
      <c r="AC81" s="22">
        <f t="shared" ref="AC81:AC96" si="10">SUM(AA81*AB81)</f>
        <v>0</v>
      </c>
      <c r="AE81" s="30">
        <f t="shared" ref="AE81:AE96" si="11">SUM(AA81+W81+S81+O81)*$J$21</f>
        <v>0</v>
      </c>
      <c r="AF81" s="22">
        <f t="shared" ref="AF81:AF96" si="12">IF(O81+S81+W81+AA81 =0,0,(P81*O81 +T81*S81+ X81*W81 +AB81*AA81)/(O81+S81+W81+AA81))</f>
        <v>0</v>
      </c>
      <c r="AG81">
        <f t="shared" ref="AG81:AG96" si="13">SUM(AE81*AF81)</f>
        <v>0</v>
      </c>
    </row>
    <row r="82" spans="1:33" x14ac:dyDescent="0.45">
      <c r="A82" t="s">
        <v>52</v>
      </c>
      <c r="C82" s="24">
        <f>C24</f>
        <v>1.0003166089965398</v>
      </c>
      <c r="D82" s="24">
        <f>D24</f>
        <v>0.99999999999999811</v>
      </c>
      <c r="E82" s="24">
        <f>E24</f>
        <v>0</v>
      </c>
      <c r="F82" s="24">
        <f>F24</f>
        <v>0</v>
      </c>
      <c r="G82" s="10"/>
      <c r="H82" s="24">
        <f>J24</f>
        <v>1.0002606940710534</v>
      </c>
      <c r="I82" s="10"/>
      <c r="N82" s="17">
        <v>1</v>
      </c>
      <c r="O82" s="30">
        <f>SUM($O$15*$C$21)</f>
        <v>84000</v>
      </c>
      <c r="P82" s="22">
        <f t="shared" si="0"/>
        <v>0.218</v>
      </c>
      <c r="Q82" s="22">
        <f t="shared" si="1"/>
        <v>18312</v>
      </c>
      <c r="S82" s="30">
        <f t="shared" si="2"/>
        <v>0</v>
      </c>
      <c r="T82" s="22">
        <f t="shared" si="3"/>
        <v>0</v>
      </c>
      <c r="U82" s="22">
        <f t="shared" si="4"/>
        <v>0</v>
      </c>
      <c r="W82" s="30">
        <f t="shared" si="5"/>
        <v>0</v>
      </c>
      <c r="X82" s="22">
        <f t="shared" si="6"/>
        <v>0</v>
      </c>
      <c r="Y82" s="22">
        <f t="shared" si="7"/>
        <v>0</v>
      </c>
      <c r="AA82" s="30">
        <f t="shared" si="8"/>
        <v>0</v>
      </c>
      <c r="AB82" s="22">
        <f t="shared" si="9"/>
        <v>0</v>
      </c>
      <c r="AC82" s="22">
        <f t="shared" si="10"/>
        <v>0</v>
      </c>
      <c r="AE82" s="30">
        <f t="shared" si="11"/>
        <v>84000</v>
      </c>
      <c r="AF82" s="22">
        <f t="shared" si="12"/>
        <v>0.218</v>
      </c>
      <c r="AG82">
        <f t="shared" si="13"/>
        <v>18312</v>
      </c>
    </row>
    <row r="83" spans="1:33" x14ac:dyDescent="0.45">
      <c r="N83" s="17">
        <v>2</v>
      </c>
      <c r="O83" s="30">
        <f>SUM($O$16*$C$21)</f>
        <v>311000</v>
      </c>
      <c r="P83" s="22">
        <f t="shared" si="0"/>
        <v>0.28000000000000003</v>
      </c>
      <c r="Q83" s="22">
        <f t="shared" si="1"/>
        <v>87080.000000000015</v>
      </c>
      <c r="S83" s="30">
        <f t="shared" si="2"/>
        <v>14647.5</v>
      </c>
      <c r="T83" s="22">
        <f t="shared" si="3"/>
        <v>0.19168866960021</v>
      </c>
      <c r="U83" s="22">
        <f t="shared" si="4"/>
        <v>2807.7597879690761</v>
      </c>
      <c r="W83" s="30">
        <f t="shared" si="5"/>
        <v>0</v>
      </c>
      <c r="X83" s="22">
        <f t="shared" si="6"/>
        <v>0</v>
      </c>
      <c r="Y83" s="22">
        <f t="shared" si="7"/>
        <v>0</v>
      </c>
      <c r="AA83" s="30">
        <f t="shared" si="8"/>
        <v>0</v>
      </c>
      <c r="AB83" s="22">
        <f t="shared" si="9"/>
        <v>0</v>
      </c>
      <c r="AC83" s="22">
        <f t="shared" si="10"/>
        <v>0</v>
      </c>
      <c r="AE83" s="30">
        <f t="shared" si="11"/>
        <v>325647.5</v>
      </c>
      <c r="AF83" s="22">
        <f t="shared" si="12"/>
        <v>0.27602779013494372</v>
      </c>
      <c r="AG83">
        <f t="shared" si="13"/>
        <v>89887.759787969087</v>
      </c>
    </row>
    <row r="84" spans="1:33" x14ac:dyDescent="0.45">
      <c r="N84" s="17">
        <v>3</v>
      </c>
      <c r="O84" s="30">
        <f>SUM($O$17*$C$21)</f>
        <v>1283000</v>
      </c>
      <c r="P84" s="22">
        <f t="shared" si="0"/>
        <v>0.34899999999999998</v>
      </c>
      <c r="Q84" s="22">
        <f t="shared" si="1"/>
        <v>447766.99999999994</v>
      </c>
      <c r="S84" s="30">
        <f t="shared" si="2"/>
        <v>219976.5</v>
      </c>
      <c r="T84" s="22">
        <f t="shared" si="3"/>
        <v>0.246031891441018</v>
      </c>
      <c r="U84" s="22">
        <f t="shared" si="4"/>
        <v>54121.234367575096</v>
      </c>
      <c r="W84" s="30">
        <f t="shared" si="5"/>
        <v>0</v>
      </c>
      <c r="X84" s="22">
        <f t="shared" si="6"/>
        <v>0</v>
      </c>
      <c r="Y84" s="22">
        <f t="shared" si="7"/>
        <v>0</v>
      </c>
      <c r="AA84" s="30">
        <f t="shared" si="8"/>
        <v>0</v>
      </c>
      <c r="AB84" s="22">
        <f t="shared" si="9"/>
        <v>0</v>
      </c>
      <c r="AC84" s="22">
        <f t="shared" si="10"/>
        <v>0</v>
      </c>
      <c r="AE84" s="30">
        <f t="shared" si="11"/>
        <v>1502976.5</v>
      </c>
      <c r="AF84" s="22">
        <f t="shared" si="12"/>
        <v>0.33392952875016679</v>
      </c>
      <c r="AG84">
        <f t="shared" si="13"/>
        <v>501888.23436757509</v>
      </c>
    </row>
    <row r="85" spans="1:33" x14ac:dyDescent="0.45">
      <c r="N85" s="17">
        <v>4</v>
      </c>
      <c r="O85" s="30">
        <f>SUM($O$18*$C$21)</f>
        <v>605000</v>
      </c>
      <c r="P85" s="22">
        <f t="shared" si="0"/>
        <v>0.42299999999999999</v>
      </c>
      <c r="Q85" s="22">
        <f t="shared" si="1"/>
        <v>255915</v>
      </c>
      <c r="S85" s="30">
        <f t="shared" si="2"/>
        <v>226080</v>
      </c>
      <c r="T85" s="22">
        <f t="shared" si="3"/>
        <v>0.31853362980855698</v>
      </c>
      <c r="U85" s="22">
        <f t="shared" si="4"/>
        <v>72014.08302711857</v>
      </c>
      <c r="W85" s="30">
        <f t="shared" si="5"/>
        <v>0</v>
      </c>
      <c r="X85" s="22">
        <f t="shared" si="6"/>
        <v>0</v>
      </c>
      <c r="Y85" s="22">
        <f t="shared" si="7"/>
        <v>0</v>
      </c>
      <c r="AA85" s="30">
        <f t="shared" si="8"/>
        <v>0</v>
      </c>
      <c r="AB85" s="22">
        <f t="shared" si="9"/>
        <v>0</v>
      </c>
      <c r="AC85" s="22">
        <f t="shared" si="10"/>
        <v>0</v>
      </c>
      <c r="AE85" s="30">
        <f t="shared" si="11"/>
        <v>831080</v>
      </c>
      <c r="AF85" s="22">
        <f t="shared" si="12"/>
        <v>0.39458184895210879</v>
      </c>
      <c r="AG85">
        <f t="shared" si="13"/>
        <v>327929.08302711858</v>
      </c>
    </row>
    <row r="86" spans="1:33" x14ac:dyDescent="0.45">
      <c r="N86" s="17">
        <v>5</v>
      </c>
      <c r="O86" s="30">
        <f>SUM($O$19*$C$21)</f>
        <v>184000</v>
      </c>
      <c r="P86" s="22">
        <f t="shared" si="0"/>
        <v>0.503</v>
      </c>
      <c r="Q86" s="22">
        <f t="shared" si="1"/>
        <v>92552</v>
      </c>
      <c r="S86" s="30">
        <f t="shared" si="2"/>
        <v>66150</v>
      </c>
      <c r="T86" s="22">
        <f t="shared" si="3"/>
        <v>0.424442602676537</v>
      </c>
      <c r="U86" s="22">
        <f t="shared" si="4"/>
        <v>28076.878167052921</v>
      </c>
      <c r="W86" s="30">
        <f t="shared" si="5"/>
        <v>0</v>
      </c>
      <c r="X86" s="22">
        <f t="shared" si="6"/>
        <v>0</v>
      </c>
      <c r="Y86" s="22">
        <f t="shared" si="7"/>
        <v>0</v>
      </c>
      <c r="AA86" s="30">
        <f t="shared" si="8"/>
        <v>0</v>
      </c>
      <c r="AB86" s="22">
        <f t="shared" si="9"/>
        <v>0</v>
      </c>
      <c r="AC86" s="22">
        <f t="shared" si="10"/>
        <v>0</v>
      </c>
      <c r="AE86" s="30">
        <f t="shared" si="11"/>
        <v>250150</v>
      </c>
      <c r="AF86" s="22">
        <f t="shared" si="12"/>
        <v>0.48222617696203451</v>
      </c>
      <c r="AG86">
        <f t="shared" si="13"/>
        <v>120628.87816705293</v>
      </c>
    </row>
    <row r="87" spans="1:33" x14ac:dyDescent="0.45">
      <c r="N87" s="17">
        <v>6</v>
      </c>
      <c r="O87" s="30">
        <f>SUM($O$20*$C$21)</f>
        <v>74000</v>
      </c>
      <c r="P87" s="22">
        <f t="shared" si="0"/>
        <v>0.58799999999999997</v>
      </c>
      <c r="Q87" s="22">
        <f t="shared" si="1"/>
        <v>43512</v>
      </c>
      <c r="S87" s="30">
        <f t="shared" si="2"/>
        <v>32100</v>
      </c>
      <c r="T87" s="22">
        <f t="shared" si="3"/>
        <v>0.52908870240237404</v>
      </c>
      <c r="U87" s="22">
        <f t="shared" si="4"/>
        <v>16983.747347116208</v>
      </c>
      <c r="W87" s="30">
        <f t="shared" si="5"/>
        <v>0</v>
      </c>
      <c r="X87" s="22">
        <f t="shared" si="6"/>
        <v>0</v>
      </c>
      <c r="Y87" s="22">
        <f t="shared" si="7"/>
        <v>0</v>
      </c>
      <c r="AA87" s="30">
        <f t="shared" si="8"/>
        <v>0</v>
      </c>
      <c r="AB87" s="22">
        <f t="shared" si="9"/>
        <v>0</v>
      </c>
      <c r="AC87" s="22">
        <f t="shared" si="10"/>
        <v>0</v>
      </c>
      <c r="AE87" s="30">
        <f t="shared" si="11"/>
        <v>106100</v>
      </c>
      <c r="AF87" s="22">
        <f t="shared" si="12"/>
        <v>0.57017669507178326</v>
      </c>
      <c r="AG87">
        <f t="shared" si="13"/>
        <v>60495.747347116201</v>
      </c>
    </row>
    <row r="88" spans="1:33" x14ac:dyDescent="0.45">
      <c r="N88" s="17">
        <v>7</v>
      </c>
      <c r="O88" s="30">
        <f>SUM($O$21*$C$21)</f>
        <v>91000</v>
      </c>
      <c r="P88" s="22">
        <f t="shared" si="0"/>
        <v>0.68</v>
      </c>
      <c r="Q88" s="22">
        <f t="shared" si="1"/>
        <v>61880.000000000007</v>
      </c>
      <c r="S88" s="30">
        <f t="shared" si="2"/>
        <v>25200</v>
      </c>
      <c r="T88" s="22">
        <f t="shared" si="3"/>
        <v>0.63065764019899795</v>
      </c>
      <c r="U88" s="22">
        <f t="shared" si="4"/>
        <v>15892.572533014749</v>
      </c>
      <c r="W88" s="30">
        <f t="shared" si="5"/>
        <v>0</v>
      </c>
      <c r="X88" s="22">
        <f t="shared" si="6"/>
        <v>0</v>
      </c>
      <c r="Y88" s="22">
        <f t="shared" si="7"/>
        <v>0</v>
      </c>
      <c r="AA88" s="30">
        <f t="shared" si="8"/>
        <v>0</v>
      </c>
      <c r="AB88" s="22">
        <f t="shared" si="9"/>
        <v>0</v>
      </c>
      <c r="AC88" s="22">
        <f t="shared" si="10"/>
        <v>0</v>
      </c>
      <c r="AE88" s="30">
        <f t="shared" si="11"/>
        <v>116200</v>
      </c>
      <c r="AF88" s="22">
        <f t="shared" si="12"/>
        <v>0.66929924727207191</v>
      </c>
      <c r="AG88">
        <f t="shared" si="13"/>
        <v>77772.572533014754</v>
      </c>
    </row>
    <row r="89" spans="1:33" x14ac:dyDescent="0.45">
      <c r="N89" s="17">
        <v>8</v>
      </c>
      <c r="O89" s="30">
        <f>SUM($O$22*$C$21)</f>
        <v>57000</v>
      </c>
      <c r="P89" s="22">
        <f t="shared" si="0"/>
        <v>0.77700000000000002</v>
      </c>
      <c r="Q89" s="22">
        <f t="shared" si="1"/>
        <v>44289</v>
      </c>
      <c r="S89" s="30">
        <f t="shared" si="2"/>
        <v>20700</v>
      </c>
      <c r="T89" s="22">
        <f t="shared" si="3"/>
        <v>0.75996828697094998</v>
      </c>
      <c r="U89" s="22">
        <f t="shared" si="4"/>
        <v>15731.343540298665</v>
      </c>
      <c r="W89" s="30">
        <f t="shared" si="5"/>
        <v>0</v>
      </c>
      <c r="X89" s="22">
        <f t="shared" si="6"/>
        <v>0</v>
      </c>
      <c r="Y89" s="22">
        <f t="shared" si="7"/>
        <v>0</v>
      </c>
      <c r="AA89" s="30">
        <f t="shared" si="8"/>
        <v>0</v>
      </c>
      <c r="AB89" s="22">
        <f t="shared" si="9"/>
        <v>0</v>
      </c>
      <c r="AC89" s="22">
        <f t="shared" si="10"/>
        <v>0</v>
      </c>
      <c r="AE89" s="30">
        <f t="shared" si="11"/>
        <v>77700</v>
      </c>
      <c r="AF89" s="22">
        <f t="shared" si="12"/>
        <v>0.77246259382623761</v>
      </c>
      <c r="AG89">
        <f t="shared" si="13"/>
        <v>60020.343540298665</v>
      </c>
    </row>
    <row r="90" spans="1:33" x14ac:dyDescent="0.45">
      <c r="N90" s="17">
        <v>9</v>
      </c>
      <c r="O90" s="30">
        <f>SUM($O$23*$C$21)</f>
        <v>63000</v>
      </c>
      <c r="P90" s="22">
        <f t="shared" si="0"/>
        <v>0.88</v>
      </c>
      <c r="Q90" s="22">
        <f t="shared" si="1"/>
        <v>55440</v>
      </c>
      <c r="S90" s="30">
        <f t="shared" si="2"/>
        <v>21300</v>
      </c>
      <c r="T90" s="22">
        <f t="shared" si="3"/>
        <v>0.89076046987309798</v>
      </c>
      <c r="U90" s="22">
        <f t="shared" si="4"/>
        <v>18973.198008296986</v>
      </c>
      <c r="W90" s="30">
        <f t="shared" si="5"/>
        <v>0</v>
      </c>
      <c r="X90" s="22">
        <f t="shared" si="6"/>
        <v>0</v>
      </c>
      <c r="Y90" s="22">
        <f t="shared" si="7"/>
        <v>0</v>
      </c>
      <c r="AA90" s="30">
        <f t="shared" si="8"/>
        <v>0</v>
      </c>
      <c r="AB90" s="22">
        <f t="shared" si="9"/>
        <v>0</v>
      </c>
      <c r="AC90" s="22">
        <f t="shared" si="10"/>
        <v>0</v>
      </c>
      <c r="AE90" s="30">
        <f t="shared" si="11"/>
        <v>84300</v>
      </c>
      <c r="AF90" s="22">
        <f t="shared" si="12"/>
        <v>0.88271883758359404</v>
      </c>
      <c r="AG90">
        <f t="shared" si="13"/>
        <v>74413.198008296982</v>
      </c>
    </row>
    <row r="91" spans="1:33" x14ac:dyDescent="0.45">
      <c r="N91" s="17">
        <v>10</v>
      </c>
      <c r="O91" s="30">
        <f>SUM($O$24*$C$21)</f>
        <v>15000</v>
      </c>
      <c r="P91" s="22">
        <f t="shared" si="0"/>
        <v>0.98899999999999999</v>
      </c>
      <c r="Q91" s="22">
        <f t="shared" si="1"/>
        <v>14835</v>
      </c>
      <c r="S91" s="30">
        <f t="shared" si="2"/>
        <v>21600</v>
      </c>
      <c r="T91" s="22">
        <f t="shared" si="3"/>
        <v>1.0807247895949199</v>
      </c>
      <c r="U91" s="22">
        <f t="shared" si="4"/>
        <v>23343.655455250271</v>
      </c>
      <c r="W91" s="30">
        <f t="shared" si="5"/>
        <v>0</v>
      </c>
      <c r="X91" s="22">
        <f t="shared" si="6"/>
        <v>0</v>
      </c>
      <c r="Y91" s="22">
        <f t="shared" si="7"/>
        <v>0</v>
      </c>
      <c r="AA91" s="30">
        <f t="shared" si="8"/>
        <v>0</v>
      </c>
      <c r="AB91" s="22">
        <f t="shared" si="9"/>
        <v>0</v>
      </c>
      <c r="AC91" s="22">
        <f t="shared" si="10"/>
        <v>0</v>
      </c>
      <c r="AE91" s="30">
        <f t="shared" si="11"/>
        <v>36600</v>
      </c>
      <c r="AF91" s="22">
        <f t="shared" si="12"/>
        <v>1.0431326627117561</v>
      </c>
      <c r="AG91">
        <f t="shared" si="13"/>
        <v>38178.655455250271</v>
      </c>
    </row>
    <row r="92" spans="1:33" x14ac:dyDescent="0.45">
      <c r="N92" s="17">
        <v>11</v>
      </c>
      <c r="O92" s="30">
        <f>SUM($O$25*$C$21)</f>
        <v>6000</v>
      </c>
      <c r="P92" s="22">
        <f t="shared" si="0"/>
        <v>1.1040000000000001</v>
      </c>
      <c r="Q92" s="22">
        <f t="shared" si="1"/>
        <v>6624.0000000000009</v>
      </c>
      <c r="S92" s="30">
        <f t="shared" si="2"/>
        <v>0</v>
      </c>
      <c r="T92" s="22">
        <f t="shared" si="3"/>
        <v>0</v>
      </c>
      <c r="U92" s="22">
        <f t="shared" si="4"/>
        <v>0</v>
      </c>
      <c r="W92" s="30">
        <f t="shared" si="5"/>
        <v>0</v>
      </c>
      <c r="X92" s="22">
        <f t="shared" si="6"/>
        <v>0</v>
      </c>
      <c r="Y92" s="22">
        <f t="shared" si="7"/>
        <v>0</v>
      </c>
      <c r="AA92" s="30">
        <f t="shared" si="8"/>
        <v>0</v>
      </c>
      <c r="AB92" s="22">
        <f t="shared" si="9"/>
        <v>0</v>
      </c>
      <c r="AC92" s="22">
        <f t="shared" si="10"/>
        <v>0</v>
      </c>
      <c r="AE92" s="30">
        <f t="shared" si="11"/>
        <v>6000</v>
      </c>
      <c r="AF92" s="22">
        <f t="shared" si="12"/>
        <v>1.1040000000000001</v>
      </c>
      <c r="AG92">
        <f t="shared" si="13"/>
        <v>6624.0000000000009</v>
      </c>
    </row>
    <row r="93" spans="1:33" x14ac:dyDescent="0.45">
      <c r="N93" s="17">
        <v>12</v>
      </c>
      <c r="O93" s="30">
        <f>SUM($O$26*$C$21)</f>
        <v>7000</v>
      </c>
      <c r="P93" s="22">
        <f t="shared" si="0"/>
        <v>1.2250000000000001</v>
      </c>
      <c r="Q93" s="22">
        <f t="shared" si="1"/>
        <v>8575</v>
      </c>
      <c r="S93" s="30">
        <f t="shared" si="2"/>
        <v>0</v>
      </c>
      <c r="T93" s="22">
        <f t="shared" si="3"/>
        <v>0</v>
      </c>
      <c r="U93" s="22">
        <f t="shared" si="4"/>
        <v>0</v>
      </c>
      <c r="W93" s="30">
        <f t="shared" si="5"/>
        <v>0</v>
      </c>
      <c r="X93" s="22">
        <f t="shared" si="6"/>
        <v>0</v>
      </c>
      <c r="Y93" s="22">
        <f t="shared" si="7"/>
        <v>0</v>
      </c>
      <c r="AA93" s="30">
        <f t="shared" si="8"/>
        <v>0</v>
      </c>
      <c r="AB93" s="22">
        <f t="shared" si="9"/>
        <v>0</v>
      </c>
      <c r="AC93" s="22">
        <f t="shared" si="10"/>
        <v>0</v>
      </c>
      <c r="AE93" s="30">
        <f t="shared" si="11"/>
        <v>7000</v>
      </c>
      <c r="AF93" s="22">
        <f t="shared" si="12"/>
        <v>1.2250000000000001</v>
      </c>
      <c r="AG93">
        <f t="shared" si="13"/>
        <v>8575</v>
      </c>
    </row>
    <row r="94" spans="1:33" x14ac:dyDescent="0.45">
      <c r="N94" s="17">
        <v>13</v>
      </c>
      <c r="O94" s="30">
        <f>SUM($O$27*$C$21)</f>
        <v>5000</v>
      </c>
      <c r="P94" s="22">
        <f t="shared" si="0"/>
        <v>1.351</v>
      </c>
      <c r="Q94" s="22">
        <f t="shared" si="1"/>
        <v>6755</v>
      </c>
      <c r="S94" s="30">
        <f t="shared" si="2"/>
        <v>0</v>
      </c>
      <c r="T94" s="22">
        <f t="shared" si="3"/>
        <v>0</v>
      </c>
      <c r="U94" s="22">
        <f t="shared" si="4"/>
        <v>0</v>
      </c>
      <c r="W94" s="30">
        <f t="shared" si="5"/>
        <v>0</v>
      </c>
      <c r="X94" s="22">
        <f t="shared" si="6"/>
        <v>0</v>
      </c>
      <c r="Y94" s="22">
        <f t="shared" si="7"/>
        <v>0</v>
      </c>
      <c r="AA94" s="30">
        <f t="shared" si="8"/>
        <v>0</v>
      </c>
      <c r="AB94" s="22">
        <f t="shared" si="9"/>
        <v>0</v>
      </c>
      <c r="AC94" s="22">
        <f t="shared" si="10"/>
        <v>0</v>
      </c>
      <c r="AE94" s="30">
        <f t="shared" si="11"/>
        <v>5000</v>
      </c>
      <c r="AF94" s="22">
        <f t="shared" si="12"/>
        <v>1.351</v>
      </c>
      <c r="AG94">
        <f t="shared" si="13"/>
        <v>6755</v>
      </c>
    </row>
    <row r="95" spans="1:33" x14ac:dyDescent="0.45">
      <c r="N95" s="17">
        <v>14</v>
      </c>
      <c r="O95" s="30">
        <f>SUM($O$28*$C$21)</f>
        <v>1000</v>
      </c>
      <c r="P95" s="22">
        <f t="shared" si="0"/>
        <v>1.4830000000000001</v>
      </c>
      <c r="Q95" s="22">
        <f t="shared" si="1"/>
        <v>1483</v>
      </c>
      <c r="S95" s="30">
        <f t="shared" si="2"/>
        <v>0</v>
      </c>
      <c r="T95" s="22">
        <f t="shared" si="3"/>
        <v>0</v>
      </c>
      <c r="U95" s="22">
        <f t="shared" si="4"/>
        <v>0</v>
      </c>
      <c r="W95" s="30">
        <f t="shared" si="5"/>
        <v>0</v>
      </c>
      <c r="X95" s="22">
        <f t="shared" si="6"/>
        <v>0</v>
      </c>
      <c r="Y95" s="22">
        <f t="shared" si="7"/>
        <v>0</v>
      </c>
      <c r="AA95" s="30">
        <f t="shared" si="8"/>
        <v>0</v>
      </c>
      <c r="AB95" s="22">
        <f t="shared" si="9"/>
        <v>0</v>
      </c>
      <c r="AC95" s="22">
        <f t="shared" si="10"/>
        <v>0</v>
      </c>
      <c r="AE95" s="30">
        <f t="shared" si="11"/>
        <v>1000</v>
      </c>
      <c r="AF95" s="22">
        <f t="shared" si="12"/>
        <v>1.4830000000000001</v>
      </c>
      <c r="AG95">
        <f t="shared" si="13"/>
        <v>1483</v>
      </c>
    </row>
    <row r="96" spans="1:33" x14ac:dyDescent="0.45">
      <c r="N96" s="17" t="s">
        <v>53</v>
      </c>
      <c r="O96" s="30">
        <f>SUM($O$29*$C$21)</f>
        <v>7000</v>
      </c>
      <c r="P96" s="22">
        <f t="shared" si="0"/>
        <v>1.621</v>
      </c>
      <c r="Q96" s="22">
        <f t="shared" si="1"/>
        <v>11347</v>
      </c>
      <c r="S96" s="30">
        <f t="shared" si="2"/>
        <v>0</v>
      </c>
      <c r="T96" s="22">
        <f t="shared" si="3"/>
        <v>0</v>
      </c>
      <c r="U96" s="22">
        <f t="shared" si="4"/>
        <v>0</v>
      </c>
      <c r="W96" s="30">
        <f t="shared" si="5"/>
        <v>0</v>
      </c>
      <c r="X96" s="22">
        <f t="shared" si="6"/>
        <v>0</v>
      </c>
      <c r="Y96" s="22">
        <f t="shared" si="7"/>
        <v>0</v>
      </c>
      <c r="AA96" s="30">
        <f t="shared" si="8"/>
        <v>0</v>
      </c>
      <c r="AB96" s="22">
        <f t="shared" si="9"/>
        <v>0</v>
      </c>
      <c r="AC96" s="22">
        <f t="shared" si="10"/>
        <v>0</v>
      </c>
      <c r="AE96" s="30">
        <f t="shared" si="11"/>
        <v>7000</v>
      </c>
      <c r="AF96" s="22">
        <f t="shared" si="12"/>
        <v>1.621</v>
      </c>
      <c r="AG96">
        <f t="shared" si="13"/>
        <v>11347</v>
      </c>
    </row>
    <row r="98" spans="14:33" x14ac:dyDescent="0.45">
      <c r="N98" t="s">
        <v>54</v>
      </c>
      <c r="O98" s="30">
        <f>SUM(O81:O96)</f>
        <v>2793000</v>
      </c>
      <c r="Q98" s="22">
        <f>SUM(Q81:Q96)</f>
        <v>1156366</v>
      </c>
      <c r="S98" s="30">
        <f>SUM(S81:S96)</f>
        <v>647754</v>
      </c>
      <c r="U98" s="22">
        <f>SUM(U81:U96)</f>
        <v>247944.47223369253</v>
      </c>
      <c r="W98" s="30">
        <f>SUM(W81:W96)</f>
        <v>0</v>
      </c>
      <c r="Y98" s="22">
        <f>SUM(Y81:Y96)</f>
        <v>0</v>
      </c>
      <c r="AA98" s="30">
        <f>SUM(AA81:AA96)</f>
        <v>0</v>
      </c>
      <c r="AC98" s="22">
        <f>SUM(AC81:AC96)</f>
        <v>0</v>
      </c>
      <c r="AE98" s="30">
        <f>SUM(AE81:AE96)</f>
        <v>3440754</v>
      </c>
      <c r="AG98">
        <f>SUM(AG81:AG96)</f>
        <v>1404310.4722336926</v>
      </c>
    </row>
    <row r="101" spans="14:33" x14ac:dyDescent="0.45">
      <c r="N101" s="3" t="s">
        <v>26</v>
      </c>
      <c r="P101" s="5" t="str">
        <f>($C$3)</f>
        <v>p7eINT_metier</v>
      </c>
      <c r="T101" s="6" t="s">
        <v>27</v>
      </c>
      <c r="W101" s="7" t="str">
        <f>($C$5)</f>
        <v>Plaice VIIe - International (Used metier based datasets)</v>
      </c>
    </row>
    <row r="102" spans="14:33" x14ac:dyDescent="0.45">
      <c r="N102" s="3"/>
    </row>
    <row r="103" spans="14:33" x14ac:dyDescent="0.45">
      <c r="N103" s="6" t="s">
        <v>29</v>
      </c>
      <c r="P103" s="5">
        <f>($B$7)</f>
        <v>1994</v>
      </c>
      <c r="Q103" s="9"/>
      <c r="R103" s="9"/>
      <c r="S103" s="9"/>
      <c r="T103" s="6" t="s">
        <v>30</v>
      </c>
      <c r="U103" s="10"/>
      <c r="W103" s="5" t="str">
        <f>($D$7)</f>
        <v>Combined</v>
      </c>
    </row>
    <row r="104" spans="14:33" x14ac:dyDescent="0.45">
      <c r="N104" s="6"/>
      <c r="P104" s="6"/>
      <c r="Q104" s="9"/>
      <c r="R104" s="9"/>
      <c r="S104" s="9"/>
      <c r="U104" s="10"/>
    </row>
    <row r="105" spans="14:33" x14ac:dyDescent="0.45">
      <c r="N105" s="6" t="s">
        <v>32</v>
      </c>
      <c r="P105" s="36">
        <f>($F$7)</f>
        <v>42194</v>
      </c>
      <c r="Q105" s="2"/>
      <c r="R105" s="2"/>
      <c r="T105" s="6" t="s">
        <v>33</v>
      </c>
      <c r="U105" s="2"/>
      <c r="W105" s="5" t="str">
        <f>($J$7)</f>
        <v>idh</v>
      </c>
    </row>
    <row r="108" spans="14:33" x14ac:dyDescent="0.45">
      <c r="N108" s="15" t="s">
        <v>68</v>
      </c>
    </row>
    <row r="110" spans="14:33" x14ac:dyDescent="0.45">
      <c r="N110" s="3" t="s">
        <v>61</v>
      </c>
    </row>
    <row r="111" spans="14:33" x14ac:dyDescent="0.45">
      <c r="AE111" s="37" t="str">
        <f>J13</f>
        <v>TOTAL</v>
      </c>
      <c r="AF111" s="2"/>
    </row>
    <row r="112" spans="14:33" x14ac:dyDescent="0.45">
      <c r="O112" s="37" t="str">
        <f>C14</f>
        <v>International</v>
      </c>
      <c r="P112" s="2"/>
      <c r="S112" s="37" t="str">
        <f>D14</f>
        <v>Migration</v>
      </c>
      <c r="T112" s="2"/>
      <c r="W112" s="37" t="str">
        <f>E14</f>
        <v>-</v>
      </c>
      <c r="X112" s="2"/>
      <c r="AA112" s="37" t="str">
        <f>F14</f>
        <v>-</v>
      </c>
      <c r="AB112" s="37"/>
      <c r="AE112" s="37" t="str">
        <f>J14</f>
        <v>ANNUAL</v>
      </c>
      <c r="AF112" s="2"/>
    </row>
    <row r="113" spans="14:34" x14ac:dyDescent="0.45">
      <c r="N113" s="17" t="s">
        <v>40</v>
      </c>
      <c r="O113" s="10" t="s">
        <v>41</v>
      </c>
      <c r="P113" s="10" t="s">
        <v>42</v>
      </c>
      <c r="S113" s="10" t="s">
        <v>41</v>
      </c>
      <c r="T113" s="10" t="s">
        <v>42</v>
      </c>
      <c r="U113" s="10"/>
      <c r="W113" s="10" t="s">
        <v>41</v>
      </c>
      <c r="X113" s="10" t="s">
        <v>42</v>
      </c>
      <c r="Y113" s="10"/>
      <c r="AA113" s="10" t="s">
        <v>41</v>
      </c>
      <c r="AB113" s="10" t="s">
        <v>42</v>
      </c>
      <c r="AC113" s="10"/>
      <c r="AE113" s="10" t="s">
        <v>41</v>
      </c>
      <c r="AF113" s="10" t="s">
        <v>42</v>
      </c>
      <c r="AH113" s="10"/>
    </row>
    <row r="114" spans="14:34" x14ac:dyDescent="0.45">
      <c r="N114" s="17">
        <v>0</v>
      </c>
      <c r="O114" s="30">
        <f t="shared" ref="O114:O129" si="14">SUM(O47*$C$21)</f>
        <v>0</v>
      </c>
      <c r="P114" s="22">
        <f t="shared" ref="P114:P129" si="15">P47</f>
        <v>0</v>
      </c>
      <c r="Q114" s="22">
        <f t="shared" ref="Q114:Q129" si="16">SUM(O114*P114)</f>
        <v>0</v>
      </c>
      <c r="S114" s="30">
        <f t="shared" ref="S114:S129" si="17">SUM(S47*$D$21)</f>
        <v>0</v>
      </c>
      <c r="T114" s="22">
        <f t="shared" ref="T114:T129" si="18">T47</f>
        <v>0</v>
      </c>
      <c r="U114" s="22">
        <f t="shared" ref="U114:U129" si="19">SUM(S114*T114)</f>
        <v>0</v>
      </c>
      <c r="W114" s="30">
        <f t="shared" ref="W114:W129" si="20">SUM(W47*$E$21)</f>
        <v>0</v>
      </c>
      <c r="X114" s="22">
        <f t="shared" ref="X114:X129" si="21">X47</f>
        <v>0</v>
      </c>
      <c r="Y114" s="22">
        <f t="shared" ref="Y114:Y129" si="22">SUM(W114*X114)</f>
        <v>0</v>
      </c>
      <c r="AA114" s="30">
        <f t="shared" ref="AA114:AA129" si="23">SUM(AA47*$F$21)</f>
        <v>0</v>
      </c>
      <c r="AB114" s="22">
        <f t="shared" ref="AB114:AB129" si="24">AB47</f>
        <v>0</v>
      </c>
      <c r="AC114" s="22">
        <f>SUM(AA114*AB114)</f>
        <v>0</v>
      </c>
      <c r="AE114" s="30">
        <f t="shared" ref="AE114:AE129" si="25">SUM(AA114+W114+S114+O114)*$J$21</f>
        <v>0</v>
      </c>
      <c r="AF114" s="22">
        <f>IF(O114+S114+W114+AA114 =0,0,(P114*O114 +T114*S114+ X114*W114 +AB114*AA114)/(O114+S114+W114+AA114))</f>
        <v>0</v>
      </c>
      <c r="AG114">
        <f t="shared" ref="AG114:AG129" si="26">SUM(AE114*AF114)</f>
        <v>0</v>
      </c>
      <c r="AH114" s="22"/>
    </row>
    <row r="115" spans="14:34" x14ac:dyDescent="0.45">
      <c r="N115" s="17">
        <v>1</v>
      </c>
      <c r="O115" s="30">
        <f t="shared" si="14"/>
        <v>0</v>
      </c>
      <c r="P115" s="22">
        <f t="shared" si="15"/>
        <v>0</v>
      </c>
      <c r="Q115" s="22">
        <f t="shared" si="16"/>
        <v>0</v>
      </c>
      <c r="S115" s="30">
        <f t="shared" si="17"/>
        <v>0</v>
      </c>
      <c r="T115" s="22">
        <f t="shared" si="18"/>
        <v>0</v>
      </c>
      <c r="U115" s="22">
        <f t="shared" si="19"/>
        <v>0</v>
      </c>
      <c r="W115" s="30">
        <f t="shared" si="20"/>
        <v>0</v>
      </c>
      <c r="X115" s="22">
        <f t="shared" si="21"/>
        <v>0</v>
      </c>
      <c r="Y115" s="22">
        <f t="shared" si="22"/>
        <v>0</v>
      </c>
      <c r="AA115" s="30">
        <f t="shared" si="23"/>
        <v>0</v>
      </c>
      <c r="AB115" s="22">
        <f t="shared" si="24"/>
        <v>0</v>
      </c>
      <c r="AC115" s="22">
        <f t="shared" ref="AC115:AC129" si="27">SUM(AA115*AB115)</f>
        <v>0</v>
      </c>
      <c r="AE115" s="30">
        <f t="shared" si="25"/>
        <v>0</v>
      </c>
      <c r="AF115" s="22">
        <f t="shared" ref="AF115:AF129" si="28">IF(O115+S115+W115+AA115 =0,0,(P115*O115 +T115*S115+ X115*W115 +AB115*AA115)/(O115+S115+W115+AA115))</f>
        <v>0</v>
      </c>
      <c r="AG115">
        <f t="shared" si="26"/>
        <v>0</v>
      </c>
      <c r="AH115" s="22"/>
    </row>
    <row r="116" spans="14:34" x14ac:dyDescent="0.45">
      <c r="N116" s="17">
        <v>2</v>
      </c>
      <c r="O116" s="30">
        <f t="shared" si="14"/>
        <v>0</v>
      </c>
      <c r="P116" s="22">
        <f t="shared" si="15"/>
        <v>0</v>
      </c>
      <c r="Q116" s="22">
        <f t="shared" si="16"/>
        <v>0</v>
      </c>
      <c r="S116" s="30">
        <f t="shared" si="17"/>
        <v>0</v>
      </c>
      <c r="T116" s="22">
        <f t="shared" si="18"/>
        <v>0</v>
      </c>
      <c r="U116" s="22">
        <f t="shared" si="19"/>
        <v>0</v>
      </c>
      <c r="W116" s="30">
        <f t="shared" si="20"/>
        <v>0</v>
      </c>
      <c r="X116" s="22">
        <f t="shared" si="21"/>
        <v>0</v>
      </c>
      <c r="Y116" s="22">
        <f t="shared" si="22"/>
        <v>0</v>
      </c>
      <c r="AA116" s="30">
        <f t="shared" si="23"/>
        <v>0</v>
      </c>
      <c r="AB116" s="22">
        <f t="shared" si="24"/>
        <v>0</v>
      </c>
      <c r="AC116" s="22">
        <f t="shared" si="27"/>
        <v>0</v>
      </c>
      <c r="AE116" s="30">
        <f t="shared" si="25"/>
        <v>0</v>
      </c>
      <c r="AF116" s="22">
        <f t="shared" si="28"/>
        <v>0</v>
      </c>
      <c r="AG116">
        <f t="shared" si="26"/>
        <v>0</v>
      </c>
      <c r="AH116" s="22"/>
    </row>
    <row r="117" spans="14:34" x14ac:dyDescent="0.45">
      <c r="N117" s="17">
        <v>3</v>
      </c>
      <c r="O117" s="30">
        <f t="shared" si="14"/>
        <v>0</v>
      </c>
      <c r="P117" s="22">
        <f t="shared" si="15"/>
        <v>0</v>
      </c>
      <c r="Q117" s="22">
        <f t="shared" si="16"/>
        <v>0</v>
      </c>
      <c r="S117" s="30">
        <f t="shared" si="17"/>
        <v>0</v>
      </c>
      <c r="T117" s="22">
        <f t="shared" si="18"/>
        <v>0</v>
      </c>
      <c r="U117" s="22">
        <f t="shared" si="19"/>
        <v>0</v>
      </c>
      <c r="W117" s="30">
        <f t="shared" si="20"/>
        <v>0</v>
      </c>
      <c r="X117" s="22">
        <f t="shared" si="21"/>
        <v>0</v>
      </c>
      <c r="Y117" s="22">
        <f t="shared" si="22"/>
        <v>0</v>
      </c>
      <c r="AA117" s="30">
        <f t="shared" si="23"/>
        <v>0</v>
      </c>
      <c r="AB117" s="22">
        <f t="shared" si="24"/>
        <v>0</v>
      </c>
      <c r="AC117" s="22">
        <f t="shared" si="27"/>
        <v>0</v>
      </c>
      <c r="AE117" s="30">
        <f t="shared" si="25"/>
        <v>0</v>
      </c>
      <c r="AF117" s="22">
        <f t="shared" si="28"/>
        <v>0</v>
      </c>
      <c r="AG117">
        <f t="shared" si="26"/>
        <v>0</v>
      </c>
      <c r="AH117" s="22"/>
    </row>
    <row r="118" spans="14:34" x14ac:dyDescent="0.45">
      <c r="N118" s="17">
        <v>4</v>
      </c>
      <c r="O118" s="30">
        <f t="shared" si="14"/>
        <v>0</v>
      </c>
      <c r="P118" s="22">
        <f t="shared" si="15"/>
        <v>0</v>
      </c>
      <c r="Q118" s="22">
        <f t="shared" si="16"/>
        <v>0</v>
      </c>
      <c r="S118" s="30">
        <f t="shared" si="17"/>
        <v>0</v>
      </c>
      <c r="T118" s="22">
        <f t="shared" si="18"/>
        <v>0</v>
      </c>
      <c r="U118" s="22">
        <f t="shared" si="19"/>
        <v>0</v>
      </c>
      <c r="W118" s="30">
        <f t="shared" si="20"/>
        <v>0</v>
      </c>
      <c r="X118" s="22">
        <f t="shared" si="21"/>
        <v>0</v>
      </c>
      <c r="Y118" s="22">
        <f t="shared" si="22"/>
        <v>0</v>
      </c>
      <c r="AA118" s="30">
        <f t="shared" si="23"/>
        <v>0</v>
      </c>
      <c r="AB118" s="22">
        <f t="shared" si="24"/>
        <v>0</v>
      </c>
      <c r="AC118" s="22">
        <f t="shared" si="27"/>
        <v>0</v>
      </c>
      <c r="AE118" s="30">
        <f t="shared" si="25"/>
        <v>0</v>
      </c>
      <c r="AF118" s="22">
        <f t="shared" si="28"/>
        <v>0</v>
      </c>
      <c r="AG118">
        <f t="shared" si="26"/>
        <v>0</v>
      </c>
      <c r="AH118" s="22"/>
    </row>
    <row r="119" spans="14:34" x14ac:dyDescent="0.45">
      <c r="N119" s="17">
        <v>5</v>
      </c>
      <c r="O119" s="30">
        <f t="shared" si="14"/>
        <v>0</v>
      </c>
      <c r="P119" s="22">
        <f t="shared" si="15"/>
        <v>0</v>
      </c>
      <c r="Q119" s="22">
        <f t="shared" si="16"/>
        <v>0</v>
      </c>
      <c r="S119" s="30">
        <f t="shared" si="17"/>
        <v>0</v>
      </c>
      <c r="T119" s="22">
        <f t="shared" si="18"/>
        <v>0</v>
      </c>
      <c r="U119" s="22">
        <f t="shared" si="19"/>
        <v>0</v>
      </c>
      <c r="W119" s="30">
        <f t="shared" si="20"/>
        <v>0</v>
      </c>
      <c r="X119" s="22">
        <f t="shared" si="21"/>
        <v>0</v>
      </c>
      <c r="Y119" s="22">
        <f t="shared" si="22"/>
        <v>0</v>
      </c>
      <c r="AA119" s="30">
        <f t="shared" si="23"/>
        <v>0</v>
      </c>
      <c r="AB119" s="22">
        <f t="shared" si="24"/>
        <v>0</v>
      </c>
      <c r="AC119" s="22">
        <f t="shared" si="27"/>
        <v>0</v>
      </c>
      <c r="AE119" s="30">
        <f t="shared" si="25"/>
        <v>0</v>
      </c>
      <c r="AF119" s="22">
        <f t="shared" si="28"/>
        <v>0</v>
      </c>
      <c r="AG119">
        <f t="shared" si="26"/>
        <v>0</v>
      </c>
      <c r="AH119" s="22"/>
    </row>
    <row r="120" spans="14:34" x14ac:dyDescent="0.45">
      <c r="N120" s="17">
        <v>6</v>
      </c>
      <c r="O120" s="30">
        <f t="shared" si="14"/>
        <v>0</v>
      </c>
      <c r="P120" s="22">
        <f t="shared" si="15"/>
        <v>0</v>
      </c>
      <c r="Q120" s="22">
        <f t="shared" si="16"/>
        <v>0</v>
      </c>
      <c r="S120" s="30">
        <f t="shared" si="17"/>
        <v>0</v>
      </c>
      <c r="T120" s="22">
        <f t="shared" si="18"/>
        <v>0</v>
      </c>
      <c r="U120" s="22">
        <f t="shared" si="19"/>
        <v>0</v>
      </c>
      <c r="W120" s="30">
        <f t="shared" si="20"/>
        <v>0</v>
      </c>
      <c r="X120" s="22">
        <f t="shared" si="21"/>
        <v>0</v>
      </c>
      <c r="Y120" s="22">
        <f t="shared" si="22"/>
        <v>0</v>
      </c>
      <c r="AA120" s="30">
        <f t="shared" si="23"/>
        <v>0</v>
      </c>
      <c r="AB120" s="22">
        <f t="shared" si="24"/>
        <v>0</v>
      </c>
      <c r="AC120" s="22">
        <f t="shared" si="27"/>
        <v>0</v>
      </c>
      <c r="AE120" s="30">
        <f t="shared" si="25"/>
        <v>0</v>
      </c>
      <c r="AF120" s="22">
        <f t="shared" si="28"/>
        <v>0</v>
      </c>
      <c r="AG120">
        <f t="shared" si="26"/>
        <v>0</v>
      </c>
      <c r="AH120" s="22"/>
    </row>
    <row r="121" spans="14:34" x14ac:dyDescent="0.45">
      <c r="N121" s="17">
        <v>7</v>
      </c>
      <c r="O121" s="30">
        <f t="shared" si="14"/>
        <v>0</v>
      </c>
      <c r="P121" s="22">
        <f t="shared" si="15"/>
        <v>0</v>
      </c>
      <c r="Q121" s="22">
        <f t="shared" si="16"/>
        <v>0</v>
      </c>
      <c r="S121" s="30">
        <f t="shared" si="17"/>
        <v>0</v>
      </c>
      <c r="T121" s="22">
        <f t="shared" si="18"/>
        <v>0</v>
      </c>
      <c r="U121" s="22">
        <f t="shared" si="19"/>
        <v>0</v>
      </c>
      <c r="W121" s="30">
        <f t="shared" si="20"/>
        <v>0</v>
      </c>
      <c r="X121" s="22">
        <f t="shared" si="21"/>
        <v>0</v>
      </c>
      <c r="Y121" s="22">
        <f t="shared" si="22"/>
        <v>0</v>
      </c>
      <c r="AA121" s="30">
        <f t="shared" si="23"/>
        <v>0</v>
      </c>
      <c r="AB121" s="22">
        <f t="shared" si="24"/>
        <v>0</v>
      </c>
      <c r="AC121" s="22">
        <f t="shared" si="27"/>
        <v>0</v>
      </c>
      <c r="AE121" s="30">
        <f t="shared" si="25"/>
        <v>0</v>
      </c>
      <c r="AF121" s="22">
        <f t="shared" si="28"/>
        <v>0</v>
      </c>
      <c r="AG121">
        <f t="shared" si="26"/>
        <v>0</v>
      </c>
      <c r="AH121" s="22"/>
    </row>
    <row r="122" spans="14:34" x14ac:dyDescent="0.45">
      <c r="N122" s="17">
        <v>8</v>
      </c>
      <c r="O122" s="30">
        <f t="shared" si="14"/>
        <v>0</v>
      </c>
      <c r="P122" s="22">
        <f t="shared" si="15"/>
        <v>0</v>
      </c>
      <c r="Q122" s="22">
        <f t="shared" si="16"/>
        <v>0</v>
      </c>
      <c r="S122" s="30">
        <f t="shared" si="17"/>
        <v>0</v>
      </c>
      <c r="T122" s="22">
        <f t="shared" si="18"/>
        <v>0</v>
      </c>
      <c r="U122" s="22">
        <f t="shared" si="19"/>
        <v>0</v>
      </c>
      <c r="W122" s="30">
        <f t="shared" si="20"/>
        <v>0</v>
      </c>
      <c r="X122" s="22">
        <f t="shared" si="21"/>
        <v>0</v>
      </c>
      <c r="Y122" s="22">
        <f t="shared" si="22"/>
        <v>0</v>
      </c>
      <c r="AA122" s="30">
        <f t="shared" si="23"/>
        <v>0</v>
      </c>
      <c r="AB122" s="22">
        <f t="shared" si="24"/>
        <v>0</v>
      </c>
      <c r="AC122" s="22">
        <f t="shared" si="27"/>
        <v>0</v>
      </c>
      <c r="AE122" s="30">
        <f t="shared" si="25"/>
        <v>0</v>
      </c>
      <c r="AF122" s="22">
        <f t="shared" si="28"/>
        <v>0</v>
      </c>
      <c r="AG122">
        <f t="shared" si="26"/>
        <v>0</v>
      </c>
      <c r="AH122" s="22"/>
    </row>
    <row r="123" spans="14:34" x14ac:dyDescent="0.45">
      <c r="N123" s="17">
        <v>9</v>
      </c>
      <c r="O123" s="30">
        <f t="shared" si="14"/>
        <v>0</v>
      </c>
      <c r="P123" s="22">
        <f t="shared" si="15"/>
        <v>0</v>
      </c>
      <c r="Q123" s="22">
        <f t="shared" si="16"/>
        <v>0</v>
      </c>
      <c r="S123" s="30">
        <f t="shared" si="17"/>
        <v>0</v>
      </c>
      <c r="T123" s="22">
        <f t="shared" si="18"/>
        <v>0</v>
      </c>
      <c r="U123" s="22">
        <f t="shared" si="19"/>
        <v>0</v>
      </c>
      <c r="W123" s="30">
        <f t="shared" si="20"/>
        <v>0</v>
      </c>
      <c r="X123" s="22">
        <f t="shared" si="21"/>
        <v>0</v>
      </c>
      <c r="Y123" s="22">
        <f t="shared" si="22"/>
        <v>0</v>
      </c>
      <c r="AA123" s="30">
        <f t="shared" si="23"/>
        <v>0</v>
      </c>
      <c r="AB123" s="22">
        <f t="shared" si="24"/>
        <v>0</v>
      </c>
      <c r="AC123" s="22">
        <f t="shared" si="27"/>
        <v>0</v>
      </c>
      <c r="AE123" s="30">
        <f t="shared" si="25"/>
        <v>0</v>
      </c>
      <c r="AF123" s="22">
        <f t="shared" si="28"/>
        <v>0</v>
      </c>
      <c r="AG123">
        <f t="shared" si="26"/>
        <v>0</v>
      </c>
      <c r="AH123" s="22"/>
    </row>
    <row r="124" spans="14:34" x14ac:dyDescent="0.45">
      <c r="N124" s="17">
        <v>10</v>
      </c>
      <c r="O124" s="30">
        <f t="shared" si="14"/>
        <v>0</v>
      </c>
      <c r="P124" s="22">
        <f t="shared" si="15"/>
        <v>0</v>
      </c>
      <c r="Q124" s="22">
        <f t="shared" si="16"/>
        <v>0</v>
      </c>
      <c r="S124" s="30">
        <f t="shared" si="17"/>
        <v>0</v>
      </c>
      <c r="T124" s="22">
        <f t="shared" si="18"/>
        <v>0</v>
      </c>
      <c r="U124" s="22">
        <f t="shared" si="19"/>
        <v>0</v>
      </c>
      <c r="W124" s="30">
        <f t="shared" si="20"/>
        <v>0</v>
      </c>
      <c r="X124" s="22">
        <f t="shared" si="21"/>
        <v>0</v>
      </c>
      <c r="Y124" s="22">
        <f t="shared" si="22"/>
        <v>0</v>
      </c>
      <c r="AA124" s="30">
        <f t="shared" si="23"/>
        <v>0</v>
      </c>
      <c r="AB124" s="22">
        <f t="shared" si="24"/>
        <v>0</v>
      </c>
      <c r="AC124" s="22">
        <f t="shared" si="27"/>
        <v>0</v>
      </c>
      <c r="AE124" s="30">
        <f t="shared" si="25"/>
        <v>0</v>
      </c>
      <c r="AF124" s="22">
        <f t="shared" si="28"/>
        <v>0</v>
      </c>
      <c r="AG124">
        <f t="shared" si="26"/>
        <v>0</v>
      </c>
      <c r="AH124" s="22"/>
    </row>
    <row r="125" spans="14:34" x14ac:dyDescent="0.45">
      <c r="N125" s="17">
        <v>11</v>
      </c>
      <c r="O125" s="30">
        <f t="shared" si="14"/>
        <v>0</v>
      </c>
      <c r="P125" s="22">
        <f t="shared" si="15"/>
        <v>0</v>
      </c>
      <c r="Q125" s="22">
        <f t="shared" si="16"/>
        <v>0</v>
      </c>
      <c r="S125" s="30">
        <f t="shared" si="17"/>
        <v>0</v>
      </c>
      <c r="T125" s="22">
        <f t="shared" si="18"/>
        <v>0</v>
      </c>
      <c r="U125" s="22">
        <f t="shared" si="19"/>
        <v>0</v>
      </c>
      <c r="W125" s="30">
        <f t="shared" si="20"/>
        <v>0</v>
      </c>
      <c r="X125" s="22">
        <f t="shared" si="21"/>
        <v>0</v>
      </c>
      <c r="Y125" s="22">
        <f t="shared" si="22"/>
        <v>0</v>
      </c>
      <c r="AA125" s="30">
        <f t="shared" si="23"/>
        <v>0</v>
      </c>
      <c r="AB125" s="22">
        <f t="shared" si="24"/>
        <v>0</v>
      </c>
      <c r="AC125" s="22">
        <f t="shared" si="27"/>
        <v>0</v>
      </c>
      <c r="AE125" s="30">
        <f t="shared" si="25"/>
        <v>0</v>
      </c>
      <c r="AF125" s="22">
        <f t="shared" si="28"/>
        <v>0</v>
      </c>
      <c r="AG125">
        <f t="shared" si="26"/>
        <v>0</v>
      </c>
      <c r="AH125" s="22"/>
    </row>
    <row r="126" spans="14:34" x14ac:dyDescent="0.45">
      <c r="N126" s="17">
        <v>12</v>
      </c>
      <c r="O126" s="30">
        <f t="shared" si="14"/>
        <v>0</v>
      </c>
      <c r="P126" s="22">
        <f t="shared" si="15"/>
        <v>0</v>
      </c>
      <c r="Q126" s="22">
        <f t="shared" si="16"/>
        <v>0</v>
      </c>
      <c r="S126" s="30">
        <f t="shared" si="17"/>
        <v>0</v>
      </c>
      <c r="T126" s="22">
        <f t="shared" si="18"/>
        <v>0</v>
      </c>
      <c r="U126" s="22">
        <f t="shared" si="19"/>
        <v>0</v>
      </c>
      <c r="W126" s="30">
        <f t="shared" si="20"/>
        <v>0</v>
      </c>
      <c r="X126" s="22">
        <f t="shared" si="21"/>
        <v>0</v>
      </c>
      <c r="Y126" s="22">
        <f t="shared" si="22"/>
        <v>0</v>
      </c>
      <c r="AA126" s="30">
        <f t="shared" si="23"/>
        <v>0</v>
      </c>
      <c r="AB126" s="22">
        <f t="shared" si="24"/>
        <v>0</v>
      </c>
      <c r="AC126" s="22">
        <f t="shared" si="27"/>
        <v>0</v>
      </c>
      <c r="AE126" s="30">
        <f t="shared" si="25"/>
        <v>0</v>
      </c>
      <c r="AF126" s="22">
        <f t="shared" si="28"/>
        <v>0</v>
      </c>
      <c r="AG126">
        <f t="shared" si="26"/>
        <v>0</v>
      </c>
      <c r="AH126" s="22"/>
    </row>
    <row r="127" spans="14:34" x14ac:dyDescent="0.45">
      <c r="N127" s="17">
        <v>13</v>
      </c>
      <c r="O127" s="30">
        <f t="shared" si="14"/>
        <v>0</v>
      </c>
      <c r="P127" s="22">
        <f t="shared" si="15"/>
        <v>0</v>
      </c>
      <c r="Q127" s="22">
        <f t="shared" si="16"/>
        <v>0</v>
      </c>
      <c r="S127" s="30">
        <f t="shared" si="17"/>
        <v>0</v>
      </c>
      <c r="T127" s="22">
        <f t="shared" si="18"/>
        <v>0</v>
      </c>
      <c r="U127" s="22">
        <f t="shared" si="19"/>
        <v>0</v>
      </c>
      <c r="W127" s="30">
        <f t="shared" si="20"/>
        <v>0</v>
      </c>
      <c r="X127" s="22">
        <f t="shared" si="21"/>
        <v>0</v>
      </c>
      <c r="Y127" s="22">
        <f t="shared" si="22"/>
        <v>0</v>
      </c>
      <c r="AA127" s="30">
        <f t="shared" si="23"/>
        <v>0</v>
      </c>
      <c r="AB127" s="22">
        <f t="shared" si="24"/>
        <v>0</v>
      </c>
      <c r="AC127" s="22">
        <f t="shared" si="27"/>
        <v>0</v>
      </c>
      <c r="AE127" s="30">
        <f t="shared" si="25"/>
        <v>0</v>
      </c>
      <c r="AF127" s="22">
        <f t="shared" si="28"/>
        <v>0</v>
      </c>
      <c r="AG127">
        <f t="shared" si="26"/>
        <v>0</v>
      </c>
      <c r="AH127" s="22"/>
    </row>
    <row r="128" spans="14:34" x14ac:dyDescent="0.45">
      <c r="N128" s="17">
        <v>14</v>
      </c>
      <c r="O128" s="30">
        <f t="shared" si="14"/>
        <v>0</v>
      </c>
      <c r="P128" s="22">
        <f t="shared" si="15"/>
        <v>0</v>
      </c>
      <c r="Q128" s="22">
        <f t="shared" si="16"/>
        <v>0</v>
      </c>
      <c r="S128" s="30">
        <f t="shared" si="17"/>
        <v>0</v>
      </c>
      <c r="T128" s="22">
        <f t="shared" si="18"/>
        <v>0</v>
      </c>
      <c r="U128" s="22">
        <f t="shared" si="19"/>
        <v>0</v>
      </c>
      <c r="W128" s="30">
        <f t="shared" si="20"/>
        <v>0</v>
      </c>
      <c r="X128" s="22">
        <f t="shared" si="21"/>
        <v>0</v>
      </c>
      <c r="Y128" s="22">
        <f t="shared" si="22"/>
        <v>0</v>
      </c>
      <c r="AA128" s="30">
        <f t="shared" si="23"/>
        <v>0</v>
      </c>
      <c r="AB128" s="22">
        <f t="shared" si="24"/>
        <v>0</v>
      </c>
      <c r="AC128" s="22">
        <f t="shared" si="27"/>
        <v>0</v>
      </c>
      <c r="AE128" s="30">
        <f t="shared" si="25"/>
        <v>0</v>
      </c>
      <c r="AF128" s="22">
        <f t="shared" si="28"/>
        <v>0</v>
      </c>
      <c r="AG128">
        <f t="shared" si="26"/>
        <v>0</v>
      </c>
      <c r="AH128" s="22"/>
    </row>
    <row r="129" spans="14:34" x14ac:dyDescent="0.45">
      <c r="N129" s="17" t="s">
        <v>53</v>
      </c>
      <c r="O129" s="30">
        <f t="shared" si="14"/>
        <v>0</v>
      </c>
      <c r="P129" s="22">
        <f t="shared" si="15"/>
        <v>0</v>
      </c>
      <c r="Q129" s="22">
        <f t="shared" si="16"/>
        <v>0</v>
      </c>
      <c r="S129" s="30">
        <f t="shared" si="17"/>
        <v>0</v>
      </c>
      <c r="T129" s="22">
        <f t="shared" si="18"/>
        <v>0</v>
      </c>
      <c r="U129" s="22">
        <f t="shared" si="19"/>
        <v>0</v>
      </c>
      <c r="W129" s="30">
        <f t="shared" si="20"/>
        <v>0</v>
      </c>
      <c r="X129" s="22">
        <f t="shared" si="21"/>
        <v>0</v>
      </c>
      <c r="Y129" s="22">
        <f t="shared" si="22"/>
        <v>0</v>
      </c>
      <c r="AA129" s="30">
        <f t="shared" si="23"/>
        <v>0</v>
      </c>
      <c r="AB129" s="22">
        <f t="shared" si="24"/>
        <v>0</v>
      </c>
      <c r="AC129" s="22">
        <f t="shared" si="27"/>
        <v>0</v>
      </c>
      <c r="AE129" s="30">
        <f t="shared" si="25"/>
        <v>0</v>
      </c>
      <c r="AF129" s="22">
        <f t="shared" si="28"/>
        <v>0</v>
      </c>
      <c r="AG129">
        <f t="shared" si="26"/>
        <v>0</v>
      </c>
      <c r="AH129" s="22"/>
    </row>
    <row r="131" spans="14:34" x14ac:dyDescent="0.45">
      <c r="N131" t="s">
        <v>54</v>
      </c>
      <c r="O131" s="38">
        <f>SUM(O114:O129)</f>
        <v>0</v>
      </c>
      <c r="Q131" s="22">
        <f>SUM(Q114:Q129)</f>
        <v>0</v>
      </c>
      <c r="S131" s="30">
        <f>SUM(S114:S129)</f>
        <v>0</v>
      </c>
      <c r="U131" s="22">
        <f>SUM(U114:U129)</f>
        <v>0</v>
      </c>
      <c r="W131" s="38">
        <f>SUM(W114:W129)</f>
        <v>0</v>
      </c>
      <c r="Y131" s="22">
        <f>SUM(Y114:Y129)</f>
        <v>0</v>
      </c>
      <c r="AA131" s="38">
        <f>SUM(AA114:AA129)</f>
        <v>0</v>
      </c>
      <c r="AC131" s="22">
        <f>SUM(AC114:AC129)</f>
        <v>0</v>
      </c>
      <c r="AE131" s="31">
        <f>SUM(AE114:AE129)</f>
        <v>0</v>
      </c>
      <c r="AF131" s="2"/>
      <c r="AG131">
        <f>SUM(AG114:AG129)</f>
        <v>0</v>
      </c>
      <c r="AH131" s="22"/>
    </row>
    <row r="135" spans="14:34" x14ac:dyDescent="0.45">
      <c r="N135" s="3" t="s">
        <v>26</v>
      </c>
      <c r="P135" s="5" t="str">
        <f>($C$3)</f>
        <v>p7eINT_metier</v>
      </c>
      <c r="T135" s="6" t="s">
        <v>27</v>
      </c>
      <c r="W135" s="7" t="str">
        <f>($C$5)</f>
        <v>Plaice VIIe - International (Used metier based datasets)</v>
      </c>
    </row>
    <row r="136" spans="14:34" x14ac:dyDescent="0.45">
      <c r="N136" s="3"/>
    </row>
    <row r="137" spans="14:34" x14ac:dyDescent="0.45">
      <c r="N137" s="6" t="s">
        <v>29</v>
      </c>
      <c r="P137" s="5">
        <f>($B$7)</f>
        <v>1994</v>
      </c>
      <c r="Q137" s="9"/>
      <c r="R137" s="9"/>
      <c r="S137" s="9"/>
      <c r="T137" s="6" t="s">
        <v>30</v>
      </c>
      <c r="U137" s="10"/>
      <c r="W137" s="5" t="str">
        <f>($D$7)</f>
        <v>Combined</v>
      </c>
    </row>
    <row r="138" spans="14:34" x14ac:dyDescent="0.45">
      <c r="N138" s="6"/>
      <c r="P138" s="6"/>
      <c r="Q138" s="9"/>
      <c r="R138" s="9"/>
      <c r="S138" s="9"/>
      <c r="U138" s="10"/>
    </row>
    <row r="139" spans="14:34" x14ac:dyDescent="0.45">
      <c r="N139" s="6" t="s">
        <v>32</v>
      </c>
      <c r="P139" s="36">
        <f>($F$7)</f>
        <v>42194</v>
      </c>
      <c r="Q139" s="2"/>
      <c r="R139" s="2"/>
      <c r="T139" s="6" t="s">
        <v>33</v>
      </c>
      <c r="U139" s="2"/>
      <c r="W139" s="5" t="str">
        <f>($J$7)</f>
        <v>idh</v>
      </c>
    </row>
    <row r="142" spans="14:34" x14ac:dyDescent="0.45">
      <c r="N142" s="15" t="s">
        <v>68</v>
      </c>
      <c r="X142" s="57" t="s">
        <v>136</v>
      </c>
    </row>
    <row r="143" spans="14:34" x14ac:dyDescent="0.45">
      <c r="X143" s="57" t="s">
        <v>137</v>
      </c>
    </row>
    <row r="144" spans="14:34" x14ac:dyDescent="0.45">
      <c r="N144" s="3" t="s">
        <v>78</v>
      </c>
      <c r="S144">
        <v>2.8999999999999998E-3</v>
      </c>
      <c r="T144">
        <v>5.3199999999999997E-2</v>
      </c>
      <c r="W144">
        <v>0.1166</v>
      </c>
    </row>
    <row r="145" spans="10:39" x14ac:dyDescent="0.45">
      <c r="AH145" s="66"/>
      <c r="AI145" s="66"/>
      <c r="AJ145" s="67"/>
      <c r="AK145" s="67"/>
      <c r="AL145" s="67"/>
      <c r="AM145" s="67"/>
    </row>
    <row r="146" spans="10:39" x14ac:dyDescent="0.45">
      <c r="O146" s="37" t="str">
        <f>J13</f>
        <v>TOTAL</v>
      </c>
      <c r="P146" s="2"/>
      <c r="AA146" s="42" t="s">
        <v>79</v>
      </c>
      <c r="AF146" s="42" t="s">
        <v>79</v>
      </c>
      <c r="AH146" s="66"/>
      <c r="AI146" s="66"/>
      <c r="AJ146" s="68" t="s">
        <v>79</v>
      </c>
      <c r="AK146" s="67"/>
      <c r="AL146" s="67"/>
      <c r="AM146" s="67"/>
    </row>
    <row r="147" spans="10:39" x14ac:dyDescent="0.45">
      <c r="O147" s="37" t="str">
        <f>J14</f>
        <v>ANNUAL</v>
      </c>
      <c r="P147" s="2"/>
      <c r="S147" t="s">
        <v>80</v>
      </c>
      <c r="T147" t="s">
        <v>81</v>
      </c>
      <c r="AA147" s="42" t="s">
        <v>82</v>
      </c>
      <c r="AE147" t="s">
        <v>80</v>
      </c>
      <c r="AF147" s="42" t="s">
        <v>82</v>
      </c>
      <c r="AH147" s="66"/>
      <c r="AI147" s="66"/>
      <c r="AJ147" s="68" t="s">
        <v>83</v>
      </c>
      <c r="AK147" s="67"/>
      <c r="AL147" s="67"/>
      <c r="AM147" s="67"/>
    </row>
    <row r="148" spans="10:39" x14ac:dyDescent="0.45">
      <c r="N148" s="17" t="s">
        <v>40</v>
      </c>
      <c r="O148" s="10" t="s">
        <v>74</v>
      </c>
      <c r="P148" s="10" t="s">
        <v>75</v>
      </c>
      <c r="S148" t="s">
        <v>84</v>
      </c>
      <c r="T148" t="s">
        <v>85</v>
      </c>
      <c r="W148" t="s">
        <v>86</v>
      </c>
      <c r="X148" t="s">
        <v>87</v>
      </c>
      <c r="AA148" s="42" t="s">
        <v>88</v>
      </c>
      <c r="AE148" t="s">
        <v>89</v>
      </c>
      <c r="AF148" s="42" t="s">
        <v>90</v>
      </c>
      <c r="AH148" s="66"/>
      <c r="AI148" s="66"/>
      <c r="AJ148" s="68" t="s">
        <v>91</v>
      </c>
      <c r="AK148" s="67"/>
      <c r="AL148" s="67"/>
      <c r="AM148" s="67"/>
    </row>
    <row r="149" spans="10:39" x14ac:dyDescent="0.45">
      <c r="N149" s="17">
        <v>0</v>
      </c>
      <c r="O149" s="30">
        <f t="shared" ref="O149:O164" si="29">SUM(AE81+AE114)</f>
        <v>0</v>
      </c>
      <c r="P149" s="22">
        <f t="shared" ref="P149:P164" si="30">IF(AE81+AE114=0,0,(AE81*AF81+AE114* AF114)/(AE81+AE114))</f>
        <v>0</v>
      </c>
      <c r="Q149" s="22">
        <f t="shared" ref="Q149:Q164" si="31">SUM(O149*P149)</f>
        <v>0</v>
      </c>
      <c r="AF149" s="42"/>
      <c r="AH149" s="66"/>
      <c r="AI149" s="66"/>
      <c r="AJ149" s="67">
        <f t="shared" ref="AJ149:AJ164" si="32">SUM(O149*P149)</f>
        <v>0</v>
      </c>
      <c r="AK149" s="67"/>
      <c r="AL149" s="69">
        <f t="shared" ref="AL149:AL164" si="33">SUM(P149*$AJ$168)</f>
        <v>0</v>
      </c>
      <c r="AM149" s="67"/>
    </row>
    <row r="150" spans="10:39" x14ac:dyDescent="0.45">
      <c r="J150" s="56"/>
      <c r="N150" s="17">
        <v>1</v>
      </c>
      <c r="O150" s="30">
        <f t="shared" si="29"/>
        <v>84000</v>
      </c>
      <c r="P150" s="22">
        <f t="shared" si="30"/>
        <v>0.218</v>
      </c>
      <c r="Q150" s="22">
        <f t="shared" si="31"/>
        <v>18312</v>
      </c>
      <c r="S150">
        <v>1.5</v>
      </c>
      <c r="T150" s="22">
        <f t="shared" ref="T150:T164" si="34">P150</f>
        <v>0.218</v>
      </c>
      <c r="W150" s="22">
        <f>SUM(($S$144*S150^2)+($T$144*S150)+$W$144)</f>
        <v>0.20292499999999999</v>
      </c>
      <c r="X150">
        <f>SUM(O150*W150)</f>
        <v>17045.7</v>
      </c>
      <c r="AA150" s="43">
        <f>SUM(W150*$X$168)</f>
        <v>0.19935156237846174</v>
      </c>
      <c r="AE150">
        <v>1</v>
      </c>
      <c r="AF150" s="43">
        <f>SUM(($S$144*AE150^2)+($T$144*AE150)+$W$144)*$X$168</f>
        <v>0.16965881395964194</v>
      </c>
      <c r="AH150" s="66"/>
      <c r="AI150" s="66"/>
      <c r="AJ150" s="67">
        <f>SUM(O150*P150)</f>
        <v>18312</v>
      </c>
      <c r="AK150" s="67"/>
      <c r="AL150" s="69">
        <f t="shared" si="33"/>
        <v>0.21794318350423389</v>
      </c>
      <c r="AM150" s="67"/>
    </row>
    <row r="151" spans="10:39" x14ac:dyDescent="0.45">
      <c r="J151" s="56"/>
      <c r="N151" s="17">
        <v>2</v>
      </c>
      <c r="O151" s="30">
        <f t="shared" si="29"/>
        <v>325647.5</v>
      </c>
      <c r="P151" s="22">
        <f t="shared" si="30"/>
        <v>0.27602779013494372</v>
      </c>
      <c r="Q151" s="22">
        <f t="shared" si="31"/>
        <v>89887.759787969087</v>
      </c>
      <c r="S151">
        <v>2.5</v>
      </c>
      <c r="T151" s="22">
        <f t="shared" si="34"/>
        <v>0.27602779013494372</v>
      </c>
      <c r="W151" s="22">
        <f t="shared" ref="W151:W164" si="35">SUM(($S$144*S151^2)+($T$144*S151)+$W$144)</f>
        <v>0.26772499999999999</v>
      </c>
      <c r="X151">
        <f t="shared" ref="X151:X164" si="36">SUM(O151*W151)</f>
        <v>87183.976937500003</v>
      </c>
      <c r="AA151" s="43">
        <f t="shared" ref="AA151:AA164" si="37">SUM(W151*$X$168)</f>
        <v>0.26301045725156424</v>
      </c>
      <c r="AE151">
        <v>2</v>
      </c>
      <c r="AF151" s="43">
        <f t="shared" ref="AF151:AF164" si="38">SUM(($S$144*AE151^2)+($T$144*AE151)+$W$144)*$X$168</f>
        <v>0.23046877680910247</v>
      </c>
      <c r="AH151" s="66"/>
      <c r="AI151" s="66"/>
      <c r="AJ151" s="67">
        <f t="shared" si="32"/>
        <v>89887.759787969087</v>
      </c>
      <c r="AK151" s="67"/>
      <c r="AL151" s="69">
        <f t="shared" si="33"/>
        <v>0.27595585008095508</v>
      </c>
      <c r="AM151" s="67"/>
    </row>
    <row r="152" spans="10:39" x14ac:dyDescent="0.45">
      <c r="J152" s="56"/>
      <c r="N152" s="17">
        <v>3</v>
      </c>
      <c r="O152" s="30">
        <f t="shared" si="29"/>
        <v>1502976.5</v>
      </c>
      <c r="P152" s="22">
        <f t="shared" si="30"/>
        <v>0.33392952875016679</v>
      </c>
      <c r="Q152" s="22">
        <f t="shared" si="31"/>
        <v>501888.23436757509</v>
      </c>
      <c r="S152">
        <v>3.5</v>
      </c>
      <c r="T152" s="22">
        <f t="shared" si="34"/>
        <v>0.33392952875016679</v>
      </c>
      <c r="W152" s="22">
        <f t="shared" si="35"/>
        <v>0.33832499999999999</v>
      </c>
      <c r="X152">
        <f t="shared" si="36"/>
        <v>508494.5243625</v>
      </c>
      <c r="AA152" s="43">
        <f t="shared" si="37"/>
        <v>0.33236721617195059</v>
      </c>
      <c r="AE152">
        <v>3</v>
      </c>
      <c r="AF152" s="43">
        <f t="shared" si="38"/>
        <v>0.29697660370584689</v>
      </c>
      <c r="AH152" s="66"/>
      <c r="AI152" s="66"/>
      <c r="AJ152" s="67">
        <f t="shared" si="32"/>
        <v>501888.23436757509</v>
      </c>
      <c r="AK152" s="67"/>
      <c r="AL152" s="69">
        <f t="shared" si="33"/>
        <v>0.33384249799027499</v>
      </c>
      <c r="AM152" s="67"/>
    </row>
    <row r="153" spans="10:39" x14ac:dyDescent="0.45">
      <c r="J153" s="56"/>
      <c r="N153" s="17">
        <v>4</v>
      </c>
      <c r="O153" s="30">
        <f t="shared" si="29"/>
        <v>831080</v>
      </c>
      <c r="P153" s="22">
        <f t="shared" si="30"/>
        <v>0.39458184895210879</v>
      </c>
      <c r="Q153" s="22">
        <f t="shared" si="31"/>
        <v>327929.08302711858</v>
      </c>
      <c r="S153">
        <v>4.5</v>
      </c>
      <c r="T153" s="22">
        <f t="shared" si="34"/>
        <v>0.39458184895210879</v>
      </c>
      <c r="W153" s="22">
        <f t="shared" si="35"/>
        <v>0.41472499999999995</v>
      </c>
      <c r="X153">
        <f t="shared" si="36"/>
        <v>344669.65299999999</v>
      </c>
      <c r="AA153" s="43">
        <f t="shared" si="37"/>
        <v>0.40742183913962071</v>
      </c>
      <c r="AE153">
        <v>4</v>
      </c>
      <c r="AF153" s="43">
        <f t="shared" si="38"/>
        <v>0.36918229464987518</v>
      </c>
      <c r="AH153" s="66"/>
      <c r="AI153" s="66"/>
      <c r="AJ153" s="67">
        <f t="shared" si="32"/>
        <v>327929.08302711858</v>
      </c>
      <c r="AK153" s="67"/>
      <c r="AL153" s="69">
        <f t="shared" si="33"/>
        <v>0.39447901061288693</v>
      </c>
      <c r="AM153" s="67"/>
    </row>
    <row r="154" spans="10:39" x14ac:dyDescent="0.45">
      <c r="J154" s="56"/>
      <c r="N154" s="17">
        <v>5</v>
      </c>
      <c r="O154" s="30">
        <f t="shared" si="29"/>
        <v>250150</v>
      </c>
      <c r="P154" s="22">
        <f t="shared" si="30"/>
        <v>0.48222617696203451</v>
      </c>
      <c r="Q154" s="22">
        <f t="shared" si="31"/>
        <v>120628.87816705293</v>
      </c>
      <c r="S154">
        <v>5.5</v>
      </c>
      <c r="T154" s="22">
        <f t="shared" si="34"/>
        <v>0.48222617696203451</v>
      </c>
      <c r="W154" s="22">
        <f t="shared" si="35"/>
        <v>0.49692499999999995</v>
      </c>
      <c r="X154">
        <f t="shared" si="36"/>
        <v>124305.78874999999</v>
      </c>
      <c r="AA154" s="43">
        <f t="shared" si="37"/>
        <v>0.48817432615457479</v>
      </c>
      <c r="AE154">
        <v>5</v>
      </c>
      <c r="AF154" s="43">
        <f t="shared" si="38"/>
        <v>0.44708584964118736</v>
      </c>
      <c r="AH154" s="66"/>
      <c r="AI154" s="66"/>
      <c r="AJ154" s="67">
        <f t="shared" si="32"/>
        <v>120628.87816705293</v>
      </c>
      <c r="AK154" s="67"/>
      <c r="AL154" s="69">
        <f t="shared" si="33"/>
        <v>0.48210049622101769</v>
      </c>
      <c r="AM154" s="67"/>
    </row>
    <row r="155" spans="10:39" x14ac:dyDescent="0.45">
      <c r="J155" s="56"/>
      <c r="N155" s="17">
        <v>6</v>
      </c>
      <c r="O155" s="30">
        <f t="shared" si="29"/>
        <v>106100</v>
      </c>
      <c r="P155" s="22">
        <f t="shared" si="30"/>
        <v>0.57017669507178326</v>
      </c>
      <c r="Q155" s="22">
        <f t="shared" si="31"/>
        <v>60495.747347116201</v>
      </c>
      <c r="S155">
        <v>6.5</v>
      </c>
      <c r="T155" s="22">
        <f t="shared" si="34"/>
        <v>0.57017669507178326</v>
      </c>
      <c r="W155" s="22">
        <f t="shared" si="35"/>
        <v>0.58492500000000003</v>
      </c>
      <c r="X155">
        <f t="shared" si="36"/>
        <v>62060.542500000003</v>
      </c>
      <c r="AA155" s="43">
        <f t="shared" si="37"/>
        <v>0.57462467721681287</v>
      </c>
      <c r="AE155">
        <v>6</v>
      </c>
      <c r="AF155" s="43">
        <f t="shared" si="38"/>
        <v>0.53068726867978333</v>
      </c>
      <c r="AH155" s="66"/>
      <c r="AI155" s="66"/>
      <c r="AJ155" s="67">
        <f t="shared" si="32"/>
        <v>60495.747347116201</v>
      </c>
      <c r="AK155" s="67"/>
      <c r="AL155" s="69">
        <f t="shared" si="33"/>
        <v>0.57002809212783156</v>
      </c>
      <c r="AM155" s="67"/>
    </row>
    <row r="156" spans="10:39" x14ac:dyDescent="0.45">
      <c r="J156" s="56"/>
      <c r="N156" s="17">
        <v>7</v>
      </c>
      <c r="O156" s="30">
        <f t="shared" si="29"/>
        <v>116200</v>
      </c>
      <c r="P156" s="22">
        <f t="shared" si="30"/>
        <v>0.66929924727207191</v>
      </c>
      <c r="Q156" s="22">
        <f t="shared" si="31"/>
        <v>77772.572533014754</v>
      </c>
      <c r="S156">
        <v>7.5</v>
      </c>
      <c r="T156" s="22">
        <f t="shared" si="34"/>
        <v>0.66929924727207191</v>
      </c>
      <c r="W156" s="22">
        <f t="shared" si="35"/>
        <v>0.67872500000000002</v>
      </c>
      <c r="X156">
        <f t="shared" si="36"/>
        <v>78867.845000000001</v>
      </c>
      <c r="AA156" s="43">
        <f t="shared" si="37"/>
        <v>0.66677289232633463</v>
      </c>
      <c r="AE156">
        <v>7</v>
      </c>
      <c r="AF156" s="43">
        <f t="shared" si="38"/>
        <v>0.6199865517656632</v>
      </c>
      <c r="AH156" s="66"/>
      <c r="AI156" s="66"/>
      <c r="AJ156" s="67">
        <f t="shared" si="32"/>
        <v>77772.572533014754</v>
      </c>
      <c r="AK156" s="67"/>
      <c r="AL156" s="69">
        <f t="shared" si="33"/>
        <v>0.66912481040120542</v>
      </c>
      <c r="AM156" s="67"/>
    </row>
    <row r="157" spans="10:39" x14ac:dyDescent="0.45">
      <c r="J157" s="56"/>
      <c r="N157" s="17">
        <v>8</v>
      </c>
      <c r="O157" s="30">
        <f t="shared" si="29"/>
        <v>77700</v>
      </c>
      <c r="P157" s="22">
        <f t="shared" si="30"/>
        <v>0.77246259382623761</v>
      </c>
      <c r="Q157" s="22">
        <f t="shared" si="31"/>
        <v>60020.343540298665</v>
      </c>
      <c r="S157">
        <v>8.5</v>
      </c>
      <c r="T157" s="22">
        <f t="shared" si="34"/>
        <v>0.77246259382623761</v>
      </c>
      <c r="W157" s="22">
        <f t="shared" si="35"/>
        <v>0.77832500000000004</v>
      </c>
      <c r="X157">
        <f t="shared" si="36"/>
        <v>60475.852500000001</v>
      </c>
      <c r="AA157" s="43">
        <f t="shared" si="37"/>
        <v>0.76461897148314029</v>
      </c>
      <c r="AE157">
        <v>8</v>
      </c>
      <c r="AF157" s="43">
        <f t="shared" si="38"/>
        <v>0.71498369889882696</v>
      </c>
      <c r="AH157" s="66"/>
      <c r="AI157" s="66"/>
      <c r="AJ157" s="67">
        <f t="shared" si="32"/>
        <v>60020.343540298665</v>
      </c>
      <c r="AK157" s="67"/>
      <c r="AL157" s="69">
        <f t="shared" si="33"/>
        <v>0.77226126989187249</v>
      </c>
      <c r="AM157" s="70"/>
    </row>
    <row r="158" spans="10:39" x14ac:dyDescent="0.45">
      <c r="J158" s="56"/>
      <c r="N158" s="17">
        <v>9</v>
      </c>
      <c r="O158" s="30">
        <f t="shared" si="29"/>
        <v>84300</v>
      </c>
      <c r="P158" s="22">
        <f t="shared" si="30"/>
        <v>0.88271883758359404</v>
      </c>
      <c r="Q158" s="22">
        <f t="shared" si="31"/>
        <v>74413.198008296982</v>
      </c>
      <c r="S158">
        <v>9.5</v>
      </c>
      <c r="T158" s="22">
        <f t="shared" si="34"/>
        <v>0.88271883758359404</v>
      </c>
      <c r="W158" s="22">
        <f t="shared" si="35"/>
        <v>0.88372499999999998</v>
      </c>
      <c r="X158">
        <f t="shared" si="36"/>
        <v>74498.017500000002</v>
      </c>
      <c r="Z158" s="5"/>
      <c r="AA158" s="43">
        <f t="shared" si="37"/>
        <v>0.86816291468722973</v>
      </c>
      <c r="AE158">
        <v>9</v>
      </c>
      <c r="AF158" s="43">
        <f t="shared" si="38"/>
        <v>0.81567871007927462</v>
      </c>
      <c r="AH158" s="66"/>
      <c r="AI158" s="66"/>
      <c r="AJ158" s="67">
        <f t="shared" si="32"/>
        <v>74413.198008296982</v>
      </c>
      <c r="AK158" s="67"/>
      <c r="AL158" s="69">
        <f t="shared" si="33"/>
        <v>0.88248877799140035</v>
      </c>
      <c r="AM158" s="67"/>
    </row>
    <row r="159" spans="10:39" x14ac:dyDescent="0.45">
      <c r="J159" s="56"/>
      <c r="L159" s="34" t="s">
        <v>92</v>
      </c>
      <c r="M159" s="30">
        <f>SUM(O159:O164)</f>
        <v>62600</v>
      </c>
      <c r="N159" s="17">
        <v>10</v>
      </c>
      <c r="O159" s="30">
        <f t="shared" si="29"/>
        <v>36600</v>
      </c>
      <c r="P159" s="22">
        <f t="shared" si="30"/>
        <v>1.0431326627117561</v>
      </c>
      <c r="Q159" s="22">
        <f t="shared" si="31"/>
        <v>38178.655455250271</v>
      </c>
      <c r="S159">
        <v>10.5</v>
      </c>
      <c r="T159" s="22">
        <f t="shared" si="34"/>
        <v>1.0431326627117561</v>
      </c>
      <c r="W159" s="22">
        <f t="shared" si="35"/>
        <v>0.99492500000000006</v>
      </c>
      <c r="X159">
        <f t="shared" si="36"/>
        <v>36414.255000000005</v>
      </c>
      <c r="AA159" s="43">
        <f t="shared" si="37"/>
        <v>0.97740472193860328</v>
      </c>
      <c r="AE159">
        <v>10</v>
      </c>
      <c r="AF159" s="43">
        <f t="shared" si="38"/>
        <v>0.92207158530700606</v>
      </c>
      <c r="AH159" s="66"/>
      <c r="AI159" s="66"/>
      <c r="AJ159" s="67">
        <f t="shared" si="32"/>
        <v>38178.655455250271</v>
      </c>
      <c r="AK159" s="67"/>
      <c r="AL159" s="69">
        <f t="shared" si="33"/>
        <v>1.0428607950855431</v>
      </c>
      <c r="AM159" s="71"/>
    </row>
    <row r="160" spans="10:39" x14ac:dyDescent="0.45">
      <c r="N160" s="17">
        <v>11</v>
      </c>
      <c r="O160" s="30">
        <f t="shared" si="29"/>
        <v>6000</v>
      </c>
      <c r="P160" s="22">
        <f t="shared" si="30"/>
        <v>1.1040000000000001</v>
      </c>
      <c r="Q160" s="22">
        <f t="shared" si="31"/>
        <v>6624.0000000000009</v>
      </c>
      <c r="S160">
        <v>11.5</v>
      </c>
      <c r="T160" s="22">
        <f t="shared" si="34"/>
        <v>1.1040000000000001</v>
      </c>
      <c r="W160" s="22">
        <f t="shared" si="35"/>
        <v>1.1119250000000001</v>
      </c>
      <c r="X160">
        <f t="shared" si="36"/>
        <v>6671.55</v>
      </c>
      <c r="AA160" s="43">
        <f t="shared" si="37"/>
        <v>1.0923443932372605</v>
      </c>
      <c r="AE160">
        <v>11</v>
      </c>
      <c r="AF160" s="43">
        <f t="shared" si="38"/>
        <v>1.0341623245820213</v>
      </c>
      <c r="AH160" s="66"/>
      <c r="AI160" s="66"/>
      <c r="AJ160" s="67">
        <f t="shared" si="32"/>
        <v>6624.0000000000009</v>
      </c>
      <c r="AK160" s="67"/>
      <c r="AL160" s="69">
        <f t="shared" si="33"/>
        <v>1.1037122687553864</v>
      </c>
      <c r="AM160" s="67"/>
    </row>
    <row r="161" spans="14:39" x14ac:dyDescent="0.45">
      <c r="N161" s="17">
        <v>12</v>
      </c>
      <c r="O161" s="30">
        <f t="shared" si="29"/>
        <v>7000</v>
      </c>
      <c r="P161" s="22">
        <f t="shared" si="30"/>
        <v>1.2250000000000001</v>
      </c>
      <c r="Q161" s="22">
        <f t="shared" si="31"/>
        <v>8575</v>
      </c>
      <c r="S161">
        <v>12.5</v>
      </c>
      <c r="T161" s="22">
        <f t="shared" si="34"/>
        <v>1.2250000000000001</v>
      </c>
      <c r="W161" s="22">
        <f t="shared" si="35"/>
        <v>1.2347249999999999</v>
      </c>
      <c r="X161">
        <f t="shared" si="36"/>
        <v>8643.0749999999989</v>
      </c>
      <c r="AA161" s="43">
        <f t="shared" si="37"/>
        <v>1.2129819285832015</v>
      </c>
      <c r="AE161">
        <v>12</v>
      </c>
      <c r="AF161" s="43">
        <f t="shared" si="38"/>
        <v>1.1519509279043205</v>
      </c>
      <c r="AH161" s="66"/>
      <c r="AI161" s="66"/>
      <c r="AJ161" s="67">
        <f t="shared" si="32"/>
        <v>8575</v>
      </c>
      <c r="AK161" s="67"/>
      <c r="AL161" s="69">
        <f t="shared" si="33"/>
        <v>1.2246807329939751</v>
      </c>
      <c r="AM161" s="67"/>
    </row>
    <row r="162" spans="14:39" x14ac:dyDescent="0.45">
      <c r="N162" s="17">
        <v>13</v>
      </c>
      <c r="O162" s="30">
        <f t="shared" si="29"/>
        <v>5000</v>
      </c>
      <c r="P162" s="22">
        <f t="shared" si="30"/>
        <v>1.351</v>
      </c>
      <c r="Q162" s="22">
        <f t="shared" si="31"/>
        <v>6755</v>
      </c>
      <c r="S162">
        <v>13.5</v>
      </c>
      <c r="T162" s="22">
        <f t="shared" si="34"/>
        <v>1.351</v>
      </c>
      <c r="W162" s="22">
        <f t="shared" si="35"/>
        <v>1.3633249999999999</v>
      </c>
      <c r="X162">
        <f t="shared" si="36"/>
        <v>6816.6249999999991</v>
      </c>
      <c r="AA162" s="43">
        <f t="shared" si="37"/>
        <v>1.3393173279764266</v>
      </c>
      <c r="AE162">
        <v>13</v>
      </c>
      <c r="AF162" s="43">
        <f t="shared" si="38"/>
        <v>1.2754373952739035</v>
      </c>
      <c r="AH162" s="66"/>
      <c r="AI162" s="66"/>
      <c r="AJ162" s="67">
        <f t="shared" si="32"/>
        <v>6755</v>
      </c>
      <c r="AK162" s="67"/>
      <c r="AL162" s="69">
        <f t="shared" si="33"/>
        <v>1.3506478941019266</v>
      </c>
      <c r="AM162" s="67"/>
    </row>
    <row r="163" spans="14:39" x14ac:dyDescent="0.45">
      <c r="N163" s="17">
        <v>14</v>
      </c>
      <c r="O163" s="30">
        <f t="shared" si="29"/>
        <v>1000</v>
      </c>
      <c r="P163" s="22">
        <f t="shared" si="30"/>
        <v>1.4830000000000001</v>
      </c>
      <c r="Q163" s="22">
        <f t="shared" si="31"/>
        <v>1483</v>
      </c>
      <c r="S163">
        <v>14.5</v>
      </c>
      <c r="T163" s="22">
        <f t="shared" si="34"/>
        <v>1.4830000000000001</v>
      </c>
      <c r="W163" s="22">
        <f t="shared" si="35"/>
        <v>1.497725</v>
      </c>
      <c r="X163">
        <f t="shared" si="36"/>
        <v>1497.7249999999999</v>
      </c>
      <c r="AA163" s="43">
        <f t="shared" si="37"/>
        <v>1.4713505914169354</v>
      </c>
      <c r="AE163">
        <v>14</v>
      </c>
      <c r="AF163" s="43">
        <f t="shared" si="38"/>
        <v>1.4046217266907703</v>
      </c>
      <c r="AH163" s="66"/>
      <c r="AI163" s="66"/>
      <c r="AJ163" s="67">
        <f t="shared" si="32"/>
        <v>1483</v>
      </c>
      <c r="AK163" s="67"/>
      <c r="AL163" s="69">
        <f t="shared" si="33"/>
        <v>1.4826134914531142</v>
      </c>
      <c r="AM163" s="67"/>
    </row>
    <row r="164" spans="14:39" x14ac:dyDescent="0.45">
      <c r="N164" s="17" t="s">
        <v>53</v>
      </c>
      <c r="O164" s="30">
        <f t="shared" si="29"/>
        <v>7000</v>
      </c>
      <c r="P164" s="22">
        <f t="shared" si="30"/>
        <v>1.621</v>
      </c>
      <c r="Q164" s="22">
        <f t="shared" si="31"/>
        <v>11347</v>
      </c>
      <c r="S164">
        <v>15.5</v>
      </c>
      <c r="T164" s="22">
        <f t="shared" si="34"/>
        <v>1.621</v>
      </c>
      <c r="W164" s="22">
        <f t="shared" si="35"/>
        <v>1.6379250000000001</v>
      </c>
      <c r="X164">
        <f t="shared" si="36"/>
        <v>11465.475</v>
      </c>
      <c r="AA164" s="43">
        <f t="shared" si="37"/>
        <v>1.6090817189047282</v>
      </c>
      <c r="AE164">
        <v>15</v>
      </c>
      <c r="AF164" s="43">
        <f t="shared" si="38"/>
        <v>1.5395039221549212</v>
      </c>
      <c r="AH164" s="66"/>
      <c r="AI164" s="66"/>
      <c r="AJ164" s="67">
        <f t="shared" si="32"/>
        <v>11347</v>
      </c>
      <c r="AK164" s="67"/>
      <c r="AL164" s="69">
        <f t="shared" si="33"/>
        <v>1.6205775250475374</v>
      </c>
      <c r="AM164" s="67"/>
    </row>
    <row r="165" spans="14:39" x14ac:dyDescent="0.45">
      <c r="Z165" s="42" t="s">
        <v>92</v>
      </c>
      <c r="AA165" s="43">
        <f>SUM(AA159*O159/M159)+(AA160*O160/M159)+(AA161*O161/M159)+(AA162*O162/M159)+(AA163*O163/M159)+(AA164*O164/M159)</f>
        <v>1.1221958777330836</v>
      </c>
      <c r="AB165" s="42"/>
      <c r="AC165" s="42"/>
      <c r="AD165" s="42" t="s">
        <v>93</v>
      </c>
      <c r="AE165" s="44">
        <v>10</v>
      </c>
      <c r="AF165" s="43">
        <f>SUM(AF159*O159/M159)+(AF160*O160/M159)+(AF161*O161/M159)+(AF162*O162/M159)+(AF163*O163/M159)+(AF164*O164/M159)</f>
        <v>1.0634949939808871</v>
      </c>
      <c r="AH165" s="66"/>
      <c r="AI165" s="66"/>
      <c r="AJ165" s="66"/>
      <c r="AK165" s="66"/>
      <c r="AL165" s="43">
        <f>SUM(AL159*O159/M159)+(AL160*O160/M159)+(AL161*O161/M159)+(AL162*O162/M159)+(AL163*O163/M159)+(AL164*O164/M159)</f>
        <v>1.1652338575226282</v>
      </c>
      <c r="AM165" s="66"/>
    </row>
    <row r="166" spans="14:39" x14ac:dyDescent="0.45">
      <c r="N166" t="s">
        <v>54</v>
      </c>
      <c r="O166" s="31">
        <f>SUM(O149:O164)</f>
        <v>3440754</v>
      </c>
      <c r="P166" s="2"/>
      <c r="Q166" s="32">
        <f>SUM(Q149:Q164)</f>
        <v>1404310.4722336926</v>
      </c>
      <c r="W166" t="s">
        <v>94</v>
      </c>
      <c r="X166">
        <f>SUM(X150:X164)</f>
        <v>1429110.6055500004</v>
      </c>
      <c r="AH166" s="66" t="s">
        <v>94</v>
      </c>
      <c r="AI166" s="66"/>
      <c r="AJ166" s="66">
        <f>SUM(AJ149:AJ164)</f>
        <v>1404310.4722336926</v>
      </c>
      <c r="AK166" s="66"/>
      <c r="AL166" s="66"/>
      <c r="AM166" s="66"/>
    </row>
    <row r="167" spans="14:39" x14ac:dyDescent="0.45">
      <c r="AH167" s="66"/>
      <c r="AI167" s="66"/>
      <c r="AJ167" s="66"/>
      <c r="AK167" s="66"/>
      <c r="AL167" s="66"/>
      <c r="AM167" s="66"/>
    </row>
    <row r="168" spans="14:39" x14ac:dyDescent="0.45">
      <c r="N168" t="s">
        <v>95</v>
      </c>
      <c r="O168" s="33">
        <f>IF($Q$166 &gt;0, $Q$166/$J$15/1000,0)</f>
        <v>1.0002606940710534</v>
      </c>
      <c r="P168" s="2"/>
      <c r="W168" t="s">
        <v>96</v>
      </c>
      <c r="X168">
        <f>J15/(X166/1000)</f>
        <v>0.98239035297997657</v>
      </c>
      <c r="AH168" s="66" t="s">
        <v>96</v>
      </c>
      <c r="AI168" s="66"/>
      <c r="AJ168" s="66">
        <f>J15/(AJ166/1000)</f>
        <v>0.99973937387263256</v>
      </c>
      <c r="AK168" s="66"/>
      <c r="AL168" s="66"/>
      <c r="AM168" s="66"/>
    </row>
    <row r="169" spans="14:39" x14ac:dyDescent="0.45">
      <c r="N169" t="s">
        <v>97</v>
      </c>
    </row>
    <row r="170" spans="14:39" x14ac:dyDescent="0.45">
      <c r="N170" t="s">
        <v>98</v>
      </c>
    </row>
  </sheetData>
  <pageMargins left="0.75" right="0.75" top="1" bottom="1" header="0.5" footer="0.5"/>
  <pageSetup paperSize="9" orientation="landscape" blackAndWhite="1" useFirstPageNumber="1" horizontalDpi="4294967292" verticalDpi="4294967292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505" r:id="rId4" name="Button 1">
              <controlPr defaultSize="0" print="0" autoFill="0" autoLine="0" autoPict="0" macro="'TOTINT+migration(1994)'!PRINT">
                <anchor moveWithCells="1" sizeWithCells="1">
                  <from>
                    <xdr:col>5</xdr:col>
                    <xdr:colOff>354330</xdr:colOff>
                    <xdr:row>2</xdr:row>
                    <xdr:rowOff>0</xdr:rowOff>
                  </from>
                  <to>
                    <xdr:col>7</xdr:col>
                    <xdr:colOff>533400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6" r:id="rId5" name="Button 2">
              <controlPr defaultSize="0" print="0" autoFill="0" autoLine="0" autoPict="0" macro="'TOTINT+migration(1994)'!FIRST">
                <anchor moveWithCells="1" sizeWithCells="1">
                  <from>
                    <xdr:col>4</xdr:col>
                    <xdr:colOff>0</xdr:colOff>
                    <xdr:row>2</xdr:row>
                    <xdr:rowOff>0</xdr:rowOff>
                  </from>
                  <to>
                    <xdr:col>5</xdr:col>
                    <xdr:colOff>354330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7" r:id="rId6" name="Button 3">
              <controlPr defaultSize="0" print="0" autoFill="0" autoLine="0" autoPict="0" macro="'TOTINT+migration(1994)'!SAVE">
                <anchor moveWithCells="1" sizeWithCells="1">
                  <from>
                    <xdr:col>7</xdr:col>
                    <xdr:colOff>533400</xdr:colOff>
                    <xdr:row>2</xdr:row>
                    <xdr:rowOff>0</xdr:rowOff>
                  </from>
                  <to>
                    <xdr:col>10</xdr:col>
                    <xdr:colOff>57150</xdr:colOff>
                    <xdr:row>5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pageSetUpPr autoPageBreaks="0"/>
  </sheetPr>
  <dimension ref="A1:BC170"/>
  <sheetViews>
    <sheetView zoomScaleNormal="100" workbookViewId="0"/>
  </sheetViews>
  <sheetFormatPr defaultRowHeight="12.3" x14ac:dyDescent="0.45"/>
  <cols>
    <col min="7" max="7" width="2.71875" customWidth="1"/>
    <col min="9" max="9" width="2.71875" customWidth="1"/>
    <col min="10" max="10" width="9.83203125" customWidth="1"/>
    <col min="14" max="14" width="5.71875" customWidth="1"/>
    <col min="15" max="15" width="10.71875" customWidth="1"/>
    <col min="16" max="16" width="7.71875" customWidth="1"/>
    <col min="17" max="17" width="6.71875" hidden="1" customWidth="1"/>
    <col min="18" max="18" width="3.71875" customWidth="1"/>
    <col min="19" max="19" width="10.71875" customWidth="1"/>
    <col min="20" max="20" width="7.71875" customWidth="1"/>
    <col min="21" max="21" width="6.71875" hidden="1" customWidth="1"/>
    <col min="22" max="22" width="3.71875" customWidth="1"/>
    <col min="23" max="23" width="10.71875" customWidth="1"/>
    <col min="24" max="24" width="7.71875" customWidth="1"/>
    <col min="25" max="25" width="6.71875" hidden="1" customWidth="1"/>
    <col min="26" max="26" width="3.71875" customWidth="1"/>
    <col min="27" max="27" width="10.71875" customWidth="1"/>
    <col min="28" max="28" width="7.71875" customWidth="1"/>
    <col min="29" max="29" width="6.71875" hidden="1" customWidth="1"/>
    <col min="30" max="30" width="3.71875" customWidth="1"/>
    <col min="31" max="31" width="10.71875" customWidth="1"/>
    <col min="32" max="32" width="7.71875" customWidth="1"/>
    <col min="33" max="33" width="0" hidden="1" customWidth="1"/>
    <col min="35" max="35" width="5.27734375" customWidth="1"/>
    <col min="36" max="36" width="8.71875" customWidth="1"/>
    <col min="37" max="37" width="6.27734375" customWidth="1"/>
    <col min="38" max="38" width="6.44140625" customWidth="1"/>
  </cols>
  <sheetData>
    <row r="1" spans="1:55" ht="22.5" x14ac:dyDescent="0.75">
      <c r="A1" s="3" t="s">
        <v>22</v>
      </c>
      <c r="C1" s="1" t="s">
        <v>23</v>
      </c>
      <c r="E1" s="2"/>
      <c r="F1" s="3" t="s">
        <v>24</v>
      </c>
      <c r="J1" s="3" t="s">
        <v>25</v>
      </c>
      <c r="N1" s="3" t="s">
        <v>26</v>
      </c>
      <c r="P1" s="5" t="str">
        <f>($C$3)</f>
        <v>p7eINT_metier</v>
      </c>
      <c r="T1" s="6" t="s">
        <v>27</v>
      </c>
      <c r="W1" s="7" t="str">
        <f>($C$5)</f>
        <v>Plaice VIIe - International (Used metier based datasets)</v>
      </c>
    </row>
    <row r="2" spans="1:55" x14ac:dyDescent="0.45">
      <c r="N2" s="3"/>
    </row>
    <row r="3" spans="1:55" x14ac:dyDescent="0.45">
      <c r="A3" s="3" t="s">
        <v>26</v>
      </c>
      <c r="C3" s="11" t="s">
        <v>28</v>
      </c>
      <c r="D3" s="39"/>
      <c r="N3" s="6" t="s">
        <v>29</v>
      </c>
      <c r="P3" s="5">
        <f>($B$7)</f>
        <v>1993</v>
      </c>
      <c r="Q3" s="9"/>
      <c r="R3" s="9"/>
      <c r="S3" s="9"/>
      <c r="T3" s="6" t="s">
        <v>30</v>
      </c>
      <c r="U3" s="10"/>
      <c r="W3" s="5" t="str">
        <f>($D$7)</f>
        <v>Combined</v>
      </c>
    </row>
    <row r="4" spans="1:55" x14ac:dyDescent="0.45">
      <c r="A4" s="3"/>
      <c r="N4" s="6"/>
      <c r="P4" s="6"/>
      <c r="Q4" s="9"/>
      <c r="R4" s="9"/>
      <c r="S4" s="9"/>
      <c r="U4" s="10"/>
    </row>
    <row r="5" spans="1:55" x14ac:dyDescent="0.45">
      <c r="A5" s="6" t="s">
        <v>27</v>
      </c>
      <c r="C5" s="11" t="s">
        <v>31</v>
      </c>
      <c r="D5" s="9"/>
      <c r="E5" s="9"/>
      <c r="G5" s="10"/>
      <c r="N5" s="6" t="s">
        <v>32</v>
      </c>
      <c r="P5" s="36">
        <f>($F$7)</f>
        <v>42194</v>
      </c>
      <c r="Q5" s="2"/>
      <c r="R5" s="2"/>
      <c r="T5" s="6" t="s">
        <v>33</v>
      </c>
      <c r="U5" s="2"/>
      <c r="W5" s="5" t="str">
        <f>($J$7)</f>
        <v>idh</v>
      </c>
    </row>
    <row r="6" spans="1:55" x14ac:dyDescent="0.45">
      <c r="A6" s="6"/>
      <c r="C6" s="6"/>
      <c r="D6" s="9"/>
      <c r="E6" s="9"/>
      <c r="G6" s="10"/>
    </row>
    <row r="7" spans="1:55" x14ac:dyDescent="0.45">
      <c r="A7" s="6" t="s">
        <v>29</v>
      </c>
      <c r="B7" s="12">
        <v>1993</v>
      </c>
      <c r="C7" s="9" t="s">
        <v>30</v>
      </c>
      <c r="D7" s="13" t="str">
        <f>IF(F45=1, "Combined",IF(F45=2, "Separate",""))</f>
        <v>Combined</v>
      </c>
      <c r="E7" s="4" t="s">
        <v>32</v>
      </c>
      <c r="F7" s="35">
        <v>42194</v>
      </c>
      <c r="G7" s="2"/>
      <c r="I7" s="4" t="s">
        <v>33</v>
      </c>
      <c r="J7" s="40" t="s">
        <v>34</v>
      </c>
    </row>
    <row r="8" spans="1:55" x14ac:dyDescent="0.45">
      <c r="N8" s="15" t="s">
        <v>35</v>
      </c>
      <c r="AU8" s="45"/>
    </row>
    <row r="9" spans="1:55" x14ac:dyDescent="0.45">
      <c r="AF9" s="46"/>
      <c r="AG9" s="46"/>
      <c r="AH9" s="46"/>
      <c r="AI9" s="46"/>
      <c r="AJ9" s="46"/>
      <c r="AK9" s="46"/>
      <c r="AL9" s="46"/>
      <c r="AM9" s="46"/>
      <c r="AN9" s="46"/>
      <c r="AO9" s="47"/>
      <c r="AU9" s="45"/>
    </row>
    <row r="10" spans="1:55" x14ac:dyDescent="0.45">
      <c r="A10" t="s">
        <v>36</v>
      </c>
      <c r="N10" s="3" t="s">
        <v>37</v>
      </c>
    </row>
    <row r="11" spans="1:55" x14ac:dyDescent="0.45">
      <c r="A11" t="s">
        <v>38</v>
      </c>
      <c r="AK11" s="9"/>
    </row>
    <row r="12" spans="1:55" x14ac:dyDescent="0.45">
      <c r="O12" s="37" t="str">
        <f>C14</f>
        <v>International</v>
      </c>
      <c r="P12" s="2"/>
      <c r="S12" s="37" t="str">
        <f>D14</f>
        <v>Migration</v>
      </c>
      <c r="T12" s="2"/>
      <c r="U12" s="5"/>
      <c r="W12" s="37" t="str">
        <f>E14</f>
        <v>-</v>
      </c>
      <c r="X12" s="2"/>
      <c r="Z12" s="5"/>
      <c r="AA12" s="37" t="str">
        <f>F14</f>
        <v>-</v>
      </c>
      <c r="AB12" s="2"/>
      <c r="AC12" s="5"/>
      <c r="AJ12" s="9"/>
      <c r="AX12" s="42"/>
      <c r="BC12" s="42"/>
    </row>
    <row r="13" spans="1:55" x14ac:dyDescent="0.45">
      <c r="I13" s="4"/>
      <c r="J13" s="16" t="s">
        <v>39</v>
      </c>
      <c r="N13" s="17" t="s">
        <v>40</v>
      </c>
      <c r="O13" s="10"/>
      <c r="P13" s="10"/>
      <c r="S13" s="10"/>
      <c r="T13" s="10"/>
      <c r="U13" s="10"/>
      <c r="W13" s="10" t="s">
        <v>41</v>
      </c>
      <c r="X13" s="10" t="s">
        <v>42</v>
      </c>
      <c r="AA13" s="10" t="s">
        <v>41</v>
      </c>
      <c r="AB13" s="10" t="s">
        <v>42</v>
      </c>
      <c r="AC13" s="10"/>
      <c r="AE13" s="10"/>
      <c r="AX13" s="42"/>
      <c r="BC13" s="42"/>
    </row>
    <row r="14" spans="1:55" x14ac:dyDescent="0.45">
      <c r="C14" s="41" t="s">
        <v>43</v>
      </c>
      <c r="D14" s="41" t="s">
        <v>44</v>
      </c>
      <c r="E14" s="41" t="s">
        <v>45</v>
      </c>
      <c r="F14" s="41" t="s">
        <v>45</v>
      </c>
      <c r="H14" s="16" t="s">
        <v>46</v>
      </c>
      <c r="I14" s="4"/>
      <c r="J14" s="16" t="s">
        <v>47</v>
      </c>
      <c r="N14" s="17">
        <v>0</v>
      </c>
      <c r="O14" s="30"/>
      <c r="P14" s="22"/>
      <c r="Q14" s="18"/>
      <c r="S14" s="13">
        <v>0</v>
      </c>
      <c r="T14" s="22">
        <v>0</v>
      </c>
      <c r="U14" s="20"/>
      <c r="W14" s="30">
        <v>0</v>
      </c>
      <c r="X14" s="22">
        <v>0</v>
      </c>
      <c r="AA14" s="30">
        <v>0</v>
      </c>
      <c r="AB14" s="22">
        <v>0</v>
      </c>
      <c r="AC14" s="23"/>
      <c r="AE14" s="22"/>
      <c r="AX14" s="42"/>
      <c r="BC14" s="42"/>
    </row>
    <row r="15" spans="1:55" x14ac:dyDescent="0.45">
      <c r="A15" t="s">
        <v>48</v>
      </c>
      <c r="C15" s="20">
        <v>1417</v>
      </c>
      <c r="D15" s="22">
        <v>196.57236503661201</v>
      </c>
      <c r="E15" s="20">
        <f>0</f>
        <v>0</v>
      </c>
      <c r="F15" s="20">
        <f>0</f>
        <v>0</v>
      </c>
      <c r="H15" s="22"/>
      <c r="J15" s="22">
        <f>SUM(C15:F15)</f>
        <v>1613.5723650366119</v>
      </c>
      <c r="N15" s="17">
        <v>1</v>
      </c>
      <c r="O15" s="30">
        <v>36000</v>
      </c>
      <c r="P15" s="22">
        <v>0.214</v>
      </c>
      <c r="Q15" s="18"/>
      <c r="S15" s="13">
        <v>0</v>
      </c>
      <c r="T15" s="22">
        <v>0</v>
      </c>
      <c r="U15" s="20"/>
      <c r="W15" s="30">
        <v>0</v>
      </c>
      <c r="X15" s="22">
        <v>0</v>
      </c>
      <c r="AA15" s="30">
        <v>0</v>
      </c>
      <c r="AB15" s="22">
        <v>0</v>
      </c>
      <c r="AC15" s="23"/>
      <c r="AE15" s="22"/>
      <c r="BC15" s="42"/>
    </row>
    <row r="16" spans="1:55" x14ac:dyDescent="0.45">
      <c r="N16" s="17">
        <v>2</v>
      </c>
      <c r="O16" s="30">
        <v>639000</v>
      </c>
      <c r="P16" s="22">
        <v>0.27100000000000002</v>
      </c>
      <c r="Q16" s="18"/>
      <c r="S16" s="30">
        <v>30690</v>
      </c>
      <c r="T16" s="22">
        <v>0.24456682894791501</v>
      </c>
      <c r="U16" s="20"/>
      <c r="W16" s="30">
        <v>0</v>
      </c>
      <c r="X16" s="22">
        <v>0</v>
      </c>
      <c r="AA16" s="30">
        <v>0</v>
      </c>
      <c r="AB16" s="22">
        <v>0</v>
      </c>
      <c r="AC16" s="23"/>
      <c r="AE16" s="22"/>
      <c r="AQ16" s="22"/>
      <c r="AT16" s="22"/>
      <c r="AX16" s="43"/>
      <c r="BC16" s="43"/>
    </row>
    <row r="17" spans="1:55" x14ac:dyDescent="0.45">
      <c r="A17" t="s">
        <v>49</v>
      </c>
      <c r="C17" s="20">
        <v>1417</v>
      </c>
      <c r="D17" s="22">
        <v>196.57236503661201</v>
      </c>
      <c r="E17" s="20">
        <f>0</f>
        <v>0</v>
      </c>
      <c r="F17" s="20">
        <f>0</f>
        <v>0</v>
      </c>
      <c r="H17" s="22">
        <f>SUM(C17:F17)</f>
        <v>1613.5723650366119</v>
      </c>
      <c r="I17" s="22"/>
      <c r="J17" s="22"/>
      <c r="N17" s="17">
        <v>3</v>
      </c>
      <c r="O17" s="30">
        <v>1256000</v>
      </c>
      <c r="P17" s="22">
        <v>0.33500000000000002</v>
      </c>
      <c r="Q17" s="18"/>
      <c r="S17" s="30">
        <v>120522</v>
      </c>
      <c r="T17" s="22">
        <v>0.31387897941277298</v>
      </c>
      <c r="U17" s="20"/>
      <c r="W17" s="30">
        <v>0</v>
      </c>
      <c r="X17" s="22">
        <v>0</v>
      </c>
      <c r="AA17" s="30">
        <v>0</v>
      </c>
      <c r="AB17" s="22">
        <v>0</v>
      </c>
      <c r="AC17" s="23"/>
      <c r="AE17" s="22"/>
      <c r="AQ17" s="22"/>
      <c r="AT17" s="22"/>
      <c r="AX17" s="43"/>
      <c r="BC17" s="43"/>
    </row>
    <row r="18" spans="1:55" x14ac:dyDescent="0.45">
      <c r="N18" s="17">
        <v>4</v>
      </c>
      <c r="O18" s="30">
        <v>540000</v>
      </c>
      <c r="P18" s="22">
        <v>0.40799999999999997</v>
      </c>
      <c r="Q18" s="18"/>
      <c r="S18" s="30">
        <v>91440</v>
      </c>
      <c r="T18" s="22">
        <v>0.40636750114905801</v>
      </c>
      <c r="U18" s="20"/>
      <c r="W18" s="30">
        <v>0</v>
      </c>
      <c r="X18" s="22">
        <v>0</v>
      </c>
      <c r="AA18" s="30">
        <v>0</v>
      </c>
      <c r="AB18" s="22">
        <v>0</v>
      </c>
      <c r="AC18" s="23"/>
      <c r="AE18" s="22"/>
      <c r="AQ18" s="22"/>
      <c r="AT18" s="22"/>
      <c r="AX18" s="43"/>
      <c r="BC18" s="43"/>
    </row>
    <row r="19" spans="1:55" x14ac:dyDescent="0.45">
      <c r="A19" t="s">
        <v>50</v>
      </c>
      <c r="C19" s="20">
        <v>1417</v>
      </c>
      <c r="D19" s="22">
        <v>196.57236503661201</v>
      </c>
      <c r="E19" s="20">
        <v>0</v>
      </c>
      <c r="F19" s="20">
        <v>0</v>
      </c>
      <c r="H19" s="22"/>
      <c r="I19" s="22"/>
      <c r="J19" s="22"/>
      <c r="N19" s="17">
        <v>5</v>
      </c>
      <c r="O19" s="30">
        <v>220000</v>
      </c>
      <c r="P19" s="22">
        <v>0.48799999999999999</v>
      </c>
      <c r="Q19" s="18"/>
      <c r="S19" s="30">
        <v>42300</v>
      </c>
      <c r="T19" s="22">
        <v>0.54151701157892096</v>
      </c>
      <c r="U19" s="20"/>
      <c r="W19" s="30">
        <v>0</v>
      </c>
      <c r="X19" s="22">
        <v>0</v>
      </c>
      <c r="AA19" s="30">
        <v>0</v>
      </c>
      <c r="AB19" s="22">
        <v>0</v>
      </c>
      <c r="AC19" s="23"/>
      <c r="AE19" s="22"/>
      <c r="AQ19" s="22"/>
      <c r="AT19" s="22"/>
      <c r="AX19" s="43"/>
      <c r="BC19" s="43"/>
    </row>
    <row r="20" spans="1:55" x14ac:dyDescent="0.45">
      <c r="N20" s="17">
        <v>6</v>
      </c>
      <c r="O20" s="30">
        <v>231000</v>
      </c>
      <c r="P20" s="22">
        <v>0.57599999999999996</v>
      </c>
      <c r="Q20" s="18"/>
      <c r="S20" s="30">
        <v>35850</v>
      </c>
      <c r="T20" s="22">
        <v>0.67495968423554398</v>
      </c>
      <c r="U20" s="20"/>
      <c r="W20" s="30">
        <v>0</v>
      </c>
      <c r="X20" s="22">
        <v>0</v>
      </c>
      <c r="AA20" s="30">
        <v>0</v>
      </c>
      <c r="AB20" s="22">
        <v>0</v>
      </c>
      <c r="AC20" s="23"/>
      <c r="AE20" s="22"/>
      <c r="AQ20" s="22"/>
      <c r="AT20" s="22"/>
      <c r="AX20" s="43"/>
      <c r="BC20" s="43"/>
    </row>
    <row r="21" spans="1:55" x14ac:dyDescent="0.45">
      <c r="A21" t="s">
        <v>51</v>
      </c>
      <c r="C21" s="13">
        <f>IF(C19=0, 0,IF(C19&lt;&gt; 0, C17/C19))</f>
        <v>1</v>
      </c>
      <c r="D21" s="13">
        <f>IF(D19=0, 0,IF(D19&lt;&gt; 0, D17/D19))</f>
        <v>1</v>
      </c>
      <c r="E21" s="13">
        <f>IF(E19=0, 0,IF(E19&lt;&gt; 0, E17/E19))</f>
        <v>0</v>
      </c>
      <c r="F21" s="13">
        <f>IF(F19=0, 0,IF(F19&lt;&gt; 0, F17/F19))</f>
        <v>0</v>
      </c>
      <c r="J21" s="13">
        <f>IF(H17=0, 0,IF(H17&lt;&gt; 0, J15/H17))</f>
        <v>1</v>
      </c>
      <c r="N21" s="17">
        <v>7</v>
      </c>
      <c r="O21" s="30">
        <v>189000</v>
      </c>
      <c r="P21" s="22">
        <v>0.67200000000000004</v>
      </c>
      <c r="Q21" s="18"/>
      <c r="S21" s="30">
        <v>27000</v>
      </c>
      <c r="T21" s="22">
        <v>0.80457015888670502</v>
      </c>
      <c r="U21" s="20"/>
      <c r="W21" s="30">
        <v>0</v>
      </c>
      <c r="X21" s="22">
        <v>0</v>
      </c>
      <c r="AA21" s="30">
        <v>0</v>
      </c>
      <c r="AB21" s="22">
        <v>0</v>
      </c>
      <c r="AC21" s="23"/>
      <c r="AE21" s="22"/>
      <c r="AQ21" s="22"/>
      <c r="AT21" s="22"/>
      <c r="AX21" s="43"/>
      <c r="BC21" s="43"/>
    </row>
    <row r="22" spans="1:55" x14ac:dyDescent="0.45">
      <c r="N22" s="17">
        <v>8</v>
      </c>
      <c r="O22" s="30">
        <v>143000</v>
      </c>
      <c r="P22" s="22">
        <v>0.77500000000000002</v>
      </c>
      <c r="Q22" s="18"/>
      <c r="S22" s="30">
        <v>22200</v>
      </c>
      <c r="T22" s="22">
        <v>0.97001007755121005</v>
      </c>
      <c r="U22" s="20"/>
      <c r="W22" s="30">
        <v>0</v>
      </c>
      <c r="X22" s="22">
        <v>0</v>
      </c>
      <c r="AA22" s="30">
        <v>0</v>
      </c>
      <c r="AB22" s="22">
        <v>0</v>
      </c>
      <c r="AC22" s="23"/>
      <c r="AE22" s="22"/>
      <c r="AQ22" s="22"/>
      <c r="AT22" s="22"/>
      <c r="AX22" s="43"/>
      <c r="BC22" s="43"/>
    </row>
    <row r="23" spans="1:55" x14ac:dyDescent="0.45">
      <c r="N23" s="17">
        <v>9</v>
      </c>
      <c r="O23" s="30">
        <v>31000</v>
      </c>
      <c r="P23" s="22">
        <v>0.88700000000000001</v>
      </c>
      <c r="Q23" s="18"/>
      <c r="S23" s="30">
        <v>7950</v>
      </c>
      <c r="T23" s="22">
        <v>1.1366175129527201</v>
      </c>
      <c r="U23" s="20"/>
      <c r="W23" s="30">
        <v>0</v>
      </c>
      <c r="X23" s="22">
        <v>0</v>
      </c>
      <c r="AA23" s="30">
        <v>0</v>
      </c>
      <c r="AB23" s="22">
        <v>0</v>
      </c>
      <c r="AC23" s="23"/>
      <c r="AE23" s="22"/>
      <c r="AQ23" s="22"/>
      <c r="AT23" s="22"/>
      <c r="AX23" s="43"/>
      <c r="BC23" s="43"/>
    </row>
    <row r="24" spans="1:55" x14ac:dyDescent="0.45">
      <c r="A24" t="s">
        <v>52</v>
      </c>
      <c r="C24" s="24">
        <f>IF($Q$98+$Q$131 &gt;0,($Q$98+$Q$131)/$C$17/1000,0)</f>
        <v>1.0002385321100917</v>
      </c>
      <c r="D24" s="24">
        <f>IF($U$98+$U$131 &gt;0,($U$98+$U$131)/$D$17/1000,0)</f>
        <v>0.99999999999999989</v>
      </c>
      <c r="E24" s="24">
        <f>IF($Y$98+$Y$131 &gt;0,($Y$98+$Y$131)/$E$17/1000,0)</f>
        <v>0</v>
      </c>
      <c r="F24" s="24">
        <f>IF($AC$98+$AC$131 &gt;0,($AC$98+$AC$131)/$F$17/1000,0)</f>
        <v>0</v>
      </c>
      <c r="G24" s="10"/>
      <c r="H24" s="10"/>
      <c r="I24" s="10"/>
      <c r="J24" s="24">
        <f>IF($AG$98+$AG$131 &gt;0,($AG$98+$AG$131)/$J$15/1000,0)</f>
        <v>1.0002094730966671</v>
      </c>
      <c r="N24" s="17">
        <v>10</v>
      </c>
      <c r="O24" s="30">
        <v>27000</v>
      </c>
      <c r="P24" s="22">
        <v>1.006</v>
      </c>
      <c r="Q24" s="18"/>
      <c r="S24" s="30">
        <v>10650</v>
      </c>
      <c r="T24" s="22">
        <v>1.3785766089351901</v>
      </c>
      <c r="U24" s="20"/>
      <c r="W24" s="30">
        <v>0</v>
      </c>
      <c r="X24" s="22">
        <v>0</v>
      </c>
      <c r="AA24" s="30">
        <v>0</v>
      </c>
      <c r="AB24" s="22">
        <v>0</v>
      </c>
      <c r="AC24" s="23"/>
      <c r="AE24" s="22"/>
      <c r="AQ24" s="22"/>
      <c r="AT24" s="22"/>
      <c r="AW24" s="5"/>
      <c r="AX24" s="43"/>
      <c r="BC24" s="43"/>
    </row>
    <row r="25" spans="1:55" x14ac:dyDescent="0.45">
      <c r="N25" s="17">
        <v>11</v>
      </c>
      <c r="O25" s="30">
        <v>19000</v>
      </c>
      <c r="P25" s="22">
        <v>1.1319999999999999</v>
      </c>
      <c r="Q25" s="18"/>
      <c r="S25" s="30"/>
      <c r="T25" s="22"/>
      <c r="U25" s="20"/>
      <c r="W25" s="30">
        <v>0</v>
      </c>
      <c r="X25" s="22">
        <v>0</v>
      </c>
      <c r="AA25" s="30">
        <v>0</v>
      </c>
      <c r="AB25" s="22">
        <v>0</v>
      </c>
      <c r="AC25" s="23"/>
      <c r="AE25" s="22"/>
      <c r="AQ25" s="22"/>
      <c r="AT25" s="22"/>
      <c r="AX25" s="43"/>
      <c r="BC25" s="43"/>
    </row>
    <row r="26" spans="1:55" x14ac:dyDescent="0.45">
      <c r="N26" s="17">
        <v>12</v>
      </c>
      <c r="O26" s="30">
        <v>13000</v>
      </c>
      <c r="P26" s="22">
        <v>1.2669999999999999</v>
      </c>
      <c r="Q26" s="18"/>
      <c r="S26" s="30"/>
      <c r="T26" s="22"/>
      <c r="U26" s="20"/>
      <c r="W26" s="30">
        <v>0</v>
      </c>
      <c r="X26" s="22">
        <v>0</v>
      </c>
      <c r="AA26" s="30">
        <v>0</v>
      </c>
      <c r="AB26" s="22">
        <v>0</v>
      </c>
      <c r="AC26" s="23"/>
      <c r="AE26" s="22"/>
      <c r="AQ26" s="22"/>
      <c r="AT26" s="22"/>
      <c r="AX26" s="43"/>
      <c r="BC26" s="43"/>
    </row>
    <row r="27" spans="1:55" x14ac:dyDescent="0.45">
      <c r="N27" s="17">
        <v>13</v>
      </c>
      <c r="O27" s="30">
        <v>2000</v>
      </c>
      <c r="P27" s="22">
        <v>1.409</v>
      </c>
      <c r="Q27" s="18"/>
      <c r="S27" s="30"/>
      <c r="T27" s="22"/>
      <c r="U27" s="20"/>
      <c r="W27" s="30">
        <v>0</v>
      </c>
      <c r="X27" s="22">
        <v>0</v>
      </c>
      <c r="AA27" s="30">
        <v>0</v>
      </c>
      <c r="AB27" s="22">
        <v>0</v>
      </c>
      <c r="AC27" s="23"/>
      <c r="AE27" s="22"/>
      <c r="AQ27" s="22"/>
      <c r="AT27" s="22"/>
      <c r="AX27" s="43"/>
      <c r="BC27" s="43"/>
    </row>
    <row r="28" spans="1:55" x14ac:dyDescent="0.45">
      <c r="N28" s="17">
        <v>14</v>
      </c>
      <c r="O28" s="30">
        <v>4000</v>
      </c>
      <c r="P28" s="22">
        <v>1.5589999999999999</v>
      </c>
      <c r="Q28" s="18"/>
      <c r="S28" s="30"/>
      <c r="T28" s="22"/>
      <c r="U28" s="20"/>
      <c r="W28" s="30">
        <v>0</v>
      </c>
      <c r="X28" s="22">
        <v>0</v>
      </c>
      <c r="AA28" s="30">
        <v>0</v>
      </c>
      <c r="AB28" s="22">
        <v>0</v>
      </c>
      <c r="AC28" s="23"/>
      <c r="AE28" s="22"/>
      <c r="AQ28" s="22"/>
      <c r="AT28" s="22"/>
      <c r="AX28" s="43"/>
      <c r="BC28" s="43"/>
    </row>
    <row r="29" spans="1:55" x14ac:dyDescent="0.45">
      <c r="N29" s="17" t="s">
        <v>53</v>
      </c>
      <c r="O29" s="30">
        <v>9000</v>
      </c>
      <c r="P29" s="22">
        <v>1.716</v>
      </c>
      <c r="Q29" s="18"/>
      <c r="S29" s="30"/>
      <c r="T29" s="22"/>
      <c r="U29" s="20"/>
      <c r="W29" s="30">
        <v>0</v>
      </c>
      <c r="X29" s="22">
        <v>0</v>
      </c>
      <c r="AA29" s="30">
        <v>0</v>
      </c>
      <c r="AB29" s="22">
        <v>0</v>
      </c>
      <c r="AC29" s="23"/>
      <c r="AE29" s="22"/>
      <c r="AQ29" s="22"/>
      <c r="AT29" s="22"/>
      <c r="AX29" s="43"/>
      <c r="BC29" s="43"/>
    </row>
    <row r="30" spans="1:55" x14ac:dyDescent="0.45">
      <c r="AQ30" s="22"/>
      <c r="AT30" s="22"/>
      <c r="AX30" s="43"/>
      <c r="BC30" s="43"/>
    </row>
    <row r="31" spans="1:55" x14ac:dyDescent="0.45">
      <c r="N31" t="s">
        <v>54</v>
      </c>
      <c r="O31" s="31">
        <f>SUM(O14:O29)</f>
        <v>3359000</v>
      </c>
      <c r="P31" s="2"/>
      <c r="S31" s="31">
        <f>SUM(S14:S29)</f>
        <v>388602</v>
      </c>
      <c r="T31" s="2"/>
      <c r="U31" s="5"/>
      <c r="V31" s="5"/>
      <c r="W31" s="31">
        <f>SUM(W14:W29)</f>
        <v>0</v>
      </c>
      <c r="X31" s="2"/>
      <c r="Y31" s="5"/>
      <c r="Z31" s="5"/>
      <c r="AA31" s="31">
        <f>SUM(AA14:AA29)</f>
        <v>0</v>
      </c>
      <c r="AB31" s="2"/>
      <c r="AC31" s="5"/>
      <c r="AW31" s="42"/>
      <c r="AX31" s="43"/>
      <c r="AY31" s="42"/>
      <c r="AZ31" s="42"/>
      <c r="BA31" s="42"/>
      <c r="BB31" s="44"/>
      <c r="BC31" s="43"/>
    </row>
    <row r="32" spans="1:55" x14ac:dyDescent="0.45">
      <c r="A32" s="46"/>
      <c r="B32" s="46"/>
      <c r="C32" s="46"/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7"/>
    </row>
    <row r="33" spans="1:38" x14ac:dyDescent="0.45">
      <c r="P33" s="3"/>
      <c r="U33" s="3"/>
      <c r="Z33" s="3"/>
      <c r="AE33" s="3"/>
      <c r="AK33" s="9"/>
    </row>
    <row r="34" spans="1:38" x14ac:dyDescent="0.45">
      <c r="N34" s="3" t="s">
        <v>26</v>
      </c>
      <c r="P34" s="5" t="str">
        <f>($C$3)</f>
        <v>p7eINT_metier</v>
      </c>
      <c r="T34" s="6" t="s">
        <v>27</v>
      </c>
      <c r="W34" s="7" t="str">
        <f>($C$5)</f>
        <v>Plaice VIIe - International (Used metier based datasets)</v>
      </c>
    </row>
    <row r="35" spans="1:38" x14ac:dyDescent="0.45">
      <c r="N35" s="3"/>
    </row>
    <row r="36" spans="1:38" x14ac:dyDescent="0.45">
      <c r="N36" s="6" t="s">
        <v>29</v>
      </c>
      <c r="P36" s="5">
        <f>($B$7)</f>
        <v>1993</v>
      </c>
      <c r="Q36" s="9"/>
      <c r="R36" s="9"/>
      <c r="S36" s="9"/>
      <c r="T36" s="6" t="s">
        <v>30</v>
      </c>
      <c r="U36" s="10"/>
      <c r="W36" s="5" t="str">
        <f>($D$7)</f>
        <v>Combined</v>
      </c>
    </row>
    <row r="37" spans="1:38" x14ac:dyDescent="0.45">
      <c r="C37" s="25" t="s">
        <v>55</v>
      </c>
      <c r="D37" s="26"/>
      <c r="E37" s="26"/>
      <c r="F37" s="27"/>
      <c r="N37" s="6"/>
      <c r="P37" s="6"/>
      <c r="Q37" s="9"/>
      <c r="R37" s="9"/>
      <c r="S37" s="9"/>
      <c r="U37" s="10"/>
    </row>
    <row r="38" spans="1:38" x14ac:dyDescent="0.45">
      <c r="C38" s="26"/>
      <c r="D38" s="26"/>
      <c r="E38" s="26"/>
      <c r="F38" s="28"/>
      <c r="N38" s="6" t="s">
        <v>32</v>
      </c>
      <c r="P38" s="36">
        <f>($F$7)</f>
        <v>42194</v>
      </c>
      <c r="Q38" s="2"/>
      <c r="R38" s="2"/>
      <c r="T38" s="6" t="s">
        <v>33</v>
      </c>
      <c r="U38" s="2"/>
      <c r="W38" s="5" t="str">
        <f>($J$7)</f>
        <v>idh</v>
      </c>
    </row>
    <row r="39" spans="1:38" x14ac:dyDescent="0.45">
      <c r="C39" s="26" t="s">
        <v>56</v>
      </c>
      <c r="D39" s="26"/>
      <c r="E39" s="26"/>
      <c r="F39" s="27">
        <f>1</f>
        <v>1</v>
      </c>
    </row>
    <row r="40" spans="1:38" x14ac:dyDescent="0.45">
      <c r="C40" s="26" t="s">
        <v>57</v>
      </c>
      <c r="D40" s="26"/>
      <c r="E40" s="26"/>
      <c r="F40" s="28" t="str">
        <f>"n"</f>
        <v>n</v>
      </c>
    </row>
    <row r="41" spans="1:38" x14ac:dyDescent="0.45">
      <c r="C41" s="26" t="s">
        <v>58</v>
      </c>
      <c r="D41" s="26"/>
      <c r="E41" s="26"/>
      <c r="F41" s="28">
        <f>1</f>
        <v>1</v>
      </c>
      <c r="N41" s="15" t="s">
        <v>35</v>
      </c>
    </row>
    <row r="42" spans="1:38" x14ac:dyDescent="0.45">
      <c r="C42" s="26" t="s">
        <v>59</v>
      </c>
      <c r="D42" s="26"/>
      <c r="E42" s="26"/>
      <c r="F42" s="27">
        <f>2</f>
        <v>2</v>
      </c>
    </row>
    <row r="43" spans="1:38" x14ac:dyDescent="0.45">
      <c r="C43" s="26" t="s">
        <v>60</v>
      </c>
      <c r="D43" s="26"/>
      <c r="E43" s="26"/>
      <c r="F43" s="29" t="str">
        <f>"n"</f>
        <v>n</v>
      </c>
      <c r="N43" s="3" t="s">
        <v>61</v>
      </c>
    </row>
    <row r="44" spans="1:38" x14ac:dyDescent="0.45">
      <c r="C44" s="26" t="s">
        <v>62</v>
      </c>
      <c r="D44" s="26"/>
      <c r="E44" s="26"/>
      <c r="F44" s="29">
        <f>3</f>
        <v>3</v>
      </c>
      <c r="AK44" s="9"/>
    </row>
    <row r="45" spans="1:38" x14ac:dyDescent="0.45">
      <c r="C45" s="26" t="s">
        <v>63</v>
      </c>
      <c r="D45" s="26"/>
      <c r="E45" s="26"/>
      <c r="F45" s="26">
        <f>1</f>
        <v>1</v>
      </c>
      <c r="O45" s="37" t="str">
        <f>C14</f>
        <v>International</v>
      </c>
      <c r="P45" s="2"/>
      <c r="S45" s="37" t="str">
        <f>D14</f>
        <v>Migration</v>
      </c>
      <c r="T45" s="2"/>
      <c r="W45" s="37" t="str">
        <f>E14</f>
        <v>-</v>
      </c>
      <c r="X45" s="2"/>
      <c r="AA45" s="37" t="str">
        <f>F14</f>
        <v>-</v>
      </c>
      <c r="AB45" s="2"/>
      <c r="AK45" s="9"/>
    </row>
    <row r="46" spans="1:38" x14ac:dyDescent="0.45">
      <c r="C46" s="26" t="s">
        <v>64</v>
      </c>
      <c r="D46" s="26"/>
      <c r="E46" s="26"/>
      <c r="F46" s="29" t="str">
        <f>"n"</f>
        <v>n</v>
      </c>
      <c r="N46" s="17" t="s">
        <v>40</v>
      </c>
      <c r="O46" s="10" t="s">
        <v>41</v>
      </c>
      <c r="P46" s="10" t="s">
        <v>42</v>
      </c>
      <c r="S46" s="10" t="s">
        <v>41</v>
      </c>
      <c r="T46" s="10" t="s">
        <v>42</v>
      </c>
      <c r="W46" s="10" t="s">
        <v>41</v>
      </c>
      <c r="X46" s="10" t="s">
        <v>42</v>
      </c>
      <c r="AA46" s="10" t="s">
        <v>41</v>
      </c>
      <c r="AB46" s="10" t="s">
        <v>42</v>
      </c>
      <c r="AC46" s="17"/>
      <c r="AE46" s="10"/>
      <c r="AH46" s="10"/>
      <c r="AJ46" s="10"/>
      <c r="AK46" s="10"/>
      <c r="AL46" s="10"/>
    </row>
    <row r="47" spans="1:38" x14ac:dyDescent="0.45">
      <c r="C47" s="26" t="s">
        <v>65</v>
      </c>
      <c r="D47" s="26"/>
      <c r="E47" s="26"/>
      <c r="F47" s="26">
        <f>2</f>
        <v>2</v>
      </c>
      <c r="N47" s="17">
        <v>0</v>
      </c>
      <c r="O47" s="30">
        <v>0</v>
      </c>
      <c r="P47" s="22">
        <v>0</v>
      </c>
      <c r="R47" s="18"/>
      <c r="S47" s="30">
        <v>0</v>
      </c>
      <c r="T47" s="22">
        <v>0</v>
      </c>
      <c r="W47" s="30">
        <v>0</v>
      </c>
      <c r="X47" s="22">
        <v>0</v>
      </c>
      <c r="AA47" s="30">
        <v>0</v>
      </c>
      <c r="AB47" s="22">
        <v>0</v>
      </c>
      <c r="AC47" s="21"/>
      <c r="AE47" s="19"/>
      <c r="AH47" s="22"/>
      <c r="AK47" s="23"/>
      <c r="AL47" s="22"/>
    </row>
    <row r="48" spans="1:38" x14ac:dyDescent="0.45">
      <c r="A48" s="3"/>
      <c r="C48" s="26" t="s">
        <v>66</v>
      </c>
      <c r="D48" s="26"/>
      <c r="E48" s="26"/>
      <c r="F48" s="29" t="str">
        <f>"y"</f>
        <v>y</v>
      </c>
      <c r="N48" s="17">
        <v>1</v>
      </c>
      <c r="O48" s="30">
        <v>0</v>
      </c>
      <c r="P48" s="22">
        <v>0</v>
      </c>
      <c r="R48" s="18"/>
      <c r="S48" s="30">
        <v>0</v>
      </c>
      <c r="T48" s="22">
        <v>0</v>
      </c>
      <c r="W48" s="30">
        <v>0</v>
      </c>
      <c r="X48" s="22">
        <v>0</v>
      </c>
      <c r="AA48" s="30">
        <v>0</v>
      </c>
      <c r="AB48" s="22">
        <v>0</v>
      </c>
      <c r="AC48" s="21"/>
      <c r="AE48" s="19"/>
      <c r="AH48" s="22"/>
      <c r="AK48" s="23"/>
      <c r="AL48" s="22"/>
    </row>
    <row r="49" spans="3:38" x14ac:dyDescent="0.45">
      <c r="C49" s="26" t="s">
        <v>67</v>
      </c>
      <c r="D49" s="26"/>
      <c r="E49" s="26"/>
      <c r="F49" s="29" t="str">
        <f>"n"</f>
        <v>n</v>
      </c>
      <c r="N49" s="17">
        <v>2</v>
      </c>
      <c r="O49" s="30">
        <v>0</v>
      </c>
      <c r="P49" s="22">
        <v>0</v>
      </c>
      <c r="R49" s="18"/>
      <c r="S49" s="30">
        <v>0</v>
      </c>
      <c r="T49" s="22">
        <v>0</v>
      </c>
      <c r="W49" s="30">
        <v>0</v>
      </c>
      <c r="X49" s="22">
        <v>0</v>
      </c>
      <c r="AA49" s="30">
        <v>0</v>
      </c>
      <c r="AB49" s="22">
        <v>0</v>
      </c>
      <c r="AC49" s="21"/>
      <c r="AE49" s="19"/>
      <c r="AH49" s="22"/>
      <c r="AK49" s="23"/>
      <c r="AL49" s="22"/>
    </row>
    <row r="50" spans="3:38" x14ac:dyDescent="0.45">
      <c r="N50" s="17">
        <v>3</v>
      </c>
      <c r="O50" s="30">
        <v>0</v>
      </c>
      <c r="P50" s="22">
        <v>0</v>
      </c>
      <c r="R50" s="18"/>
      <c r="S50" s="30">
        <v>0</v>
      </c>
      <c r="T50" s="22">
        <v>0</v>
      </c>
      <c r="W50" s="30">
        <v>0</v>
      </c>
      <c r="X50" s="22">
        <v>0</v>
      </c>
      <c r="AA50" s="30">
        <v>0</v>
      </c>
      <c r="AB50" s="22">
        <v>0</v>
      </c>
      <c r="AC50" s="21"/>
      <c r="AE50" s="19"/>
      <c r="AH50" s="22"/>
      <c r="AK50" s="23"/>
      <c r="AL50" s="22"/>
    </row>
    <row r="51" spans="3:38" x14ac:dyDescent="0.45">
      <c r="N51" s="17">
        <v>4</v>
      </c>
      <c r="O51" s="30">
        <v>0</v>
      </c>
      <c r="P51" s="22">
        <v>0</v>
      </c>
      <c r="R51" s="18"/>
      <c r="S51" s="30">
        <v>0</v>
      </c>
      <c r="T51" s="22">
        <v>0</v>
      </c>
      <c r="W51" s="30">
        <v>0</v>
      </c>
      <c r="X51" s="22">
        <v>0</v>
      </c>
      <c r="AA51" s="30">
        <v>0</v>
      </c>
      <c r="AB51" s="22">
        <v>0</v>
      </c>
      <c r="AC51" s="21"/>
      <c r="AE51" s="19"/>
      <c r="AH51" s="22"/>
      <c r="AK51" s="23"/>
      <c r="AL51" s="22"/>
    </row>
    <row r="52" spans="3:38" x14ac:dyDescent="0.45">
      <c r="N52" s="17">
        <v>5</v>
      </c>
      <c r="O52" s="30">
        <v>0</v>
      </c>
      <c r="P52" s="22">
        <v>0</v>
      </c>
      <c r="R52" s="18"/>
      <c r="S52" s="30">
        <v>0</v>
      </c>
      <c r="T52" s="22">
        <v>0</v>
      </c>
      <c r="W52" s="30">
        <v>0</v>
      </c>
      <c r="X52" s="22">
        <v>0</v>
      </c>
      <c r="AA52" s="30">
        <v>0</v>
      </c>
      <c r="AB52" s="22">
        <v>0</v>
      </c>
      <c r="AC52" s="21"/>
      <c r="AE52" s="19"/>
      <c r="AH52" s="22"/>
      <c r="AK52" s="23"/>
      <c r="AL52" s="22"/>
    </row>
    <row r="53" spans="3:38" x14ac:dyDescent="0.45">
      <c r="N53" s="17">
        <v>6</v>
      </c>
      <c r="O53" s="30">
        <v>0</v>
      </c>
      <c r="P53" s="22">
        <v>0</v>
      </c>
      <c r="R53" s="18"/>
      <c r="S53" s="30">
        <v>0</v>
      </c>
      <c r="T53" s="22">
        <v>0</v>
      </c>
      <c r="W53" s="30">
        <v>0</v>
      </c>
      <c r="X53" s="22">
        <v>0</v>
      </c>
      <c r="AA53" s="30">
        <v>0</v>
      </c>
      <c r="AB53" s="22">
        <v>0</v>
      </c>
      <c r="AC53" s="21"/>
      <c r="AE53" s="19"/>
      <c r="AH53" s="22"/>
      <c r="AK53" s="23"/>
      <c r="AL53" s="22"/>
    </row>
    <row r="54" spans="3:38" x14ac:dyDescent="0.45">
      <c r="N54" s="17">
        <v>7</v>
      </c>
      <c r="O54" s="30">
        <v>0</v>
      </c>
      <c r="P54" s="22">
        <v>0</v>
      </c>
      <c r="R54" s="18"/>
      <c r="S54" s="30">
        <v>0</v>
      </c>
      <c r="T54" s="22">
        <v>0</v>
      </c>
      <c r="W54" s="30">
        <v>0</v>
      </c>
      <c r="X54" s="22">
        <v>0</v>
      </c>
      <c r="AA54" s="30">
        <v>0</v>
      </c>
      <c r="AB54" s="22">
        <v>0</v>
      </c>
      <c r="AC54" s="21"/>
      <c r="AE54" s="19"/>
      <c r="AH54" s="22"/>
      <c r="AK54" s="23"/>
      <c r="AL54" s="22"/>
    </row>
    <row r="55" spans="3:38" x14ac:dyDescent="0.45">
      <c r="N55" s="17">
        <v>8</v>
      </c>
      <c r="O55" s="30">
        <v>0</v>
      </c>
      <c r="P55" s="22">
        <v>0</v>
      </c>
      <c r="R55" s="18"/>
      <c r="S55" s="30">
        <v>0</v>
      </c>
      <c r="T55" s="22">
        <v>0</v>
      </c>
      <c r="W55" s="30">
        <v>0</v>
      </c>
      <c r="X55" s="22">
        <v>0</v>
      </c>
      <c r="AA55" s="30">
        <v>0</v>
      </c>
      <c r="AB55" s="22">
        <v>0</v>
      </c>
      <c r="AC55" s="21"/>
      <c r="AE55" s="19"/>
      <c r="AH55" s="22"/>
      <c r="AK55" s="23"/>
      <c r="AL55" s="22"/>
    </row>
    <row r="56" spans="3:38" x14ac:dyDescent="0.45">
      <c r="N56" s="17">
        <v>9</v>
      </c>
      <c r="O56" s="30">
        <v>0</v>
      </c>
      <c r="P56" s="22">
        <v>0</v>
      </c>
      <c r="R56" s="18"/>
      <c r="S56" s="30">
        <v>0</v>
      </c>
      <c r="T56" s="22">
        <v>0</v>
      </c>
      <c r="W56" s="30">
        <v>0</v>
      </c>
      <c r="X56" s="22">
        <v>0</v>
      </c>
      <c r="AA56" s="30">
        <v>0</v>
      </c>
      <c r="AB56" s="22">
        <v>0</v>
      </c>
      <c r="AC56" s="21"/>
      <c r="AE56" s="19"/>
      <c r="AH56" s="22"/>
      <c r="AK56" s="23"/>
      <c r="AL56" s="22"/>
    </row>
    <row r="57" spans="3:38" x14ac:dyDescent="0.45">
      <c r="N57" s="17">
        <v>10</v>
      </c>
      <c r="O57" s="30">
        <v>0</v>
      </c>
      <c r="P57" s="22">
        <v>0</v>
      </c>
      <c r="R57" s="18"/>
      <c r="S57" s="30">
        <v>0</v>
      </c>
      <c r="T57" s="22">
        <v>0</v>
      </c>
      <c r="W57" s="30">
        <v>0</v>
      </c>
      <c r="X57" s="22">
        <v>0</v>
      </c>
      <c r="AA57" s="30">
        <v>0</v>
      </c>
      <c r="AB57" s="22">
        <v>0</v>
      </c>
      <c r="AC57" s="21"/>
      <c r="AE57" s="19"/>
      <c r="AH57" s="22"/>
      <c r="AK57" s="23"/>
      <c r="AL57" s="22"/>
    </row>
    <row r="58" spans="3:38" x14ac:dyDescent="0.45">
      <c r="N58" s="17">
        <v>11</v>
      </c>
      <c r="O58" s="30">
        <v>0</v>
      </c>
      <c r="P58" s="22">
        <v>0</v>
      </c>
      <c r="R58" s="18"/>
      <c r="S58" s="30">
        <v>0</v>
      </c>
      <c r="T58" s="22">
        <v>0</v>
      </c>
      <c r="W58" s="30">
        <v>0</v>
      </c>
      <c r="X58" s="22">
        <v>0</v>
      </c>
      <c r="AA58" s="30">
        <v>0</v>
      </c>
      <c r="AB58" s="22">
        <v>0</v>
      </c>
      <c r="AC58" s="21"/>
      <c r="AE58" s="19"/>
      <c r="AH58" s="22"/>
      <c r="AK58" s="23"/>
      <c r="AL58" s="22"/>
    </row>
    <row r="59" spans="3:38" x14ac:dyDescent="0.45">
      <c r="N59" s="17">
        <v>12</v>
      </c>
      <c r="O59" s="30">
        <v>0</v>
      </c>
      <c r="P59" s="22">
        <v>0</v>
      </c>
      <c r="R59" s="18"/>
      <c r="S59" s="30">
        <v>0</v>
      </c>
      <c r="T59" s="22">
        <v>0</v>
      </c>
      <c r="W59" s="30">
        <v>0</v>
      </c>
      <c r="X59" s="22">
        <v>0</v>
      </c>
      <c r="AA59" s="30">
        <v>0</v>
      </c>
      <c r="AB59" s="22">
        <v>0</v>
      </c>
      <c r="AC59" s="21"/>
      <c r="AE59" s="19"/>
      <c r="AH59" s="22"/>
      <c r="AK59" s="23"/>
      <c r="AL59" s="22"/>
    </row>
    <row r="60" spans="3:38" x14ac:dyDescent="0.45">
      <c r="N60" s="17">
        <v>13</v>
      </c>
      <c r="O60" s="30">
        <v>0</v>
      </c>
      <c r="P60" s="22">
        <v>0</v>
      </c>
      <c r="R60" s="18"/>
      <c r="S60" s="30">
        <v>0</v>
      </c>
      <c r="T60" s="22">
        <v>0</v>
      </c>
      <c r="W60" s="30">
        <v>0</v>
      </c>
      <c r="X60" s="22">
        <v>0</v>
      </c>
      <c r="AA60" s="30">
        <v>0</v>
      </c>
      <c r="AB60" s="22">
        <v>0</v>
      </c>
      <c r="AC60" s="21"/>
      <c r="AE60" s="19"/>
      <c r="AH60" s="22"/>
      <c r="AK60" s="23"/>
      <c r="AL60" s="22"/>
    </row>
    <row r="61" spans="3:38" x14ac:dyDescent="0.45">
      <c r="N61" s="17">
        <v>14</v>
      </c>
      <c r="O61" s="30">
        <v>0</v>
      </c>
      <c r="P61" s="22">
        <v>0</v>
      </c>
      <c r="R61" s="18"/>
      <c r="S61" s="30">
        <v>0</v>
      </c>
      <c r="T61" s="22">
        <v>0</v>
      </c>
      <c r="W61" s="30">
        <v>0</v>
      </c>
      <c r="X61" s="22">
        <v>0</v>
      </c>
      <c r="AA61" s="30">
        <v>0</v>
      </c>
      <c r="AB61" s="22">
        <v>0</v>
      </c>
      <c r="AC61" s="21"/>
      <c r="AE61" s="19"/>
      <c r="AH61" s="22"/>
      <c r="AK61" s="23"/>
      <c r="AL61" s="22"/>
    </row>
    <row r="62" spans="3:38" x14ac:dyDescent="0.45">
      <c r="N62" s="17" t="s">
        <v>53</v>
      </c>
      <c r="O62" s="30">
        <v>0</v>
      </c>
      <c r="P62" s="22">
        <v>0</v>
      </c>
      <c r="R62" s="18"/>
      <c r="S62" s="30">
        <v>0</v>
      </c>
      <c r="T62" s="22">
        <v>0</v>
      </c>
      <c r="W62" s="30">
        <v>0</v>
      </c>
      <c r="X62" s="22">
        <v>0</v>
      </c>
      <c r="AA62" s="30">
        <v>0</v>
      </c>
      <c r="AB62" s="22">
        <v>0</v>
      </c>
      <c r="AC62" s="21"/>
      <c r="AE62" s="19"/>
      <c r="AH62" s="22"/>
      <c r="AK62" s="23"/>
      <c r="AL62" s="22"/>
    </row>
    <row r="64" spans="3:38" x14ac:dyDescent="0.45">
      <c r="N64" t="s">
        <v>54</v>
      </c>
      <c r="O64" s="31">
        <f>SUM(O47:O62)</f>
        <v>0</v>
      </c>
      <c r="P64" s="2"/>
      <c r="S64" s="31">
        <f>SUM(S47:S62)</f>
        <v>0</v>
      </c>
      <c r="T64" s="2"/>
      <c r="W64" s="31">
        <f>SUM(W47:W62)</f>
        <v>0</v>
      </c>
      <c r="X64" s="2"/>
      <c r="AA64" s="31">
        <f>SUM(AA47:AA62)</f>
        <v>0</v>
      </c>
      <c r="AB64" s="2"/>
      <c r="AE64" s="2"/>
    </row>
    <row r="65" spans="1:38" x14ac:dyDescent="0.45">
      <c r="N65" s="17"/>
      <c r="P65" s="23"/>
      <c r="Q65" s="22"/>
      <c r="U65" s="23"/>
      <c r="V65" s="22"/>
      <c r="W65" s="22"/>
      <c r="X65" s="22"/>
      <c r="Z65" s="23"/>
      <c r="AA65" s="22"/>
      <c r="AB65" s="22"/>
      <c r="AC65" s="17"/>
      <c r="AE65" s="23"/>
      <c r="AF65" s="22"/>
      <c r="AH65" s="22"/>
      <c r="AK65" s="23"/>
      <c r="AL65" s="22"/>
    </row>
    <row r="66" spans="1:38" x14ac:dyDescent="0.45">
      <c r="N66" s="17"/>
      <c r="P66" s="23"/>
      <c r="Q66" s="22"/>
      <c r="U66" s="23"/>
      <c r="V66" s="22"/>
      <c r="W66" s="22"/>
      <c r="X66" s="22"/>
      <c r="Z66" s="23"/>
      <c r="AA66" s="22"/>
      <c r="AB66" s="22"/>
      <c r="AC66" s="17"/>
      <c r="AE66" s="23"/>
      <c r="AF66" s="22"/>
      <c r="AH66" s="22"/>
      <c r="AK66" s="23"/>
      <c r="AL66" s="22"/>
    </row>
    <row r="67" spans="1:38" x14ac:dyDescent="0.45">
      <c r="N67" s="17"/>
      <c r="P67" s="23"/>
      <c r="Q67" s="22"/>
      <c r="U67" s="23"/>
      <c r="V67" s="22"/>
      <c r="W67" s="22"/>
      <c r="X67" s="22"/>
      <c r="Z67" s="23"/>
      <c r="AA67" s="22"/>
      <c r="AB67" s="22"/>
      <c r="AC67" s="17"/>
      <c r="AE67" s="23"/>
      <c r="AF67" s="22"/>
      <c r="AH67" s="22"/>
      <c r="AK67" s="23"/>
      <c r="AL67" s="22"/>
    </row>
    <row r="68" spans="1:38" ht="22.5" x14ac:dyDescent="0.75">
      <c r="A68" s="3" t="s">
        <v>22</v>
      </c>
      <c r="C68" s="1" t="s">
        <v>23</v>
      </c>
      <c r="E68" s="2"/>
      <c r="F68" s="3" t="s">
        <v>24</v>
      </c>
      <c r="J68" s="3" t="str">
        <f>J1</f>
        <v>VERSION 2.2 (17/8/98)</v>
      </c>
      <c r="N68" s="3" t="s">
        <v>26</v>
      </c>
      <c r="P68" s="5" t="str">
        <f>($C$3)</f>
        <v>p7eINT_metier</v>
      </c>
      <c r="T68" s="6" t="s">
        <v>27</v>
      </c>
      <c r="W68" s="7" t="str">
        <f>($C$5)</f>
        <v>Plaice VIIe - International (Used metier based datasets)</v>
      </c>
    </row>
    <row r="69" spans="1:38" x14ac:dyDescent="0.45">
      <c r="F69" s="3"/>
      <c r="N69" s="3"/>
    </row>
    <row r="70" spans="1:38" x14ac:dyDescent="0.45">
      <c r="A70" s="3" t="s">
        <v>26</v>
      </c>
      <c r="C70" s="8" t="str">
        <f>C3</f>
        <v>p7eINT_metier</v>
      </c>
      <c r="N70" s="6" t="s">
        <v>29</v>
      </c>
      <c r="P70" s="5">
        <f>($B$7)</f>
        <v>1993</v>
      </c>
      <c r="Q70" s="9"/>
      <c r="R70" s="9"/>
      <c r="S70" s="9"/>
      <c r="T70" s="6" t="s">
        <v>30</v>
      </c>
      <c r="U70" s="10"/>
      <c r="W70" s="5" t="str">
        <f>($D$7)</f>
        <v>Combined</v>
      </c>
    </row>
    <row r="71" spans="1:38" x14ac:dyDescent="0.45">
      <c r="A71" s="3"/>
      <c r="N71" s="6"/>
      <c r="P71" s="6"/>
      <c r="Q71" s="9"/>
      <c r="R71" s="9"/>
      <c r="S71" s="9"/>
      <c r="U71" s="10"/>
    </row>
    <row r="72" spans="1:38" x14ac:dyDescent="0.45">
      <c r="A72" s="6" t="s">
        <v>27</v>
      </c>
      <c r="C72" s="11" t="str">
        <f>C5</f>
        <v>Plaice VIIe - International (Used metier based datasets)</v>
      </c>
      <c r="D72" s="9"/>
      <c r="E72" s="9"/>
      <c r="G72" s="10"/>
      <c r="N72" s="6" t="s">
        <v>32</v>
      </c>
      <c r="P72" s="36">
        <f>($F$7)</f>
        <v>42194</v>
      </c>
      <c r="Q72" s="2"/>
      <c r="R72" s="2"/>
      <c r="T72" s="6" t="s">
        <v>33</v>
      </c>
      <c r="U72" s="2"/>
      <c r="W72" s="5" t="str">
        <f>($J$7)</f>
        <v>idh</v>
      </c>
    </row>
    <row r="73" spans="1:38" x14ac:dyDescent="0.45">
      <c r="A73" s="6"/>
      <c r="C73" s="6"/>
      <c r="D73" s="9"/>
      <c r="E73" s="9"/>
      <c r="G73" s="10"/>
    </row>
    <row r="74" spans="1:38" x14ac:dyDescent="0.45">
      <c r="A74" s="6" t="s">
        <v>29</v>
      </c>
      <c r="B74" s="12">
        <f>B7</f>
        <v>1993</v>
      </c>
      <c r="C74" s="9" t="s">
        <v>30</v>
      </c>
      <c r="D74" s="13" t="str">
        <f>D7</f>
        <v>Combined</v>
      </c>
      <c r="E74" s="4" t="s">
        <v>32</v>
      </c>
      <c r="F74" s="35">
        <f>F7</f>
        <v>42194</v>
      </c>
      <c r="G74" s="2"/>
      <c r="I74" s="4" t="s">
        <v>33</v>
      </c>
      <c r="J74" s="12" t="str">
        <f>J7</f>
        <v>idh</v>
      </c>
    </row>
    <row r="75" spans="1:38" x14ac:dyDescent="0.45">
      <c r="A75" s="6"/>
      <c r="B75" s="12"/>
      <c r="C75" s="9"/>
      <c r="D75" s="13"/>
      <c r="E75" s="4"/>
      <c r="F75" s="14"/>
      <c r="G75" s="2"/>
      <c r="I75" s="4"/>
      <c r="J75" s="12"/>
      <c r="N75" s="15" t="s">
        <v>68</v>
      </c>
    </row>
    <row r="77" spans="1:38" x14ac:dyDescent="0.45">
      <c r="H77" s="16" t="s">
        <v>39</v>
      </c>
      <c r="I77" s="4"/>
      <c r="N77" s="3" t="s">
        <v>37</v>
      </c>
    </row>
    <row r="78" spans="1:38" x14ac:dyDescent="0.45">
      <c r="C78" s="16" t="s">
        <v>69</v>
      </c>
      <c r="D78" s="16" t="s">
        <v>70</v>
      </c>
      <c r="E78" s="16" t="s">
        <v>71</v>
      </c>
      <c r="F78" s="16" t="s">
        <v>72</v>
      </c>
      <c r="H78" s="16" t="s">
        <v>47</v>
      </c>
      <c r="I78" s="4"/>
      <c r="AE78" s="37" t="str">
        <f>J13</f>
        <v>TOTAL</v>
      </c>
      <c r="AF78" s="2"/>
    </row>
    <row r="79" spans="1:38" x14ac:dyDescent="0.45">
      <c r="A79" t="s">
        <v>48</v>
      </c>
      <c r="C79" s="20">
        <f>C15</f>
        <v>1417</v>
      </c>
      <c r="D79" s="20">
        <f>D15</f>
        <v>196.57236503661201</v>
      </c>
      <c r="E79" s="20">
        <f>E15</f>
        <v>0</v>
      </c>
      <c r="F79" s="20">
        <f>F15</f>
        <v>0</v>
      </c>
      <c r="H79" s="22">
        <f>SUM(C79:F79)</f>
        <v>1613.5723650366119</v>
      </c>
      <c r="O79" s="37" t="str">
        <f>C14</f>
        <v>International</v>
      </c>
      <c r="P79" s="2"/>
      <c r="S79" s="37" t="str">
        <f>D14</f>
        <v>Migration</v>
      </c>
      <c r="T79" s="2"/>
      <c r="W79" s="37" t="str">
        <f>E14</f>
        <v>-</v>
      </c>
      <c r="X79" s="2"/>
      <c r="AA79" s="37" t="str">
        <f>F14</f>
        <v>-</v>
      </c>
      <c r="AB79" s="2"/>
      <c r="AE79" s="37" t="str">
        <f>J14</f>
        <v>ANNUAL</v>
      </c>
      <c r="AF79" s="2"/>
    </row>
    <row r="80" spans="1:38" x14ac:dyDescent="0.45">
      <c r="A80" t="s">
        <v>73</v>
      </c>
      <c r="N80" s="17" t="s">
        <v>40</v>
      </c>
      <c r="O80" s="10" t="s">
        <v>41</v>
      </c>
      <c r="P80" s="10" t="s">
        <v>42</v>
      </c>
      <c r="S80" s="10" t="s">
        <v>41</v>
      </c>
      <c r="T80" s="10" t="s">
        <v>42</v>
      </c>
      <c r="U80" s="10"/>
      <c r="W80" s="10" t="s">
        <v>41</v>
      </c>
      <c r="X80" s="10" t="s">
        <v>42</v>
      </c>
      <c r="Y80" s="10"/>
      <c r="AA80" s="10" t="s">
        <v>41</v>
      </c>
      <c r="AB80" s="10" t="s">
        <v>42</v>
      </c>
      <c r="AC80" s="10"/>
      <c r="AE80" s="10" t="s">
        <v>74</v>
      </c>
      <c r="AF80" s="10" t="s">
        <v>75</v>
      </c>
    </row>
    <row r="81" spans="1:33" x14ac:dyDescent="0.45">
      <c r="N81" s="17">
        <v>0</v>
      </c>
      <c r="O81" s="30">
        <f>SUM($O$14*$C$21)</f>
        <v>0</v>
      </c>
      <c r="P81" s="22">
        <f t="shared" ref="P81:P96" si="0">P14</f>
        <v>0</v>
      </c>
      <c r="Q81" s="22">
        <f t="shared" ref="Q81:Q96" si="1">SUM(O81*P81)</f>
        <v>0</v>
      </c>
      <c r="S81" s="30">
        <f t="shared" ref="S81:S96" si="2">SUM(S14*$D$21)</f>
        <v>0</v>
      </c>
      <c r="T81" s="22">
        <f t="shared" ref="T81:T96" si="3">T14</f>
        <v>0</v>
      </c>
      <c r="U81" s="22">
        <f t="shared" ref="U81:U96" si="4">SUM(S81*T81)</f>
        <v>0</v>
      </c>
      <c r="W81" s="30">
        <f t="shared" ref="W81:W96" si="5">SUM(W14*$E$21)</f>
        <v>0</v>
      </c>
      <c r="X81" s="22">
        <f t="shared" ref="X81:X96" si="6">X14</f>
        <v>0</v>
      </c>
      <c r="Y81" s="22">
        <f t="shared" ref="Y81:Y96" si="7">SUM(W81*X81)</f>
        <v>0</v>
      </c>
      <c r="AA81" s="30">
        <f t="shared" ref="AA81:AA96" si="8">SUM(AA14*$F$21)</f>
        <v>0</v>
      </c>
      <c r="AB81" s="22">
        <f t="shared" ref="AB81:AB96" si="9">AB14</f>
        <v>0</v>
      </c>
      <c r="AC81" s="22">
        <f t="shared" ref="AC81:AC96" si="10">SUM(AA81*AB81)</f>
        <v>0</v>
      </c>
      <c r="AE81" s="30">
        <f t="shared" ref="AE81:AE96" si="11">SUM(AA81+W81+S81+O81)*$J$21</f>
        <v>0</v>
      </c>
      <c r="AF81" s="22">
        <f t="shared" ref="AF81:AF96" si="12">IF(O81+S81+W81+AA81 =0,0,(P81*O81 +T81*S81+ X81*W81 +AB81*AA81)/(O81+S81+W81+AA81))</f>
        <v>0</v>
      </c>
      <c r="AG81">
        <f t="shared" ref="AG81:AG96" si="13">SUM(AE81*AF81)</f>
        <v>0</v>
      </c>
    </row>
    <row r="82" spans="1:33" x14ac:dyDescent="0.45">
      <c r="A82" t="s">
        <v>52</v>
      </c>
      <c r="C82" s="24">
        <f>C24</f>
        <v>1.0002385321100917</v>
      </c>
      <c r="D82" s="24">
        <f>D24</f>
        <v>0.99999999999999989</v>
      </c>
      <c r="E82" s="24">
        <f>E24</f>
        <v>0</v>
      </c>
      <c r="F82" s="24">
        <f>F24</f>
        <v>0</v>
      </c>
      <c r="G82" s="10"/>
      <c r="H82" s="24">
        <f>J24</f>
        <v>1.0002094730966671</v>
      </c>
      <c r="I82" s="10"/>
      <c r="N82" s="17">
        <v>1</v>
      </c>
      <c r="O82" s="30">
        <f>SUM($O$15*$C$21)</f>
        <v>36000</v>
      </c>
      <c r="P82" s="22">
        <f t="shared" si="0"/>
        <v>0.214</v>
      </c>
      <c r="Q82" s="22">
        <f t="shared" si="1"/>
        <v>7704</v>
      </c>
      <c r="S82" s="30">
        <f t="shared" si="2"/>
        <v>0</v>
      </c>
      <c r="T82" s="22">
        <f t="shared" si="3"/>
        <v>0</v>
      </c>
      <c r="U82" s="22">
        <f t="shared" si="4"/>
        <v>0</v>
      </c>
      <c r="W82" s="30">
        <f t="shared" si="5"/>
        <v>0</v>
      </c>
      <c r="X82" s="22">
        <f t="shared" si="6"/>
        <v>0</v>
      </c>
      <c r="Y82" s="22">
        <f t="shared" si="7"/>
        <v>0</v>
      </c>
      <c r="AA82" s="30">
        <f t="shared" si="8"/>
        <v>0</v>
      </c>
      <c r="AB82" s="22">
        <f t="shared" si="9"/>
        <v>0</v>
      </c>
      <c r="AC82" s="22">
        <f t="shared" si="10"/>
        <v>0</v>
      </c>
      <c r="AE82" s="30">
        <f t="shared" si="11"/>
        <v>36000</v>
      </c>
      <c r="AF82" s="22">
        <f t="shared" si="12"/>
        <v>0.214</v>
      </c>
      <c r="AG82">
        <f t="shared" si="13"/>
        <v>7704</v>
      </c>
    </row>
    <row r="83" spans="1:33" x14ac:dyDescent="0.45">
      <c r="N83" s="17">
        <v>2</v>
      </c>
      <c r="O83" s="30">
        <f>SUM($O$16*$C$21)</f>
        <v>639000</v>
      </c>
      <c r="P83" s="22">
        <f t="shared" si="0"/>
        <v>0.27100000000000002</v>
      </c>
      <c r="Q83" s="22">
        <f t="shared" si="1"/>
        <v>173169</v>
      </c>
      <c r="S83" s="30">
        <f t="shared" si="2"/>
        <v>30690</v>
      </c>
      <c r="T83" s="22">
        <f t="shared" si="3"/>
        <v>0.24456682894791501</v>
      </c>
      <c r="U83" s="22">
        <f t="shared" si="4"/>
        <v>7505.7559804115117</v>
      </c>
      <c r="W83" s="30">
        <f t="shared" si="5"/>
        <v>0</v>
      </c>
      <c r="X83" s="22">
        <f t="shared" si="6"/>
        <v>0</v>
      </c>
      <c r="Y83" s="22">
        <f t="shared" si="7"/>
        <v>0</v>
      </c>
      <c r="AA83" s="30">
        <f t="shared" si="8"/>
        <v>0</v>
      </c>
      <c r="AB83" s="22">
        <f t="shared" si="9"/>
        <v>0</v>
      </c>
      <c r="AC83" s="22">
        <f t="shared" si="10"/>
        <v>0</v>
      </c>
      <c r="AE83" s="30">
        <f t="shared" si="11"/>
        <v>669690</v>
      </c>
      <c r="AF83" s="22">
        <f t="shared" si="12"/>
        <v>0.26978864247698414</v>
      </c>
      <c r="AG83">
        <f t="shared" si="13"/>
        <v>180674.75598041152</v>
      </c>
    </row>
    <row r="84" spans="1:33" x14ac:dyDescent="0.45">
      <c r="N84" s="17">
        <v>3</v>
      </c>
      <c r="O84" s="30">
        <f>SUM($O$17*$C$21)</f>
        <v>1256000</v>
      </c>
      <c r="P84" s="22">
        <f t="shared" si="0"/>
        <v>0.33500000000000002</v>
      </c>
      <c r="Q84" s="22">
        <f t="shared" si="1"/>
        <v>420760</v>
      </c>
      <c r="S84" s="30">
        <f t="shared" si="2"/>
        <v>120522</v>
      </c>
      <c r="T84" s="22">
        <f t="shared" si="3"/>
        <v>0.31387897941277298</v>
      </c>
      <c r="U84" s="22">
        <f t="shared" si="4"/>
        <v>37829.322356786222</v>
      </c>
      <c r="W84" s="30">
        <f t="shared" si="5"/>
        <v>0</v>
      </c>
      <c r="X84" s="22">
        <f t="shared" si="6"/>
        <v>0</v>
      </c>
      <c r="Y84" s="22">
        <f t="shared" si="7"/>
        <v>0</v>
      </c>
      <c r="AA84" s="30">
        <f t="shared" si="8"/>
        <v>0</v>
      </c>
      <c r="AB84" s="22">
        <f t="shared" si="9"/>
        <v>0</v>
      </c>
      <c r="AC84" s="22">
        <f t="shared" si="10"/>
        <v>0</v>
      </c>
      <c r="AE84" s="30">
        <f t="shared" si="11"/>
        <v>1376522</v>
      </c>
      <c r="AF84" s="22">
        <f t="shared" si="12"/>
        <v>0.33315073958628066</v>
      </c>
      <c r="AG84">
        <f t="shared" si="13"/>
        <v>458589.32235678623</v>
      </c>
    </row>
    <row r="85" spans="1:33" x14ac:dyDescent="0.45">
      <c r="N85" s="17">
        <v>4</v>
      </c>
      <c r="O85" s="30">
        <f>SUM($O$18*$C$21)</f>
        <v>540000</v>
      </c>
      <c r="P85" s="22">
        <f t="shared" si="0"/>
        <v>0.40799999999999997</v>
      </c>
      <c r="Q85" s="22">
        <f t="shared" si="1"/>
        <v>220320</v>
      </c>
      <c r="S85" s="30">
        <f t="shared" si="2"/>
        <v>91440</v>
      </c>
      <c r="T85" s="22">
        <f t="shared" si="3"/>
        <v>0.40636750114905801</v>
      </c>
      <c r="U85" s="22">
        <f t="shared" si="4"/>
        <v>37158.244305069864</v>
      </c>
      <c r="W85" s="30">
        <f t="shared" si="5"/>
        <v>0</v>
      </c>
      <c r="X85" s="22">
        <f t="shared" si="6"/>
        <v>0</v>
      </c>
      <c r="Y85" s="22">
        <f t="shared" si="7"/>
        <v>0</v>
      </c>
      <c r="AA85" s="30">
        <f t="shared" si="8"/>
        <v>0</v>
      </c>
      <c r="AB85" s="22">
        <f t="shared" si="9"/>
        <v>0</v>
      </c>
      <c r="AC85" s="22">
        <f t="shared" si="10"/>
        <v>0</v>
      </c>
      <c r="AE85" s="30">
        <f t="shared" si="11"/>
        <v>631440</v>
      </c>
      <c r="AF85" s="22">
        <f t="shared" si="12"/>
        <v>0.40776359480721819</v>
      </c>
      <c r="AG85">
        <f t="shared" si="13"/>
        <v>257478.24430506985</v>
      </c>
    </row>
    <row r="86" spans="1:33" x14ac:dyDescent="0.45">
      <c r="N86" s="17">
        <v>5</v>
      </c>
      <c r="O86" s="30">
        <f>SUM($O$19*$C$21)</f>
        <v>220000</v>
      </c>
      <c r="P86" s="22">
        <f t="shared" si="0"/>
        <v>0.48799999999999999</v>
      </c>
      <c r="Q86" s="22">
        <f t="shared" si="1"/>
        <v>107360</v>
      </c>
      <c r="S86" s="30">
        <f t="shared" si="2"/>
        <v>42300</v>
      </c>
      <c r="T86" s="22">
        <f t="shared" si="3"/>
        <v>0.54151701157892096</v>
      </c>
      <c r="U86" s="22">
        <f t="shared" si="4"/>
        <v>22906.169589788358</v>
      </c>
      <c r="W86" s="30">
        <f t="shared" si="5"/>
        <v>0</v>
      </c>
      <c r="X86" s="22">
        <f t="shared" si="6"/>
        <v>0</v>
      </c>
      <c r="Y86" s="22">
        <f t="shared" si="7"/>
        <v>0</v>
      </c>
      <c r="AA86" s="30">
        <f t="shared" si="8"/>
        <v>0</v>
      </c>
      <c r="AB86" s="22">
        <f t="shared" si="9"/>
        <v>0</v>
      </c>
      <c r="AC86" s="22">
        <f t="shared" si="10"/>
        <v>0</v>
      </c>
      <c r="AE86" s="30">
        <f t="shared" si="11"/>
        <v>262300</v>
      </c>
      <c r="AF86" s="22">
        <f t="shared" si="12"/>
        <v>0.49663045973994802</v>
      </c>
      <c r="AG86">
        <f t="shared" si="13"/>
        <v>130266.16958978836</v>
      </c>
    </row>
    <row r="87" spans="1:33" x14ac:dyDescent="0.45">
      <c r="N87" s="17">
        <v>6</v>
      </c>
      <c r="O87" s="30">
        <f>SUM($O$20*$C$21)</f>
        <v>231000</v>
      </c>
      <c r="P87" s="22">
        <f t="shared" si="0"/>
        <v>0.57599999999999996</v>
      </c>
      <c r="Q87" s="22">
        <f t="shared" si="1"/>
        <v>133056</v>
      </c>
      <c r="S87" s="30">
        <f t="shared" si="2"/>
        <v>35850</v>
      </c>
      <c r="T87" s="22">
        <f t="shared" si="3"/>
        <v>0.67495968423554398</v>
      </c>
      <c r="U87" s="22">
        <f t="shared" si="4"/>
        <v>24197.304679844252</v>
      </c>
      <c r="W87" s="30">
        <f t="shared" si="5"/>
        <v>0</v>
      </c>
      <c r="X87" s="22">
        <f t="shared" si="6"/>
        <v>0</v>
      </c>
      <c r="Y87" s="22">
        <f t="shared" si="7"/>
        <v>0</v>
      </c>
      <c r="AA87" s="30">
        <f t="shared" si="8"/>
        <v>0</v>
      </c>
      <c r="AB87" s="22">
        <f t="shared" si="9"/>
        <v>0</v>
      </c>
      <c r="AC87" s="22">
        <f t="shared" si="10"/>
        <v>0</v>
      </c>
      <c r="AE87" s="30">
        <f t="shared" si="11"/>
        <v>266850</v>
      </c>
      <c r="AF87" s="22">
        <f t="shared" si="12"/>
        <v>0.58929475240713602</v>
      </c>
      <c r="AG87">
        <f t="shared" si="13"/>
        <v>157253.30467984424</v>
      </c>
    </row>
    <row r="88" spans="1:33" x14ac:dyDescent="0.45">
      <c r="N88" s="17">
        <v>7</v>
      </c>
      <c r="O88" s="30">
        <f>SUM($O$21*$C$21)</f>
        <v>189000</v>
      </c>
      <c r="P88" s="22">
        <f t="shared" si="0"/>
        <v>0.67200000000000004</v>
      </c>
      <c r="Q88" s="22">
        <f t="shared" si="1"/>
        <v>127008.00000000001</v>
      </c>
      <c r="S88" s="30">
        <f t="shared" si="2"/>
        <v>27000</v>
      </c>
      <c r="T88" s="22">
        <f t="shared" si="3"/>
        <v>0.80457015888670502</v>
      </c>
      <c r="U88" s="22">
        <f t="shared" si="4"/>
        <v>21723.394289941036</v>
      </c>
      <c r="W88" s="30">
        <f t="shared" si="5"/>
        <v>0</v>
      </c>
      <c r="X88" s="22">
        <f t="shared" si="6"/>
        <v>0</v>
      </c>
      <c r="Y88" s="22">
        <f t="shared" si="7"/>
        <v>0</v>
      </c>
      <c r="AA88" s="30">
        <f t="shared" si="8"/>
        <v>0</v>
      </c>
      <c r="AB88" s="22">
        <f t="shared" si="9"/>
        <v>0</v>
      </c>
      <c r="AC88" s="22">
        <f t="shared" si="10"/>
        <v>0</v>
      </c>
      <c r="AE88" s="30">
        <f t="shared" si="11"/>
        <v>216000</v>
      </c>
      <c r="AF88" s="22">
        <f t="shared" si="12"/>
        <v>0.68857126986083828</v>
      </c>
      <c r="AG88">
        <f t="shared" si="13"/>
        <v>148731.39428994106</v>
      </c>
    </row>
    <row r="89" spans="1:33" x14ac:dyDescent="0.45">
      <c r="N89" s="17">
        <v>8</v>
      </c>
      <c r="O89" s="30">
        <f>SUM($O$22*$C$21)</f>
        <v>143000</v>
      </c>
      <c r="P89" s="22">
        <f t="shared" si="0"/>
        <v>0.77500000000000002</v>
      </c>
      <c r="Q89" s="22">
        <f t="shared" si="1"/>
        <v>110825</v>
      </c>
      <c r="S89" s="30">
        <f t="shared" si="2"/>
        <v>22200</v>
      </c>
      <c r="T89" s="22">
        <f t="shared" si="3"/>
        <v>0.97001007755121005</v>
      </c>
      <c r="U89" s="22">
        <f t="shared" si="4"/>
        <v>21534.223721636863</v>
      </c>
      <c r="W89" s="30">
        <f t="shared" si="5"/>
        <v>0</v>
      </c>
      <c r="X89" s="22">
        <f t="shared" si="6"/>
        <v>0</v>
      </c>
      <c r="Y89" s="22">
        <f t="shared" si="7"/>
        <v>0</v>
      </c>
      <c r="AA89" s="30">
        <f t="shared" si="8"/>
        <v>0</v>
      </c>
      <c r="AB89" s="22">
        <f t="shared" si="9"/>
        <v>0</v>
      </c>
      <c r="AC89" s="22">
        <f t="shared" si="10"/>
        <v>0</v>
      </c>
      <c r="AE89" s="30">
        <f t="shared" si="11"/>
        <v>165200</v>
      </c>
      <c r="AF89" s="22">
        <f t="shared" si="12"/>
        <v>0.80120595473145806</v>
      </c>
      <c r="AG89">
        <f t="shared" si="13"/>
        <v>132359.22372163687</v>
      </c>
    </row>
    <row r="90" spans="1:33" x14ac:dyDescent="0.45">
      <c r="N90" s="17">
        <v>9</v>
      </c>
      <c r="O90" s="30">
        <f>SUM($O$23*$C$21)</f>
        <v>31000</v>
      </c>
      <c r="P90" s="22">
        <f t="shared" si="0"/>
        <v>0.88700000000000001</v>
      </c>
      <c r="Q90" s="22">
        <f t="shared" si="1"/>
        <v>27497</v>
      </c>
      <c r="S90" s="30">
        <f t="shared" si="2"/>
        <v>7950</v>
      </c>
      <c r="T90" s="22">
        <f t="shared" si="3"/>
        <v>1.1366175129527201</v>
      </c>
      <c r="U90" s="22">
        <f t="shared" si="4"/>
        <v>9036.1092279741242</v>
      </c>
      <c r="W90" s="30">
        <f t="shared" si="5"/>
        <v>0</v>
      </c>
      <c r="X90" s="22">
        <f t="shared" si="6"/>
        <v>0</v>
      </c>
      <c r="Y90" s="22">
        <f t="shared" si="7"/>
        <v>0</v>
      </c>
      <c r="AA90" s="30">
        <f t="shared" si="8"/>
        <v>0</v>
      </c>
      <c r="AB90" s="22">
        <f t="shared" si="9"/>
        <v>0</v>
      </c>
      <c r="AC90" s="22">
        <f t="shared" si="10"/>
        <v>0</v>
      </c>
      <c r="AE90" s="30">
        <f t="shared" si="11"/>
        <v>38950</v>
      </c>
      <c r="AF90" s="22">
        <f t="shared" si="12"/>
        <v>0.93794888903656293</v>
      </c>
      <c r="AG90">
        <f t="shared" si="13"/>
        <v>36533.109227974128</v>
      </c>
    </row>
    <row r="91" spans="1:33" x14ac:dyDescent="0.45">
      <c r="N91" s="17">
        <v>10</v>
      </c>
      <c r="O91" s="30">
        <f>SUM($O$24*$C$21)</f>
        <v>27000</v>
      </c>
      <c r="P91" s="22">
        <f t="shared" si="0"/>
        <v>1.006</v>
      </c>
      <c r="Q91" s="22">
        <f t="shared" si="1"/>
        <v>27162</v>
      </c>
      <c r="S91" s="30">
        <f t="shared" si="2"/>
        <v>10650</v>
      </c>
      <c r="T91" s="22">
        <f t="shared" si="3"/>
        <v>1.3785766089351901</v>
      </c>
      <c r="U91" s="22">
        <f t="shared" si="4"/>
        <v>14681.840885159774</v>
      </c>
      <c r="W91" s="30">
        <f t="shared" si="5"/>
        <v>0</v>
      </c>
      <c r="X91" s="22">
        <f t="shared" si="6"/>
        <v>0</v>
      </c>
      <c r="Y91" s="22">
        <f t="shared" si="7"/>
        <v>0</v>
      </c>
      <c r="AA91" s="30">
        <f t="shared" si="8"/>
        <v>0</v>
      </c>
      <c r="AB91" s="22">
        <f t="shared" si="9"/>
        <v>0</v>
      </c>
      <c r="AC91" s="22">
        <f t="shared" si="10"/>
        <v>0</v>
      </c>
      <c r="AE91" s="30">
        <f t="shared" si="11"/>
        <v>37650</v>
      </c>
      <c r="AF91" s="22">
        <f t="shared" si="12"/>
        <v>1.1113901961529822</v>
      </c>
      <c r="AG91">
        <f t="shared" si="13"/>
        <v>41843.840885159778</v>
      </c>
    </row>
    <row r="92" spans="1:33" x14ac:dyDescent="0.45">
      <c r="N92" s="17">
        <v>11</v>
      </c>
      <c r="O92" s="30">
        <f>SUM($O$25*$C$21)</f>
        <v>19000</v>
      </c>
      <c r="P92" s="22">
        <f t="shared" si="0"/>
        <v>1.1319999999999999</v>
      </c>
      <c r="Q92" s="22">
        <f t="shared" si="1"/>
        <v>21507.999999999996</v>
      </c>
      <c r="S92" s="30">
        <f t="shared" si="2"/>
        <v>0</v>
      </c>
      <c r="T92" s="22">
        <f t="shared" si="3"/>
        <v>0</v>
      </c>
      <c r="U92" s="22">
        <f t="shared" si="4"/>
        <v>0</v>
      </c>
      <c r="W92" s="30">
        <f t="shared" si="5"/>
        <v>0</v>
      </c>
      <c r="X92" s="22">
        <f t="shared" si="6"/>
        <v>0</v>
      </c>
      <c r="Y92" s="22">
        <f t="shared" si="7"/>
        <v>0</v>
      </c>
      <c r="AA92" s="30">
        <f t="shared" si="8"/>
        <v>0</v>
      </c>
      <c r="AB92" s="22">
        <f t="shared" si="9"/>
        <v>0</v>
      </c>
      <c r="AC92" s="22">
        <f t="shared" si="10"/>
        <v>0</v>
      </c>
      <c r="AE92" s="30">
        <f t="shared" si="11"/>
        <v>19000</v>
      </c>
      <c r="AF92" s="22">
        <f t="shared" si="12"/>
        <v>1.1319999999999999</v>
      </c>
      <c r="AG92">
        <f t="shared" si="13"/>
        <v>21507.999999999996</v>
      </c>
    </row>
    <row r="93" spans="1:33" x14ac:dyDescent="0.45">
      <c r="N93" s="17">
        <v>12</v>
      </c>
      <c r="O93" s="30">
        <f>SUM($O$26*$C$21)</f>
        <v>13000</v>
      </c>
      <c r="P93" s="22">
        <f t="shared" si="0"/>
        <v>1.2669999999999999</v>
      </c>
      <c r="Q93" s="22">
        <f t="shared" si="1"/>
        <v>16471</v>
      </c>
      <c r="S93" s="30">
        <f t="shared" si="2"/>
        <v>0</v>
      </c>
      <c r="T93" s="22">
        <f t="shared" si="3"/>
        <v>0</v>
      </c>
      <c r="U93" s="22">
        <f t="shared" si="4"/>
        <v>0</v>
      </c>
      <c r="W93" s="30">
        <f t="shared" si="5"/>
        <v>0</v>
      </c>
      <c r="X93" s="22">
        <f t="shared" si="6"/>
        <v>0</v>
      </c>
      <c r="Y93" s="22">
        <f t="shared" si="7"/>
        <v>0</v>
      </c>
      <c r="AA93" s="30">
        <f t="shared" si="8"/>
        <v>0</v>
      </c>
      <c r="AB93" s="22">
        <f t="shared" si="9"/>
        <v>0</v>
      </c>
      <c r="AC93" s="22">
        <f t="shared" si="10"/>
        <v>0</v>
      </c>
      <c r="AE93" s="30">
        <f t="shared" si="11"/>
        <v>13000</v>
      </c>
      <c r="AF93" s="22">
        <f t="shared" si="12"/>
        <v>1.2669999999999999</v>
      </c>
      <c r="AG93">
        <f t="shared" si="13"/>
        <v>16471</v>
      </c>
    </row>
    <row r="94" spans="1:33" x14ac:dyDescent="0.45">
      <c r="N94" s="17">
        <v>13</v>
      </c>
      <c r="O94" s="30">
        <f>SUM($O$27*$C$21)</f>
        <v>2000</v>
      </c>
      <c r="P94" s="22">
        <f t="shared" si="0"/>
        <v>1.409</v>
      </c>
      <c r="Q94" s="22">
        <f t="shared" si="1"/>
        <v>2818</v>
      </c>
      <c r="S94" s="30">
        <f t="shared" si="2"/>
        <v>0</v>
      </c>
      <c r="T94" s="22">
        <f t="shared" si="3"/>
        <v>0</v>
      </c>
      <c r="U94" s="22">
        <f t="shared" si="4"/>
        <v>0</v>
      </c>
      <c r="W94" s="30">
        <f t="shared" si="5"/>
        <v>0</v>
      </c>
      <c r="X94" s="22">
        <f t="shared" si="6"/>
        <v>0</v>
      </c>
      <c r="Y94" s="22">
        <f t="shared" si="7"/>
        <v>0</v>
      </c>
      <c r="AA94" s="30">
        <f t="shared" si="8"/>
        <v>0</v>
      </c>
      <c r="AB94" s="22">
        <f t="shared" si="9"/>
        <v>0</v>
      </c>
      <c r="AC94" s="22">
        <f t="shared" si="10"/>
        <v>0</v>
      </c>
      <c r="AE94" s="30">
        <f t="shared" si="11"/>
        <v>2000</v>
      </c>
      <c r="AF94" s="22">
        <f t="shared" si="12"/>
        <v>1.409</v>
      </c>
      <c r="AG94">
        <f t="shared" si="13"/>
        <v>2818</v>
      </c>
    </row>
    <row r="95" spans="1:33" x14ac:dyDescent="0.45">
      <c r="N95" s="17">
        <v>14</v>
      </c>
      <c r="O95" s="30">
        <f>SUM($O$28*$C$21)</f>
        <v>4000</v>
      </c>
      <c r="P95" s="22">
        <f t="shared" si="0"/>
        <v>1.5589999999999999</v>
      </c>
      <c r="Q95" s="22">
        <f t="shared" si="1"/>
        <v>6236</v>
      </c>
      <c r="S95" s="30">
        <f t="shared" si="2"/>
        <v>0</v>
      </c>
      <c r="T95" s="22">
        <f t="shared" si="3"/>
        <v>0</v>
      </c>
      <c r="U95" s="22">
        <f t="shared" si="4"/>
        <v>0</v>
      </c>
      <c r="W95" s="30">
        <f t="shared" si="5"/>
        <v>0</v>
      </c>
      <c r="X95" s="22">
        <f t="shared" si="6"/>
        <v>0</v>
      </c>
      <c r="Y95" s="22">
        <f t="shared" si="7"/>
        <v>0</v>
      </c>
      <c r="AA95" s="30">
        <f t="shared" si="8"/>
        <v>0</v>
      </c>
      <c r="AB95" s="22">
        <f t="shared" si="9"/>
        <v>0</v>
      </c>
      <c r="AC95" s="22">
        <f t="shared" si="10"/>
        <v>0</v>
      </c>
      <c r="AE95" s="30">
        <f t="shared" si="11"/>
        <v>4000</v>
      </c>
      <c r="AF95" s="22">
        <f t="shared" si="12"/>
        <v>1.5589999999999999</v>
      </c>
      <c r="AG95">
        <f t="shared" si="13"/>
        <v>6236</v>
      </c>
    </row>
    <row r="96" spans="1:33" x14ac:dyDescent="0.45">
      <c r="N96" s="17" t="s">
        <v>53</v>
      </c>
      <c r="O96" s="30">
        <f>SUM($O$29*$C$21)</f>
        <v>9000</v>
      </c>
      <c r="P96" s="22">
        <f t="shared" si="0"/>
        <v>1.716</v>
      </c>
      <c r="Q96" s="22">
        <f t="shared" si="1"/>
        <v>15444</v>
      </c>
      <c r="S96" s="30">
        <f t="shared" si="2"/>
        <v>0</v>
      </c>
      <c r="T96" s="22">
        <f t="shared" si="3"/>
        <v>0</v>
      </c>
      <c r="U96" s="22">
        <f t="shared" si="4"/>
        <v>0</v>
      </c>
      <c r="W96" s="30">
        <f t="shared" si="5"/>
        <v>0</v>
      </c>
      <c r="X96" s="22">
        <f t="shared" si="6"/>
        <v>0</v>
      </c>
      <c r="Y96" s="22">
        <f t="shared" si="7"/>
        <v>0</v>
      </c>
      <c r="AA96" s="30">
        <f t="shared" si="8"/>
        <v>0</v>
      </c>
      <c r="AB96" s="22">
        <f t="shared" si="9"/>
        <v>0</v>
      </c>
      <c r="AC96" s="22">
        <f t="shared" si="10"/>
        <v>0</v>
      </c>
      <c r="AE96" s="30">
        <f t="shared" si="11"/>
        <v>9000</v>
      </c>
      <c r="AF96" s="22">
        <f t="shared" si="12"/>
        <v>1.716</v>
      </c>
      <c r="AG96">
        <f t="shared" si="13"/>
        <v>15444</v>
      </c>
    </row>
    <row r="98" spans="14:33" x14ac:dyDescent="0.45">
      <c r="N98" t="s">
        <v>54</v>
      </c>
      <c r="O98" s="30">
        <f>SUM(O81:O96)</f>
        <v>3359000</v>
      </c>
      <c r="Q98" s="22">
        <f>SUM(Q81:Q96)</f>
        <v>1417338</v>
      </c>
      <c r="S98" s="30">
        <f>SUM(S81:S96)</f>
        <v>388602</v>
      </c>
      <c r="U98" s="22">
        <f>SUM(U81:U96)</f>
        <v>196572.365036612</v>
      </c>
      <c r="W98" s="30">
        <f>SUM(W81:W96)</f>
        <v>0</v>
      </c>
      <c r="Y98" s="22">
        <f>SUM(Y81:Y96)</f>
        <v>0</v>
      </c>
      <c r="AA98" s="30">
        <f>SUM(AA81:AA96)</f>
        <v>0</v>
      </c>
      <c r="AC98" s="22">
        <f>SUM(AC81:AC96)</f>
        <v>0</v>
      </c>
      <c r="AE98" s="30">
        <f>SUM(AE81:AE96)</f>
        <v>3747602</v>
      </c>
      <c r="AG98">
        <f>SUM(AG81:AG96)</f>
        <v>1613910.3650366124</v>
      </c>
    </row>
    <row r="101" spans="14:33" x14ac:dyDescent="0.45">
      <c r="N101" s="3" t="s">
        <v>26</v>
      </c>
      <c r="P101" s="5" t="str">
        <f>($C$3)</f>
        <v>p7eINT_metier</v>
      </c>
      <c r="T101" s="6" t="s">
        <v>27</v>
      </c>
      <c r="W101" s="7" t="str">
        <f>($C$5)</f>
        <v>Plaice VIIe - International (Used metier based datasets)</v>
      </c>
    </row>
    <row r="102" spans="14:33" x14ac:dyDescent="0.45">
      <c r="N102" s="3"/>
    </row>
    <row r="103" spans="14:33" x14ac:dyDescent="0.45">
      <c r="N103" s="6" t="s">
        <v>29</v>
      </c>
      <c r="P103" s="5">
        <f>($B$7)</f>
        <v>1993</v>
      </c>
      <c r="Q103" s="9"/>
      <c r="R103" s="9"/>
      <c r="S103" s="9"/>
      <c r="T103" s="6" t="s">
        <v>30</v>
      </c>
      <c r="U103" s="10"/>
      <c r="W103" s="5" t="str">
        <f>($D$7)</f>
        <v>Combined</v>
      </c>
    </row>
    <row r="104" spans="14:33" x14ac:dyDescent="0.45">
      <c r="N104" s="6"/>
      <c r="P104" s="6"/>
      <c r="Q104" s="9"/>
      <c r="R104" s="9"/>
      <c r="S104" s="9"/>
      <c r="U104" s="10"/>
    </row>
    <row r="105" spans="14:33" x14ac:dyDescent="0.45">
      <c r="N105" s="6" t="s">
        <v>32</v>
      </c>
      <c r="P105" s="36">
        <f>($F$7)</f>
        <v>42194</v>
      </c>
      <c r="Q105" s="2"/>
      <c r="R105" s="2"/>
      <c r="T105" s="6" t="s">
        <v>33</v>
      </c>
      <c r="U105" s="2"/>
      <c r="W105" s="5" t="str">
        <f>($J$7)</f>
        <v>idh</v>
      </c>
    </row>
    <row r="108" spans="14:33" x14ac:dyDescent="0.45">
      <c r="N108" s="15" t="s">
        <v>68</v>
      </c>
    </row>
    <row r="110" spans="14:33" x14ac:dyDescent="0.45">
      <c r="N110" s="3" t="s">
        <v>61</v>
      </c>
    </row>
    <row r="111" spans="14:33" x14ac:dyDescent="0.45">
      <c r="AE111" s="37" t="str">
        <f>J13</f>
        <v>TOTAL</v>
      </c>
      <c r="AF111" s="2"/>
    </row>
    <row r="112" spans="14:33" x14ac:dyDescent="0.45">
      <c r="O112" s="37" t="str">
        <f>C14</f>
        <v>International</v>
      </c>
      <c r="P112" s="2"/>
      <c r="S112" s="37" t="str">
        <f>D14</f>
        <v>Migration</v>
      </c>
      <c r="T112" s="2"/>
      <c r="W112" s="37" t="str">
        <f>E14</f>
        <v>-</v>
      </c>
      <c r="X112" s="2"/>
      <c r="AA112" s="37" t="str">
        <f>F14</f>
        <v>-</v>
      </c>
      <c r="AB112" s="37"/>
      <c r="AE112" s="37" t="str">
        <f>J14</f>
        <v>ANNUAL</v>
      </c>
      <c r="AF112" s="2"/>
    </row>
    <row r="113" spans="14:34" x14ac:dyDescent="0.45">
      <c r="N113" s="17" t="s">
        <v>40</v>
      </c>
      <c r="O113" s="10" t="s">
        <v>41</v>
      </c>
      <c r="P113" s="10" t="s">
        <v>42</v>
      </c>
      <c r="S113" s="10" t="s">
        <v>41</v>
      </c>
      <c r="T113" s="10" t="s">
        <v>42</v>
      </c>
      <c r="U113" s="10"/>
      <c r="W113" s="10" t="s">
        <v>41</v>
      </c>
      <c r="X113" s="10" t="s">
        <v>42</v>
      </c>
      <c r="Y113" s="10"/>
      <c r="AA113" s="10" t="s">
        <v>41</v>
      </c>
      <c r="AB113" s="10" t="s">
        <v>42</v>
      </c>
      <c r="AC113" s="10"/>
      <c r="AE113" s="10" t="s">
        <v>41</v>
      </c>
      <c r="AF113" s="10" t="s">
        <v>42</v>
      </c>
      <c r="AH113" s="10"/>
    </row>
    <row r="114" spans="14:34" x14ac:dyDescent="0.45">
      <c r="N114" s="17">
        <v>0</v>
      </c>
      <c r="O114" s="30">
        <f t="shared" ref="O114:O129" si="14">SUM(O47*$C$21)</f>
        <v>0</v>
      </c>
      <c r="P114" s="22">
        <f t="shared" ref="P114:P129" si="15">P47</f>
        <v>0</v>
      </c>
      <c r="Q114" s="22">
        <f t="shared" ref="Q114:Q129" si="16">SUM(O114*P114)</f>
        <v>0</v>
      </c>
      <c r="S114" s="30">
        <f t="shared" ref="S114:S129" si="17">SUM(S47*$D$21)</f>
        <v>0</v>
      </c>
      <c r="T114" s="22">
        <f t="shared" ref="T114:T129" si="18">T47</f>
        <v>0</v>
      </c>
      <c r="U114" s="22">
        <f t="shared" ref="U114:U129" si="19">SUM(S114*T114)</f>
        <v>0</v>
      </c>
      <c r="W114" s="30">
        <f t="shared" ref="W114:W129" si="20">SUM(W47*$E$21)</f>
        <v>0</v>
      </c>
      <c r="X114" s="22">
        <f t="shared" ref="X114:X129" si="21">X47</f>
        <v>0</v>
      </c>
      <c r="Y114" s="22">
        <f t="shared" ref="Y114:Y129" si="22">SUM(W114*X114)</f>
        <v>0</v>
      </c>
      <c r="AA114" s="30">
        <f t="shared" ref="AA114:AA129" si="23">SUM(AA47*$F$21)</f>
        <v>0</v>
      </c>
      <c r="AB114" s="22">
        <f t="shared" ref="AB114:AB129" si="24">AB47</f>
        <v>0</v>
      </c>
      <c r="AC114" s="22">
        <f>SUM(AA114*AB114)</f>
        <v>0</v>
      </c>
      <c r="AE114" s="30">
        <f t="shared" ref="AE114:AE129" si="25">SUM(AA114+W114+S114+O114)*$J$21</f>
        <v>0</v>
      </c>
      <c r="AF114" s="22">
        <f>IF(O114+S114+W114+AA114 =0,0,(P114*O114 +T114*S114+ X114*W114 +AB114*AA114)/(O114+S114+W114+AA114))</f>
        <v>0</v>
      </c>
      <c r="AG114">
        <f t="shared" ref="AG114:AG129" si="26">SUM(AE114*AF114)</f>
        <v>0</v>
      </c>
      <c r="AH114" s="22"/>
    </row>
    <row r="115" spans="14:34" x14ac:dyDescent="0.45">
      <c r="N115" s="17">
        <v>1</v>
      </c>
      <c r="O115" s="30">
        <f t="shared" si="14"/>
        <v>0</v>
      </c>
      <c r="P115" s="22">
        <f t="shared" si="15"/>
        <v>0</v>
      </c>
      <c r="Q115" s="22">
        <f t="shared" si="16"/>
        <v>0</v>
      </c>
      <c r="S115" s="30">
        <f t="shared" si="17"/>
        <v>0</v>
      </c>
      <c r="T115" s="22">
        <f t="shared" si="18"/>
        <v>0</v>
      </c>
      <c r="U115" s="22">
        <f t="shared" si="19"/>
        <v>0</v>
      </c>
      <c r="W115" s="30">
        <f t="shared" si="20"/>
        <v>0</v>
      </c>
      <c r="X115" s="22">
        <f t="shared" si="21"/>
        <v>0</v>
      </c>
      <c r="Y115" s="22">
        <f t="shared" si="22"/>
        <v>0</v>
      </c>
      <c r="AA115" s="30">
        <f t="shared" si="23"/>
        <v>0</v>
      </c>
      <c r="AB115" s="22">
        <f t="shared" si="24"/>
        <v>0</v>
      </c>
      <c r="AC115" s="22">
        <f t="shared" ref="AC115:AC129" si="27">SUM(AA115*AB115)</f>
        <v>0</v>
      </c>
      <c r="AE115" s="30">
        <f t="shared" si="25"/>
        <v>0</v>
      </c>
      <c r="AF115" s="22">
        <f t="shared" ref="AF115:AF129" si="28">IF(O115+S115+W115+AA115 =0,0,(P115*O115 +T115*S115+ X115*W115 +AB115*AA115)/(O115+S115+W115+AA115))</f>
        <v>0</v>
      </c>
      <c r="AG115">
        <f t="shared" si="26"/>
        <v>0</v>
      </c>
      <c r="AH115" s="22"/>
    </row>
    <row r="116" spans="14:34" x14ac:dyDescent="0.45">
      <c r="N116" s="17">
        <v>2</v>
      </c>
      <c r="O116" s="30">
        <f t="shared" si="14"/>
        <v>0</v>
      </c>
      <c r="P116" s="22">
        <f t="shared" si="15"/>
        <v>0</v>
      </c>
      <c r="Q116" s="22">
        <f t="shared" si="16"/>
        <v>0</v>
      </c>
      <c r="S116" s="30">
        <f t="shared" si="17"/>
        <v>0</v>
      </c>
      <c r="T116" s="22">
        <f t="shared" si="18"/>
        <v>0</v>
      </c>
      <c r="U116" s="22">
        <f t="shared" si="19"/>
        <v>0</v>
      </c>
      <c r="W116" s="30">
        <f t="shared" si="20"/>
        <v>0</v>
      </c>
      <c r="X116" s="22">
        <f t="shared" si="21"/>
        <v>0</v>
      </c>
      <c r="Y116" s="22">
        <f t="shared" si="22"/>
        <v>0</v>
      </c>
      <c r="AA116" s="30">
        <f t="shared" si="23"/>
        <v>0</v>
      </c>
      <c r="AB116" s="22">
        <f t="shared" si="24"/>
        <v>0</v>
      </c>
      <c r="AC116" s="22">
        <f t="shared" si="27"/>
        <v>0</v>
      </c>
      <c r="AE116" s="30">
        <f t="shared" si="25"/>
        <v>0</v>
      </c>
      <c r="AF116" s="22">
        <f t="shared" si="28"/>
        <v>0</v>
      </c>
      <c r="AG116">
        <f t="shared" si="26"/>
        <v>0</v>
      </c>
      <c r="AH116" s="22"/>
    </row>
    <row r="117" spans="14:34" x14ac:dyDescent="0.45">
      <c r="N117" s="17">
        <v>3</v>
      </c>
      <c r="O117" s="30">
        <f t="shared" si="14"/>
        <v>0</v>
      </c>
      <c r="P117" s="22">
        <f t="shared" si="15"/>
        <v>0</v>
      </c>
      <c r="Q117" s="22">
        <f t="shared" si="16"/>
        <v>0</v>
      </c>
      <c r="S117" s="30">
        <f t="shared" si="17"/>
        <v>0</v>
      </c>
      <c r="T117" s="22">
        <f t="shared" si="18"/>
        <v>0</v>
      </c>
      <c r="U117" s="22">
        <f t="shared" si="19"/>
        <v>0</v>
      </c>
      <c r="W117" s="30">
        <f t="shared" si="20"/>
        <v>0</v>
      </c>
      <c r="X117" s="22">
        <f t="shared" si="21"/>
        <v>0</v>
      </c>
      <c r="Y117" s="22">
        <f t="shared" si="22"/>
        <v>0</v>
      </c>
      <c r="AA117" s="30">
        <f t="shared" si="23"/>
        <v>0</v>
      </c>
      <c r="AB117" s="22">
        <f t="shared" si="24"/>
        <v>0</v>
      </c>
      <c r="AC117" s="22">
        <f t="shared" si="27"/>
        <v>0</v>
      </c>
      <c r="AE117" s="30">
        <f t="shared" si="25"/>
        <v>0</v>
      </c>
      <c r="AF117" s="22">
        <f t="shared" si="28"/>
        <v>0</v>
      </c>
      <c r="AG117">
        <f t="shared" si="26"/>
        <v>0</v>
      </c>
      <c r="AH117" s="22"/>
    </row>
    <row r="118" spans="14:34" x14ac:dyDescent="0.45">
      <c r="N118" s="17">
        <v>4</v>
      </c>
      <c r="O118" s="30">
        <f t="shared" si="14"/>
        <v>0</v>
      </c>
      <c r="P118" s="22">
        <f t="shared" si="15"/>
        <v>0</v>
      </c>
      <c r="Q118" s="22">
        <f t="shared" si="16"/>
        <v>0</v>
      </c>
      <c r="S118" s="30">
        <f t="shared" si="17"/>
        <v>0</v>
      </c>
      <c r="T118" s="22">
        <f t="shared" si="18"/>
        <v>0</v>
      </c>
      <c r="U118" s="22">
        <f t="shared" si="19"/>
        <v>0</v>
      </c>
      <c r="W118" s="30">
        <f t="shared" si="20"/>
        <v>0</v>
      </c>
      <c r="X118" s="22">
        <f t="shared" si="21"/>
        <v>0</v>
      </c>
      <c r="Y118" s="22">
        <f t="shared" si="22"/>
        <v>0</v>
      </c>
      <c r="AA118" s="30">
        <f t="shared" si="23"/>
        <v>0</v>
      </c>
      <c r="AB118" s="22">
        <f t="shared" si="24"/>
        <v>0</v>
      </c>
      <c r="AC118" s="22">
        <f t="shared" si="27"/>
        <v>0</v>
      </c>
      <c r="AE118" s="30">
        <f t="shared" si="25"/>
        <v>0</v>
      </c>
      <c r="AF118" s="22">
        <f t="shared" si="28"/>
        <v>0</v>
      </c>
      <c r="AG118">
        <f t="shared" si="26"/>
        <v>0</v>
      </c>
      <c r="AH118" s="22"/>
    </row>
    <row r="119" spans="14:34" x14ac:dyDescent="0.45">
      <c r="N119" s="17">
        <v>5</v>
      </c>
      <c r="O119" s="30">
        <f t="shared" si="14"/>
        <v>0</v>
      </c>
      <c r="P119" s="22">
        <f t="shared" si="15"/>
        <v>0</v>
      </c>
      <c r="Q119" s="22">
        <f t="shared" si="16"/>
        <v>0</v>
      </c>
      <c r="S119" s="30">
        <f t="shared" si="17"/>
        <v>0</v>
      </c>
      <c r="T119" s="22">
        <f t="shared" si="18"/>
        <v>0</v>
      </c>
      <c r="U119" s="22">
        <f t="shared" si="19"/>
        <v>0</v>
      </c>
      <c r="W119" s="30">
        <f t="shared" si="20"/>
        <v>0</v>
      </c>
      <c r="X119" s="22">
        <f t="shared" si="21"/>
        <v>0</v>
      </c>
      <c r="Y119" s="22">
        <f t="shared" si="22"/>
        <v>0</v>
      </c>
      <c r="AA119" s="30">
        <f t="shared" si="23"/>
        <v>0</v>
      </c>
      <c r="AB119" s="22">
        <f t="shared" si="24"/>
        <v>0</v>
      </c>
      <c r="AC119" s="22">
        <f t="shared" si="27"/>
        <v>0</v>
      </c>
      <c r="AE119" s="30">
        <f t="shared" si="25"/>
        <v>0</v>
      </c>
      <c r="AF119" s="22">
        <f t="shared" si="28"/>
        <v>0</v>
      </c>
      <c r="AG119">
        <f t="shared" si="26"/>
        <v>0</v>
      </c>
      <c r="AH119" s="22"/>
    </row>
    <row r="120" spans="14:34" x14ac:dyDescent="0.45">
      <c r="N120" s="17">
        <v>6</v>
      </c>
      <c r="O120" s="30">
        <f t="shared" si="14"/>
        <v>0</v>
      </c>
      <c r="P120" s="22">
        <f t="shared" si="15"/>
        <v>0</v>
      </c>
      <c r="Q120" s="22">
        <f t="shared" si="16"/>
        <v>0</v>
      </c>
      <c r="S120" s="30">
        <f t="shared" si="17"/>
        <v>0</v>
      </c>
      <c r="T120" s="22">
        <f t="shared" si="18"/>
        <v>0</v>
      </c>
      <c r="U120" s="22">
        <f t="shared" si="19"/>
        <v>0</v>
      </c>
      <c r="W120" s="30">
        <f t="shared" si="20"/>
        <v>0</v>
      </c>
      <c r="X120" s="22">
        <f t="shared" si="21"/>
        <v>0</v>
      </c>
      <c r="Y120" s="22">
        <f t="shared" si="22"/>
        <v>0</v>
      </c>
      <c r="AA120" s="30">
        <f t="shared" si="23"/>
        <v>0</v>
      </c>
      <c r="AB120" s="22">
        <f t="shared" si="24"/>
        <v>0</v>
      </c>
      <c r="AC120" s="22">
        <f t="shared" si="27"/>
        <v>0</v>
      </c>
      <c r="AE120" s="30">
        <f t="shared" si="25"/>
        <v>0</v>
      </c>
      <c r="AF120" s="22">
        <f t="shared" si="28"/>
        <v>0</v>
      </c>
      <c r="AG120">
        <f t="shared" si="26"/>
        <v>0</v>
      </c>
      <c r="AH120" s="22"/>
    </row>
    <row r="121" spans="14:34" x14ac:dyDescent="0.45">
      <c r="N121" s="17">
        <v>7</v>
      </c>
      <c r="O121" s="30">
        <f t="shared" si="14"/>
        <v>0</v>
      </c>
      <c r="P121" s="22">
        <f t="shared" si="15"/>
        <v>0</v>
      </c>
      <c r="Q121" s="22">
        <f t="shared" si="16"/>
        <v>0</v>
      </c>
      <c r="S121" s="30">
        <f t="shared" si="17"/>
        <v>0</v>
      </c>
      <c r="T121" s="22">
        <f t="shared" si="18"/>
        <v>0</v>
      </c>
      <c r="U121" s="22">
        <f t="shared" si="19"/>
        <v>0</v>
      </c>
      <c r="W121" s="30">
        <f t="shared" si="20"/>
        <v>0</v>
      </c>
      <c r="X121" s="22">
        <f t="shared" si="21"/>
        <v>0</v>
      </c>
      <c r="Y121" s="22">
        <f t="shared" si="22"/>
        <v>0</v>
      </c>
      <c r="AA121" s="30">
        <f t="shared" si="23"/>
        <v>0</v>
      </c>
      <c r="AB121" s="22">
        <f t="shared" si="24"/>
        <v>0</v>
      </c>
      <c r="AC121" s="22">
        <f t="shared" si="27"/>
        <v>0</v>
      </c>
      <c r="AE121" s="30">
        <f t="shared" si="25"/>
        <v>0</v>
      </c>
      <c r="AF121" s="22">
        <f t="shared" si="28"/>
        <v>0</v>
      </c>
      <c r="AG121">
        <f t="shared" si="26"/>
        <v>0</v>
      </c>
      <c r="AH121" s="22"/>
    </row>
    <row r="122" spans="14:34" x14ac:dyDescent="0.45">
      <c r="N122" s="17">
        <v>8</v>
      </c>
      <c r="O122" s="30">
        <f t="shared" si="14"/>
        <v>0</v>
      </c>
      <c r="P122" s="22">
        <f t="shared" si="15"/>
        <v>0</v>
      </c>
      <c r="Q122" s="22">
        <f t="shared" si="16"/>
        <v>0</v>
      </c>
      <c r="S122" s="30">
        <f t="shared" si="17"/>
        <v>0</v>
      </c>
      <c r="T122" s="22">
        <f t="shared" si="18"/>
        <v>0</v>
      </c>
      <c r="U122" s="22">
        <f t="shared" si="19"/>
        <v>0</v>
      </c>
      <c r="W122" s="30">
        <f t="shared" si="20"/>
        <v>0</v>
      </c>
      <c r="X122" s="22">
        <f t="shared" si="21"/>
        <v>0</v>
      </c>
      <c r="Y122" s="22">
        <f t="shared" si="22"/>
        <v>0</v>
      </c>
      <c r="AA122" s="30">
        <f t="shared" si="23"/>
        <v>0</v>
      </c>
      <c r="AB122" s="22">
        <f t="shared" si="24"/>
        <v>0</v>
      </c>
      <c r="AC122" s="22">
        <f t="shared" si="27"/>
        <v>0</v>
      </c>
      <c r="AE122" s="30">
        <f t="shared" si="25"/>
        <v>0</v>
      </c>
      <c r="AF122" s="22">
        <f t="shared" si="28"/>
        <v>0</v>
      </c>
      <c r="AG122">
        <f t="shared" si="26"/>
        <v>0</v>
      </c>
      <c r="AH122" s="22"/>
    </row>
    <row r="123" spans="14:34" x14ac:dyDescent="0.45">
      <c r="N123" s="17">
        <v>9</v>
      </c>
      <c r="O123" s="30">
        <f t="shared" si="14"/>
        <v>0</v>
      </c>
      <c r="P123" s="22">
        <f t="shared" si="15"/>
        <v>0</v>
      </c>
      <c r="Q123" s="22">
        <f t="shared" si="16"/>
        <v>0</v>
      </c>
      <c r="S123" s="30">
        <f t="shared" si="17"/>
        <v>0</v>
      </c>
      <c r="T123" s="22">
        <f t="shared" si="18"/>
        <v>0</v>
      </c>
      <c r="U123" s="22">
        <f t="shared" si="19"/>
        <v>0</v>
      </c>
      <c r="W123" s="30">
        <f t="shared" si="20"/>
        <v>0</v>
      </c>
      <c r="X123" s="22">
        <f t="shared" si="21"/>
        <v>0</v>
      </c>
      <c r="Y123" s="22">
        <f t="shared" si="22"/>
        <v>0</v>
      </c>
      <c r="AA123" s="30">
        <f t="shared" si="23"/>
        <v>0</v>
      </c>
      <c r="AB123" s="22">
        <f t="shared" si="24"/>
        <v>0</v>
      </c>
      <c r="AC123" s="22">
        <f t="shared" si="27"/>
        <v>0</v>
      </c>
      <c r="AE123" s="30">
        <f t="shared" si="25"/>
        <v>0</v>
      </c>
      <c r="AF123" s="22">
        <f t="shared" si="28"/>
        <v>0</v>
      </c>
      <c r="AG123">
        <f t="shared" si="26"/>
        <v>0</v>
      </c>
      <c r="AH123" s="22"/>
    </row>
    <row r="124" spans="14:34" x14ac:dyDescent="0.45">
      <c r="N124" s="17">
        <v>10</v>
      </c>
      <c r="O124" s="30">
        <f t="shared" si="14"/>
        <v>0</v>
      </c>
      <c r="P124" s="22">
        <f t="shared" si="15"/>
        <v>0</v>
      </c>
      <c r="Q124" s="22">
        <f t="shared" si="16"/>
        <v>0</v>
      </c>
      <c r="S124" s="30">
        <f t="shared" si="17"/>
        <v>0</v>
      </c>
      <c r="T124" s="22">
        <f t="shared" si="18"/>
        <v>0</v>
      </c>
      <c r="U124" s="22">
        <f t="shared" si="19"/>
        <v>0</v>
      </c>
      <c r="W124" s="30">
        <f t="shared" si="20"/>
        <v>0</v>
      </c>
      <c r="X124" s="22">
        <f t="shared" si="21"/>
        <v>0</v>
      </c>
      <c r="Y124" s="22">
        <f t="shared" si="22"/>
        <v>0</v>
      </c>
      <c r="AA124" s="30">
        <f t="shared" si="23"/>
        <v>0</v>
      </c>
      <c r="AB124" s="22">
        <f t="shared" si="24"/>
        <v>0</v>
      </c>
      <c r="AC124" s="22">
        <f t="shared" si="27"/>
        <v>0</v>
      </c>
      <c r="AE124" s="30">
        <f t="shared" si="25"/>
        <v>0</v>
      </c>
      <c r="AF124" s="22">
        <f t="shared" si="28"/>
        <v>0</v>
      </c>
      <c r="AG124">
        <f t="shared" si="26"/>
        <v>0</v>
      </c>
      <c r="AH124" s="22"/>
    </row>
    <row r="125" spans="14:34" x14ac:dyDescent="0.45">
      <c r="N125" s="17">
        <v>11</v>
      </c>
      <c r="O125" s="30">
        <f t="shared" si="14"/>
        <v>0</v>
      </c>
      <c r="P125" s="22">
        <f t="shared" si="15"/>
        <v>0</v>
      </c>
      <c r="Q125" s="22">
        <f t="shared" si="16"/>
        <v>0</v>
      </c>
      <c r="S125" s="30">
        <f t="shared" si="17"/>
        <v>0</v>
      </c>
      <c r="T125" s="22">
        <f t="shared" si="18"/>
        <v>0</v>
      </c>
      <c r="U125" s="22">
        <f t="shared" si="19"/>
        <v>0</v>
      </c>
      <c r="W125" s="30">
        <f t="shared" si="20"/>
        <v>0</v>
      </c>
      <c r="X125" s="22">
        <f t="shared" si="21"/>
        <v>0</v>
      </c>
      <c r="Y125" s="22">
        <f t="shared" si="22"/>
        <v>0</v>
      </c>
      <c r="AA125" s="30">
        <f t="shared" si="23"/>
        <v>0</v>
      </c>
      <c r="AB125" s="22">
        <f t="shared" si="24"/>
        <v>0</v>
      </c>
      <c r="AC125" s="22">
        <f t="shared" si="27"/>
        <v>0</v>
      </c>
      <c r="AE125" s="30">
        <f t="shared" si="25"/>
        <v>0</v>
      </c>
      <c r="AF125" s="22">
        <f t="shared" si="28"/>
        <v>0</v>
      </c>
      <c r="AG125">
        <f t="shared" si="26"/>
        <v>0</v>
      </c>
      <c r="AH125" s="22"/>
    </row>
    <row r="126" spans="14:34" x14ac:dyDescent="0.45">
      <c r="N126" s="17">
        <v>12</v>
      </c>
      <c r="O126" s="30">
        <f t="shared" si="14"/>
        <v>0</v>
      </c>
      <c r="P126" s="22">
        <f t="shared" si="15"/>
        <v>0</v>
      </c>
      <c r="Q126" s="22">
        <f t="shared" si="16"/>
        <v>0</v>
      </c>
      <c r="S126" s="30">
        <f t="shared" si="17"/>
        <v>0</v>
      </c>
      <c r="T126" s="22">
        <f t="shared" si="18"/>
        <v>0</v>
      </c>
      <c r="U126" s="22">
        <f t="shared" si="19"/>
        <v>0</v>
      </c>
      <c r="W126" s="30">
        <f t="shared" si="20"/>
        <v>0</v>
      </c>
      <c r="X126" s="22">
        <f t="shared" si="21"/>
        <v>0</v>
      </c>
      <c r="Y126" s="22">
        <f t="shared" si="22"/>
        <v>0</v>
      </c>
      <c r="AA126" s="30">
        <f t="shared" si="23"/>
        <v>0</v>
      </c>
      <c r="AB126" s="22">
        <f t="shared" si="24"/>
        <v>0</v>
      </c>
      <c r="AC126" s="22">
        <f t="shared" si="27"/>
        <v>0</v>
      </c>
      <c r="AE126" s="30">
        <f t="shared" si="25"/>
        <v>0</v>
      </c>
      <c r="AF126" s="22">
        <f t="shared" si="28"/>
        <v>0</v>
      </c>
      <c r="AG126">
        <f t="shared" si="26"/>
        <v>0</v>
      </c>
      <c r="AH126" s="22"/>
    </row>
    <row r="127" spans="14:34" x14ac:dyDescent="0.45">
      <c r="N127" s="17">
        <v>13</v>
      </c>
      <c r="O127" s="30">
        <f t="shared" si="14"/>
        <v>0</v>
      </c>
      <c r="P127" s="22">
        <f t="shared" si="15"/>
        <v>0</v>
      </c>
      <c r="Q127" s="22">
        <f t="shared" si="16"/>
        <v>0</v>
      </c>
      <c r="S127" s="30">
        <f t="shared" si="17"/>
        <v>0</v>
      </c>
      <c r="T127" s="22">
        <f t="shared" si="18"/>
        <v>0</v>
      </c>
      <c r="U127" s="22">
        <f t="shared" si="19"/>
        <v>0</v>
      </c>
      <c r="W127" s="30">
        <f t="shared" si="20"/>
        <v>0</v>
      </c>
      <c r="X127" s="22">
        <f t="shared" si="21"/>
        <v>0</v>
      </c>
      <c r="Y127" s="22">
        <f t="shared" si="22"/>
        <v>0</v>
      </c>
      <c r="AA127" s="30">
        <f t="shared" si="23"/>
        <v>0</v>
      </c>
      <c r="AB127" s="22">
        <f t="shared" si="24"/>
        <v>0</v>
      </c>
      <c r="AC127" s="22">
        <f t="shared" si="27"/>
        <v>0</v>
      </c>
      <c r="AE127" s="30">
        <f t="shared" si="25"/>
        <v>0</v>
      </c>
      <c r="AF127" s="22">
        <f t="shared" si="28"/>
        <v>0</v>
      </c>
      <c r="AG127">
        <f t="shared" si="26"/>
        <v>0</v>
      </c>
      <c r="AH127" s="22"/>
    </row>
    <row r="128" spans="14:34" x14ac:dyDescent="0.45">
      <c r="N128" s="17">
        <v>14</v>
      </c>
      <c r="O128" s="30">
        <f t="shared" si="14"/>
        <v>0</v>
      </c>
      <c r="P128" s="22">
        <f t="shared" si="15"/>
        <v>0</v>
      </c>
      <c r="Q128" s="22">
        <f t="shared" si="16"/>
        <v>0</v>
      </c>
      <c r="S128" s="30">
        <f t="shared" si="17"/>
        <v>0</v>
      </c>
      <c r="T128" s="22">
        <f t="shared" si="18"/>
        <v>0</v>
      </c>
      <c r="U128" s="22">
        <f t="shared" si="19"/>
        <v>0</v>
      </c>
      <c r="W128" s="30">
        <f t="shared" si="20"/>
        <v>0</v>
      </c>
      <c r="X128" s="22">
        <f t="shared" si="21"/>
        <v>0</v>
      </c>
      <c r="Y128" s="22">
        <f t="shared" si="22"/>
        <v>0</v>
      </c>
      <c r="AA128" s="30">
        <f t="shared" si="23"/>
        <v>0</v>
      </c>
      <c r="AB128" s="22">
        <f t="shared" si="24"/>
        <v>0</v>
      </c>
      <c r="AC128" s="22">
        <f t="shared" si="27"/>
        <v>0</v>
      </c>
      <c r="AE128" s="30">
        <f t="shared" si="25"/>
        <v>0</v>
      </c>
      <c r="AF128" s="22">
        <f t="shared" si="28"/>
        <v>0</v>
      </c>
      <c r="AG128">
        <f t="shared" si="26"/>
        <v>0</v>
      </c>
      <c r="AH128" s="22"/>
    </row>
    <row r="129" spans="14:34" x14ac:dyDescent="0.45">
      <c r="N129" s="17" t="s">
        <v>53</v>
      </c>
      <c r="O129" s="30">
        <f t="shared" si="14"/>
        <v>0</v>
      </c>
      <c r="P129" s="22">
        <f t="shared" si="15"/>
        <v>0</v>
      </c>
      <c r="Q129" s="22">
        <f t="shared" si="16"/>
        <v>0</v>
      </c>
      <c r="S129" s="30">
        <f t="shared" si="17"/>
        <v>0</v>
      </c>
      <c r="T129" s="22">
        <f t="shared" si="18"/>
        <v>0</v>
      </c>
      <c r="U129" s="22">
        <f t="shared" si="19"/>
        <v>0</v>
      </c>
      <c r="W129" s="30">
        <f t="shared" si="20"/>
        <v>0</v>
      </c>
      <c r="X129" s="22">
        <f t="shared" si="21"/>
        <v>0</v>
      </c>
      <c r="Y129" s="22">
        <f t="shared" si="22"/>
        <v>0</v>
      </c>
      <c r="AA129" s="30">
        <f t="shared" si="23"/>
        <v>0</v>
      </c>
      <c r="AB129" s="22">
        <f t="shared" si="24"/>
        <v>0</v>
      </c>
      <c r="AC129" s="22">
        <f t="shared" si="27"/>
        <v>0</v>
      </c>
      <c r="AE129" s="30">
        <f t="shared" si="25"/>
        <v>0</v>
      </c>
      <c r="AF129" s="22">
        <f t="shared" si="28"/>
        <v>0</v>
      </c>
      <c r="AG129">
        <f t="shared" si="26"/>
        <v>0</v>
      </c>
      <c r="AH129" s="22"/>
    </row>
    <row r="131" spans="14:34" x14ac:dyDescent="0.45">
      <c r="N131" t="s">
        <v>54</v>
      </c>
      <c r="O131" s="38">
        <f>SUM(O114:O129)</f>
        <v>0</v>
      </c>
      <c r="Q131" s="22">
        <f>SUM(Q114:Q129)</f>
        <v>0</v>
      </c>
      <c r="S131" s="30">
        <f>SUM(S114:S129)</f>
        <v>0</v>
      </c>
      <c r="U131" s="22">
        <f>SUM(U114:U129)</f>
        <v>0</v>
      </c>
      <c r="W131" s="38">
        <f>SUM(W114:W129)</f>
        <v>0</v>
      </c>
      <c r="Y131" s="22">
        <f>SUM(Y114:Y129)</f>
        <v>0</v>
      </c>
      <c r="AA131" s="38">
        <f>SUM(AA114:AA129)</f>
        <v>0</v>
      </c>
      <c r="AC131" s="22">
        <f>SUM(AC114:AC129)</f>
        <v>0</v>
      </c>
      <c r="AE131" s="31">
        <f>SUM(AE114:AE129)</f>
        <v>0</v>
      </c>
      <c r="AF131" s="2"/>
      <c r="AG131">
        <f>SUM(AG114:AG129)</f>
        <v>0</v>
      </c>
      <c r="AH131" s="22"/>
    </row>
    <row r="135" spans="14:34" x14ac:dyDescent="0.45">
      <c r="N135" s="3" t="s">
        <v>26</v>
      </c>
      <c r="P135" s="5" t="str">
        <f>($C$3)</f>
        <v>p7eINT_metier</v>
      </c>
      <c r="T135" s="6" t="s">
        <v>27</v>
      </c>
      <c r="W135" s="7" t="str">
        <f>($C$5)</f>
        <v>Plaice VIIe - International (Used metier based datasets)</v>
      </c>
    </row>
    <row r="136" spans="14:34" x14ac:dyDescent="0.45">
      <c r="N136" s="3"/>
    </row>
    <row r="137" spans="14:34" x14ac:dyDescent="0.45">
      <c r="N137" s="6" t="s">
        <v>29</v>
      </c>
      <c r="P137" s="5">
        <f>($B$7)</f>
        <v>1993</v>
      </c>
      <c r="Q137" s="9"/>
      <c r="R137" s="9"/>
      <c r="S137" s="9"/>
      <c r="T137" s="6" t="s">
        <v>30</v>
      </c>
      <c r="U137" s="10"/>
      <c r="W137" s="5" t="str">
        <f>($D$7)</f>
        <v>Combined</v>
      </c>
    </row>
    <row r="138" spans="14:34" x14ac:dyDescent="0.45">
      <c r="N138" s="6"/>
      <c r="P138" s="6"/>
      <c r="Q138" s="9"/>
      <c r="R138" s="9"/>
      <c r="S138" s="9"/>
      <c r="U138" s="10"/>
    </row>
    <row r="139" spans="14:34" x14ac:dyDescent="0.45">
      <c r="N139" s="6" t="s">
        <v>32</v>
      </c>
      <c r="P139" s="36">
        <f>($F$7)</f>
        <v>42194</v>
      </c>
      <c r="Q139" s="2"/>
      <c r="R139" s="2"/>
      <c r="T139" s="6" t="s">
        <v>33</v>
      </c>
      <c r="U139" s="2"/>
      <c r="W139" s="5" t="str">
        <f>($J$7)</f>
        <v>idh</v>
      </c>
    </row>
    <row r="142" spans="14:34" x14ac:dyDescent="0.45">
      <c r="N142" s="15" t="s">
        <v>68</v>
      </c>
      <c r="X142" s="57" t="s">
        <v>138</v>
      </c>
    </row>
    <row r="143" spans="14:34" x14ac:dyDescent="0.45">
      <c r="X143" s="57" t="s">
        <v>139</v>
      </c>
    </row>
    <row r="144" spans="14:34" x14ac:dyDescent="0.45">
      <c r="N144" s="3" t="s">
        <v>78</v>
      </c>
      <c r="S144">
        <v>3.0000000000000001E-3</v>
      </c>
      <c r="T144">
        <v>5.6899999999999999E-2</v>
      </c>
      <c r="W144">
        <v>0.10489999999999999</v>
      </c>
    </row>
    <row r="145" spans="10:39" x14ac:dyDescent="0.45">
      <c r="AH145" s="66"/>
      <c r="AI145" s="66"/>
      <c r="AJ145" s="67"/>
      <c r="AK145" s="67"/>
      <c r="AL145" s="67"/>
      <c r="AM145" s="67"/>
    </row>
    <row r="146" spans="10:39" x14ac:dyDescent="0.45">
      <c r="O146" s="37" t="str">
        <f>J13</f>
        <v>TOTAL</v>
      </c>
      <c r="P146" s="2"/>
      <c r="AA146" s="42" t="s">
        <v>79</v>
      </c>
      <c r="AF146" s="42" t="s">
        <v>79</v>
      </c>
      <c r="AH146" s="66"/>
      <c r="AI146" s="66"/>
      <c r="AJ146" s="68" t="s">
        <v>79</v>
      </c>
      <c r="AK146" s="67"/>
      <c r="AL146" s="67"/>
      <c r="AM146" s="67"/>
    </row>
    <row r="147" spans="10:39" x14ac:dyDescent="0.45">
      <c r="O147" s="37" t="str">
        <f>J14</f>
        <v>ANNUAL</v>
      </c>
      <c r="P147" s="2"/>
      <c r="S147" t="s">
        <v>80</v>
      </c>
      <c r="T147" t="s">
        <v>81</v>
      </c>
      <c r="AA147" s="42" t="s">
        <v>82</v>
      </c>
      <c r="AE147" t="s">
        <v>80</v>
      </c>
      <c r="AF147" s="42" t="s">
        <v>82</v>
      </c>
      <c r="AH147" s="66"/>
      <c r="AI147" s="66"/>
      <c r="AJ147" s="68" t="s">
        <v>83</v>
      </c>
      <c r="AK147" s="67"/>
      <c r="AL147" s="67"/>
      <c r="AM147" s="67"/>
    </row>
    <row r="148" spans="10:39" x14ac:dyDescent="0.45">
      <c r="N148" s="17" t="s">
        <v>40</v>
      </c>
      <c r="O148" s="10" t="s">
        <v>74</v>
      </c>
      <c r="P148" s="10" t="s">
        <v>75</v>
      </c>
      <c r="S148" t="s">
        <v>84</v>
      </c>
      <c r="T148" t="s">
        <v>85</v>
      </c>
      <c r="W148" t="s">
        <v>86</v>
      </c>
      <c r="X148" t="s">
        <v>87</v>
      </c>
      <c r="AA148" s="42" t="s">
        <v>88</v>
      </c>
      <c r="AE148" t="s">
        <v>89</v>
      </c>
      <c r="AF148" s="42" t="s">
        <v>90</v>
      </c>
      <c r="AH148" s="66"/>
      <c r="AI148" s="66"/>
      <c r="AJ148" s="68" t="s">
        <v>91</v>
      </c>
      <c r="AK148" s="67"/>
      <c r="AL148" s="67"/>
      <c r="AM148" s="67"/>
    </row>
    <row r="149" spans="10:39" x14ac:dyDescent="0.45">
      <c r="N149" s="17">
        <v>0</v>
      </c>
      <c r="O149" s="30">
        <f t="shared" ref="O149:O164" si="29">SUM(AE81+AE114)</f>
        <v>0</v>
      </c>
      <c r="P149" s="22">
        <f t="shared" ref="P149:P164" si="30">IF(AE81+AE114=0,0,(AE81*AF81+AE114* AF114)/(AE81+AE114))</f>
        <v>0</v>
      </c>
      <c r="Q149" s="22">
        <f t="shared" ref="Q149:Q164" si="31">SUM(O149*P149)</f>
        <v>0</v>
      </c>
      <c r="AF149" s="42"/>
      <c r="AH149" s="66"/>
      <c r="AI149" s="66"/>
      <c r="AJ149" s="67">
        <f t="shared" ref="AJ149:AJ164" si="32">SUM(O149*P149)</f>
        <v>0</v>
      </c>
      <c r="AK149" s="67"/>
      <c r="AL149" s="69">
        <f t="shared" ref="AL149:AL164" si="33">SUM(P149*$AJ$168)</f>
        <v>0</v>
      </c>
      <c r="AM149" s="67"/>
    </row>
    <row r="150" spans="10:39" x14ac:dyDescent="0.45">
      <c r="J150" s="56"/>
      <c r="N150" s="17">
        <v>1</v>
      </c>
      <c r="O150" s="30">
        <f t="shared" si="29"/>
        <v>36000</v>
      </c>
      <c r="P150" s="22">
        <f t="shared" si="30"/>
        <v>0.214</v>
      </c>
      <c r="Q150" s="22">
        <f t="shared" si="31"/>
        <v>7704</v>
      </c>
      <c r="S150">
        <v>1.5</v>
      </c>
      <c r="T150" s="22">
        <f t="shared" ref="T150:T164" si="34">P150</f>
        <v>0.214</v>
      </c>
      <c r="W150" s="22">
        <f>SUM(($S$144*S150^2)+($T$144*S150)+$W$144)</f>
        <v>0.19700000000000001</v>
      </c>
      <c r="X150">
        <f>SUM(O150*W150)</f>
        <v>7092</v>
      </c>
      <c r="AA150" s="43">
        <f>SUM(W150*$X$168)</f>
        <v>0.19424020680439552</v>
      </c>
      <c r="AE150">
        <v>1</v>
      </c>
      <c r="AF150" s="43">
        <f>SUM(($S$144*AE150^2)+($T$144*AE150)+$W$144)*$X$168</f>
        <v>0.16249129990540295</v>
      </c>
      <c r="AH150" s="66"/>
      <c r="AI150" s="66"/>
      <c r="AJ150" s="67">
        <f>SUM(O150*P150)</f>
        <v>7704</v>
      </c>
      <c r="AK150" s="67"/>
      <c r="AL150" s="69">
        <f t="shared" si="33"/>
        <v>0.21395518214544804</v>
      </c>
      <c r="AM150" s="67"/>
    </row>
    <row r="151" spans="10:39" x14ac:dyDescent="0.45">
      <c r="J151" s="56"/>
      <c r="N151" s="17">
        <v>2</v>
      </c>
      <c r="O151" s="30">
        <f t="shared" si="29"/>
        <v>669690</v>
      </c>
      <c r="P151" s="22">
        <f t="shared" si="30"/>
        <v>0.26978864247698414</v>
      </c>
      <c r="Q151" s="22">
        <f t="shared" si="31"/>
        <v>180674.75598041152</v>
      </c>
      <c r="S151">
        <v>2.5</v>
      </c>
      <c r="T151" s="22">
        <f t="shared" si="34"/>
        <v>0.26978864247698414</v>
      </c>
      <c r="W151" s="22">
        <f t="shared" ref="W151:W164" si="35">SUM(($S$144*S151^2)+($T$144*S151)+$W$144)</f>
        <v>0.26589999999999997</v>
      </c>
      <c r="X151">
        <f t="shared" ref="X151:X164" si="36">SUM(O151*W151)</f>
        <v>178070.57099999997</v>
      </c>
      <c r="AA151" s="43">
        <f t="shared" ref="AA151:AA164" si="37">SUM(W151*$X$168)</f>
        <v>0.26217497964105968</v>
      </c>
      <c r="AE151">
        <v>2</v>
      </c>
      <c r="AF151" s="43">
        <f t="shared" ref="AF151:AF164" si="38">SUM(($S$144*AE151^2)+($T$144*AE151)+$W$144)*$X$168</f>
        <v>0.22746810004961443</v>
      </c>
      <c r="AH151" s="66"/>
      <c r="AI151" s="66"/>
      <c r="AJ151" s="67">
        <f t="shared" si="32"/>
        <v>180674.75598041152</v>
      </c>
      <c r="AK151" s="67"/>
      <c r="AL151" s="69">
        <f t="shared" si="33"/>
        <v>0.26973214085016967</v>
      </c>
      <c r="AM151" s="67"/>
    </row>
    <row r="152" spans="10:39" x14ac:dyDescent="0.45">
      <c r="J152" s="56"/>
      <c r="N152" s="17">
        <v>3</v>
      </c>
      <c r="O152" s="30">
        <f t="shared" si="29"/>
        <v>1376522</v>
      </c>
      <c r="P152" s="22">
        <f t="shared" si="30"/>
        <v>0.33315073958628066</v>
      </c>
      <c r="Q152" s="22">
        <f t="shared" si="31"/>
        <v>458589.32235678623</v>
      </c>
      <c r="S152">
        <v>3.5</v>
      </c>
      <c r="T152" s="22">
        <f t="shared" si="34"/>
        <v>0.33315073958628066</v>
      </c>
      <c r="W152" s="22">
        <f t="shared" si="35"/>
        <v>0.34079999999999999</v>
      </c>
      <c r="X152">
        <f t="shared" si="36"/>
        <v>469118.69760000001</v>
      </c>
      <c r="AA152" s="43">
        <f t="shared" si="37"/>
        <v>0.33602569786262937</v>
      </c>
      <c r="AE152">
        <v>3</v>
      </c>
      <c r="AF152" s="43">
        <f t="shared" si="38"/>
        <v>0.29836084557873138</v>
      </c>
      <c r="AH152" s="66"/>
      <c r="AI152" s="66"/>
      <c r="AJ152" s="67">
        <f t="shared" si="32"/>
        <v>458589.32235678623</v>
      </c>
      <c r="AK152" s="67"/>
      <c r="AL152" s="69">
        <f t="shared" si="33"/>
        <v>0.3330809680844552</v>
      </c>
      <c r="AM152" s="67"/>
    </row>
    <row r="153" spans="10:39" x14ac:dyDescent="0.45">
      <c r="J153" s="56"/>
      <c r="N153" s="17">
        <v>4</v>
      </c>
      <c r="O153" s="30">
        <f t="shared" si="29"/>
        <v>631440</v>
      </c>
      <c r="P153" s="22">
        <f t="shared" si="30"/>
        <v>0.40776359480721819</v>
      </c>
      <c r="Q153" s="22">
        <f t="shared" si="31"/>
        <v>257478.24430506985</v>
      </c>
      <c r="S153">
        <v>4.5</v>
      </c>
      <c r="T153" s="22">
        <f t="shared" si="34"/>
        <v>0.40776359480721819</v>
      </c>
      <c r="W153" s="22">
        <f t="shared" si="35"/>
        <v>0.42169999999999996</v>
      </c>
      <c r="X153">
        <f t="shared" si="36"/>
        <v>266278.24799999996</v>
      </c>
      <c r="AA153" s="43">
        <f t="shared" si="37"/>
        <v>0.41579236146910448</v>
      </c>
      <c r="AE153">
        <v>4</v>
      </c>
      <c r="AF153" s="43">
        <f t="shared" si="38"/>
        <v>0.37516953649275375</v>
      </c>
      <c r="AH153" s="66"/>
      <c r="AI153" s="66"/>
      <c r="AJ153" s="67">
        <f t="shared" si="32"/>
        <v>257478.24430506985</v>
      </c>
      <c r="AK153" s="67"/>
      <c r="AL153" s="69">
        <f t="shared" si="33"/>
        <v>0.40767819719280862</v>
      </c>
      <c r="AM153" s="67"/>
    </row>
    <row r="154" spans="10:39" x14ac:dyDescent="0.45">
      <c r="J154" s="56"/>
      <c r="N154" s="17">
        <v>5</v>
      </c>
      <c r="O154" s="30">
        <f t="shared" si="29"/>
        <v>262300</v>
      </c>
      <c r="P154" s="22">
        <f t="shared" si="30"/>
        <v>0.49663045973994802</v>
      </c>
      <c r="Q154" s="22">
        <f t="shared" si="31"/>
        <v>130266.16958978836</v>
      </c>
      <c r="S154">
        <v>5.5</v>
      </c>
      <c r="T154" s="22">
        <f t="shared" si="34"/>
        <v>0.49663045973994802</v>
      </c>
      <c r="W154" s="22">
        <f t="shared" si="35"/>
        <v>0.50859999999999994</v>
      </c>
      <c r="X154">
        <f t="shared" si="36"/>
        <v>133405.78</v>
      </c>
      <c r="AA154" s="43">
        <f t="shared" si="37"/>
        <v>0.50147497046048506</v>
      </c>
      <c r="AE154">
        <v>5</v>
      </c>
      <c r="AF154" s="43">
        <f t="shared" si="38"/>
        <v>0.4578941727916816</v>
      </c>
      <c r="AH154" s="66"/>
      <c r="AI154" s="66"/>
      <c r="AJ154" s="67">
        <f t="shared" si="32"/>
        <v>130266.16958978836</v>
      </c>
      <c r="AK154" s="67"/>
      <c r="AL154" s="69">
        <f t="shared" si="33"/>
        <v>0.49652645080672048</v>
      </c>
      <c r="AM154" s="67"/>
    </row>
    <row r="155" spans="10:39" x14ac:dyDescent="0.45">
      <c r="J155" s="56"/>
      <c r="N155" s="17">
        <v>6</v>
      </c>
      <c r="O155" s="30">
        <f t="shared" si="29"/>
        <v>266850</v>
      </c>
      <c r="P155" s="22">
        <f t="shared" si="30"/>
        <v>0.58929475240713602</v>
      </c>
      <c r="Q155" s="22">
        <f t="shared" si="31"/>
        <v>157253.30467984424</v>
      </c>
      <c r="S155">
        <v>6.5</v>
      </c>
      <c r="T155" s="22">
        <f t="shared" si="34"/>
        <v>0.58929475240713602</v>
      </c>
      <c r="W155" s="22">
        <f t="shared" si="35"/>
        <v>0.60150000000000003</v>
      </c>
      <c r="X155">
        <f t="shared" si="36"/>
        <v>160510.27500000002</v>
      </c>
      <c r="AA155" s="43">
        <f t="shared" si="37"/>
        <v>0.59307352483677112</v>
      </c>
      <c r="AE155">
        <v>6</v>
      </c>
      <c r="AF155" s="43">
        <f t="shared" si="38"/>
        <v>0.54653475447551492</v>
      </c>
      <c r="AH155" s="66"/>
      <c r="AI155" s="66"/>
      <c r="AJ155" s="67">
        <f t="shared" si="32"/>
        <v>157253.30467984424</v>
      </c>
      <c r="AK155" s="67"/>
      <c r="AL155" s="69">
        <f t="shared" si="33"/>
        <v>0.58917133686273593</v>
      </c>
      <c r="AM155" s="67"/>
    </row>
    <row r="156" spans="10:39" x14ac:dyDescent="0.45">
      <c r="J156" s="56"/>
      <c r="N156" s="17">
        <v>7</v>
      </c>
      <c r="O156" s="30">
        <f t="shared" si="29"/>
        <v>216000</v>
      </c>
      <c r="P156" s="22">
        <f t="shared" si="30"/>
        <v>0.68857126986083828</v>
      </c>
      <c r="Q156" s="22">
        <f t="shared" si="31"/>
        <v>148731.39428994106</v>
      </c>
      <c r="S156">
        <v>7.5</v>
      </c>
      <c r="T156" s="22">
        <f t="shared" si="34"/>
        <v>0.68857126986083828</v>
      </c>
      <c r="W156" s="22">
        <f t="shared" si="35"/>
        <v>0.70040000000000002</v>
      </c>
      <c r="X156">
        <f t="shared" si="36"/>
        <v>151286.39999999999</v>
      </c>
      <c r="AA156" s="43">
        <f t="shared" si="37"/>
        <v>0.69058802459796254</v>
      </c>
      <c r="AE156">
        <v>7</v>
      </c>
      <c r="AF156" s="43">
        <f t="shared" si="38"/>
        <v>0.64109128154425365</v>
      </c>
      <c r="AH156" s="66"/>
      <c r="AI156" s="66"/>
      <c r="AJ156" s="67">
        <f t="shared" si="32"/>
        <v>148731.39428994106</v>
      </c>
      <c r="AK156" s="67"/>
      <c r="AL156" s="69">
        <f t="shared" si="33"/>
        <v>0.68842706291214073</v>
      </c>
      <c r="AM156" s="67"/>
    </row>
    <row r="157" spans="10:39" x14ac:dyDescent="0.45">
      <c r="J157" s="56"/>
      <c r="N157" s="17">
        <v>8</v>
      </c>
      <c r="O157" s="30">
        <f t="shared" si="29"/>
        <v>165200</v>
      </c>
      <c r="P157" s="22">
        <f t="shared" si="30"/>
        <v>0.80120595473145806</v>
      </c>
      <c r="Q157" s="22">
        <f t="shared" si="31"/>
        <v>132359.22372163687</v>
      </c>
      <c r="S157">
        <v>8.5</v>
      </c>
      <c r="T157" s="22">
        <f t="shared" si="34"/>
        <v>0.80120595473145806</v>
      </c>
      <c r="W157" s="22">
        <f t="shared" si="35"/>
        <v>0.8052999999999999</v>
      </c>
      <c r="X157">
        <f t="shared" si="36"/>
        <v>133035.56</v>
      </c>
      <c r="AA157" s="43">
        <f t="shared" si="37"/>
        <v>0.79401846974405932</v>
      </c>
      <c r="AE157">
        <v>8</v>
      </c>
      <c r="AF157" s="43">
        <f t="shared" si="38"/>
        <v>0.74156375399789776</v>
      </c>
      <c r="AH157" s="66"/>
      <c r="AI157" s="66"/>
      <c r="AJ157" s="67">
        <f t="shared" si="32"/>
        <v>132359.22372163687</v>
      </c>
      <c r="AK157" s="67"/>
      <c r="AL157" s="69">
        <f t="shared" si="33"/>
        <v>0.80103815878778839</v>
      </c>
      <c r="AM157" s="70"/>
    </row>
    <row r="158" spans="10:39" x14ac:dyDescent="0.45">
      <c r="J158" s="56"/>
      <c r="N158" s="17">
        <v>9</v>
      </c>
      <c r="O158" s="30">
        <f t="shared" si="29"/>
        <v>38950</v>
      </c>
      <c r="P158" s="22">
        <f t="shared" si="30"/>
        <v>0.93794888903656293</v>
      </c>
      <c r="Q158" s="22">
        <f t="shared" si="31"/>
        <v>36533.109227974128</v>
      </c>
      <c r="S158">
        <v>9.5</v>
      </c>
      <c r="T158" s="22">
        <f t="shared" si="34"/>
        <v>0.93794888903656293</v>
      </c>
      <c r="W158" s="22">
        <f t="shared" si="35"/>
        <v>0.9161999999999999</v>
      </c>
      <c r="X158">
        <f t="shared" si="36"/>
        <v>35685.99</v>
      </c>
      <c r="Z158" s="5"/>
      <c r="AA158" s="43">
        <f t="shared" si="37"/>
        <v>0.90336486027506169</v>
      </c>
      <c r="AE158">
        <v>9</v>
      </c>
      <c r="AF158" s="43">
        <f t="shared" si="38"/>
        <v>0.84795217183644744</v>
      </c>
      <c r="AH158" s="66"/>
      <c r="AI158" s="66"/>
      <c r="AJ158" s="67">
        <f t="shared" si="32"/>
        <v>36533.109227974128</v>
      </c>
      <c r="AK158" s="67"/>
      <c r="AL158" s="69">
        <f t="shared" si="33"/>
        <v>0.93775245512588068</v>
      </c>
      <c r="AM158" s="67"/>
    </row>
    <row r="159" spans="10:39" x14ac:dyDescent="0.45">
      <c r="J159" s="56"/>
      <c r="L159" s="34" t="s">
        <v>92</v>
      </c>
      <c r="M159" s="30">
        <f>SUM(O159:O164)</f>
        <v>84650</v>
      </c>
      <c r="N159" s="17">
        <v>10</v>
      </c>
      <c r="O159" s="30">
        <f t="shared" si="29"/>
        <v>37650</v>
      </c>
      <c r="P159" s="22">
        <f t="shared" si="30"/>
        <v>1.1113901961529822</v>
      </c>
      <c r="Q159" s="22">
        <f t="shared" si="31"/>
        <v>41843.840885159778</v>
      </c>
      <c r="S159">
        <v>10.5</v>
      </c>
      <c r="T159" s="22">
        <f t="shared" si="34"/>
        <v>1.1113901961529822</v>
      </c>
      <c r="W159" s="22">
        <f t="shared" si="35"/>
        <v>1.0331000000000001</v>
      </c>
      <c r="X159">
        <f t="shared" si="36"/>
        <v>38896.215000000004</v>
      </c>
      <c r="AA159" s="43">
        <f t="shared" si="37"/>
        <v>1.0186271961909696</v>
      </c>
      <c r="AE159">
        <v>10</v>
      </c>
      <c r="AF159" s="43">
        <f t="shared" si="38"/>
        <v>0.96025653505990249</v>
      </c>
      <c r="AH159" s="66"/>
      <c r="AI159" s="66"/>
      <c r="AJ159" s="67">
        <f t="shared" si="32"/>
        <v>41843.840885159778</v>
      </c>
      <c r="AK159" s="67"/>
      <c r="AL159" s="69">
        <f t="shared" si="33"/>
        <v>1.1111574385634417</v>
      </c>
      <c r="AM159" s="71"/>
    </row>
    <row r="160" spans="10:39" x14ac:dyDescent="0.45">
      <c r="N160" s="17">
        <v>11</v>
      </c>
      <c r="O160" s="30">
        <f t="shared" si="29"/>
        <v>19000</v>
      </c>
      <c r="P160" s="22">
        <f t="shared" si="30"/>
        <v>1.1319999999999999</v>
      </c>
      <c r="Q160" s="22">
        <f t="shared" si="31"/>
        <v>21507.999999999996</v>
      </c>
      <c r="S160">
        <v>11.5</v>
      </c>
      <c r="T160" s="22">
        <f t="shared" si="34"/>
        <v>1.1319999999999999</v>
      </c>
      <c r="W160" s="22">
        <f t="shared" si="35"/>
        <v>1.1559999999999999</v>
      </c>
      <c r="X160">
        <f t="shared" si="36"/>
        <v>21964</v>
      </c>
      <c r="AA160" s="43">
        <f t="shared" si="37"/>
        <v>1.1398054774917827</v>
      </c>
      <c r="AE160">
        <v>11</v>
      </c>
      <c r="AF160" s="43">
        <f t="shared" si="38"/>
        <v>1.0784768436682628</v>
      </c>
      <c r="AH160" s="66"/>
      <c r="AI160" s="66"/>
      <c r="AJ160" s="67">
        <f t="shared" si="32"/>
        <v>21507.999999999996</v>
      </c>
      <c r="AK160" s="67"/>
      <c r="AL160" s="69">
        <f t="shared" si="33"/>
        <v>1.1317629261151736</v>
      </c>
      <c r="AM160" s="67"/>
    </row>
    <row r="161" spans="14:39" x14ac:dyDescent="0.45">
      <c r="N161" s="17">
        <v>12</v>
      </c>
      <c r="O161" s="30">
        <f t="shared" si="29"/>
        <v>13000</v>
      </c>
      <c r="P161" s="22">
        <f t="shared" si="30"/>
        <v>1.2669999999999999</v>
      </c>
      <c r="Q161" s="22">
        <f t="shared" si="31"/>
        <v>16471</v>
      </c>
      <c r="S161">
        <v>12.5</v>
      </c>
      <c r="T161" s="22">
        <f t="shared" si="34"/>
        <v>1.2669999999999999</v>
      </c>
      <c r="W161" s="22">
        <f t="shared" si="35"/>
        <v>1.2848999999999999</v>
      </c>
      <c r="X161">
        <f t="shared" si="36"/>
        <v>16703.7</v>
      </c>
      <c r="AA161" s="43">
        <f t="shared" si="37"/>
        <v>1.2668997041775014</v>
      </c>
      <c r="AE161">
        <v>12</v>
      </c>
      <c r="AF161" s="43">
        <f t="shared" si="38"/>
        <v>1.202613097661529</v>
      </c>
      <c r="AH161" s="66"/>
      <c r="AI161" s="66"/>
      <c r="AJ161" s="67">
        <f t="shared" si="32"/>
        <v>16471</v>
      </c>
      <c r="AK161" s="67"/>
      <c r="AL161" s="69">
        <f t="shared" si="33"/>
        <v>1.2667346531695451</v>
      </c>
      <c r="AM161" s="67"/>
    </row>
    <row r="162" spans="14:39" x14ac:dyDescent="0.45">
      <c r="N162" s="17">
        <v>13</v>
      </c>
      <c r="O162" s="30">
        <f t="shared" si="29"/>
        <v>2000</v>
      </c>
      <c r="P162" s="22">
        <f t="shared" si="30"/>
        <v>1.409</v>
      </c>
      <c r="Q162" s="22">
        <f t="shared" si="31"/>
        <v>2818</v>
      </c>
      <c r="S162">
        <v>13.5</v>
      </c>
      <c r="T162" s="22">
        <f t="shared" si="34"/>
        <v>1.409</v>
      </c>
      <c r="W162" s="22">
        <f t="shared" si="35"/>
        <v>1.4198</v>
      </c>
      <c r="X162">
        <f t="shared" si="36"/>
        <v>2839.6</v>
      </c>
      <c r="AA162" s="43">
        <f t="shared" si="37"/>
        <v>1.3999098762481257</v>
      </c>
      <c r="AE162">
        <v>13</v>
      </c>
      <c r="AF162" s="43">
        <f t="shared" si="38"/>
        <v>1.3326652970397006</v>
      </c>
      <c r="AH162" s="66"/>
      <c r="AI162" s="66"/>
      <c r="AJ162" s="67">
        <f t="shared" si="32"/>
        <v>2818</v>
      </c>
      <c r="AK162" s="67"/>
      <c r="AL162" s="69">
        <f t="shared" si="33"/>
        <v>1.4087049142193286</v>
      </c>
      <c r="AM162" s="67"/>
    </row>
    <row r="163" spans="14:39" x14ac:dyDescent="0.45">
      <c r="N163" s="17">
        <v>14</v>
      </c>
      <c r="O163" s="30">
        <f t="shared" si="29"/>
        <v>4000</v>
      </c>
      <c r="P163" s="22">
        <f t="shared" si="30"/>
        <v>1.5589999999999999</v>
      </c>
      <c r="Q163" s="22">
        <f t="shared" si="31"/>
        <v>6236</v>
      </c>
      <c r="S163">
        <v>14.5</v>
      </c>
      <c r="T163" s="22">
        <f t="shared" si="34"/>
        <v>1.5589999999999999</v>
      </c>
      <c r="W163" s="22">
        <f t="shared" si="35"/>
        <v>1.5607</v>
      </c>
      <c r="X163">
        <f t="shared" si="36"/>
        <v>6242.8</v>
      </c>
      <c r="AA163" s="43">
        <f t="shared" si="37"/>
        <v>1.5388359937036551</v>
      </c>
      <c r="AE163">
        <v>14</v>
      </c>
      <c r="AF163" s="43">
        <f t="shared" si="38"/>
        <v>1.4686334418027771</v>
      </c>
      <c r="AH163" s="66"/>
      <c r="AI163" s="66"/>
      <c r="AJ163" s="67">
        <f t="shared" si="32"/>
        <v>6236</v>
      </c>
      <c r="AK163" s="67"/>
      <c r="AL163" s="69">
        <f t="shared" si="33"/>
        <v>1.5586734998352967</v>
      </c>
      <c r="AM163" s="67"/>
    </row>
    <row r="164" spans="14:39" x14ac:dyDescent="0.45">
      <c r="N164" s="17" t="s">
        <v>53</v>
      </c>
      <c r="O164" s="30">
        <f t="shared" si="29"/>
        <v>9000</v>
      </c>
      <c r="P164" s="22">
        <f t="shared" si="30"/>
        <v>1.716</v>
      </c>
      <c r="Q164" s="22">
        <f t="shared" si="31"/>
        <v>15444</v>
      </c>
      <c r="S164">
        <v>15.5</v>
      </c>
      <c r="T164" s="22">
        <f t="shared" si="34"/>
        <v>1.716</v>
      </c>
      <c r="W164" s="22">
        <f t="shared" si="35"/>
        <v>1.7076</v>
      </c>
      <c r="X164">
        <f t="shared" si="36"/>
        <v>15368.4</v>
      </c>
      <c r="AA164" s="43">
        <f t="shared" si="37"/>
        <v>1.6836780565440903</v>
      </c>
      <c r="AE164">
        <v>15</v>
      </c>
      <c r="AF164" s="43">
        <f t="shared" si="38"/>
        <v>1.6105175319507596</v>
      </c>
      <c r="AH164" s="66"/>
      <c r="AI164" s="66"/>
      <c r="AJ164" s="67">
        <f t="shared" si="32"/>
        <v>15444</v>
      </c>
      <c r="AK164" s="67"/>
      <c r="AL164" s="69">
        <f t="shared" si="33"/>
        <v>1.7156406194466769</v>
      </c>
      <c r="AM164" s="67"/>
    </row>
    <row r="165" spans="14:39" x14ac:dyDescent="0.45">
      <c r="Z165" s="42" t="s">
        <v>92</v>
      </c>
      <c r="AA165" s="43">
        <f>SUM(AA159*O159/M159)+(AA160*O160/M159)+(AA161*O161/M159)+(AA162*O162/M159)+(AA163*O163/M159)+(AA164*O164/M159)</f>
        <v>1.1882525741222574</v>
      </c>
      <c r="AB165" s="42"/>
      <c r="AC165" s="42"/>
      <c r="AD165" s="42" t="s">
        <v>93</v>
      </c>
      <c r="AE165" s="44">
        <v>10</v>
      </c>
      <c r="AF165" s="43">
        <f>SUM(AF159*O159/M159)+(AF160*O160/M159)+(AF161*O161/M159)+(AF162*O162/M159)+(AF163*O163/M159)+(AF164*O164/M159)</f>
        <v>1.125968233823385</v>
      </c>
      <c r="AH165" s="66"/>
      <c r="AI165" s="66"/>
      <c r="AJ165" s="66"/>
      <c r="AK165" s="66"/>
      <c r="AL165" s="43">
        <f>SUM(AL159*O159/M159)+(AL160*O160/M159)+(AL161*O161/M159)+(AL162*O162/M159)+(AL163*O163/M159)+(AL164*O164/M159)</f>
        <v>1.2321204140827633</v>
      </c>
      <c r="AM165" s="66"/>
    </row>
    <row r="166" spans="14:39" x14ac:dyDescent="0.45">
      <c r="N166" t="s">
        <v>54</v>
      </c>
      <c r="O166" s="31">
        <f>SUM(O149:O164)</f>
        <v>3747602</v>
      </c>
      <c r="P166" s="2"/>
      <c r="Q166" s="32">
        <f>SUM(Q149:Q164)</f>
        <v>1613910.3650366124</v>
      </c>
      <c r="W166" t="s">
        <v>94</v>
      </c>
      <c r="X166">
        <f>SUM(X150:X164)</f>
        <v>1636498.2365999999</v>
      </c>
      <c r="AH166" s="66" t="s">
        <v>94</v>
      </c>
      <c r="AI166" s="66"/>
      <c r="AJ166" s="66">
        <f>SUM(AJ149:AJ164)</f>
        <v>1613910.3650366124</v>
      </c>
      <c r="AK166" s="66"/>
      <c r="AL166" s="66"/>
      <c r="AM166" s="66"/>
    </row>
    <row r="167" spans="14:39" x14ac:dyDescent="0.45">
      <c r="AH167" s="66"/>
      <c r="AI167" s="66"/>
      <c r="AJ167" s="66"/>
      <c r="AK167" s="66"/>
      <c r="AL167" s="66"/>
      <c r="AM167" s="66"/>
    </row>
    <row r="168" spans="14:39" x14ac:dyDescent="0.45">
      <c r="N168" t="s">
        <v>95</v>
      </c>
      <c r="O168" s="33">
        <f>IF($Q$166 &gt;0, $Q$166/$J$15/1000,0)</f>
        <v>1.0002094730966671</v>
      </c>
      <c r="P168" s="2"/>
      <c r="W168" t="s">
        <v>96</v>
      </c>
      <c r="X168">
        <f>J15/(X166/1000)</f>
        <v>0.98599089748424118</v>
      </c>
      <c r="AH168" s="66" t="s">
        <v>96</v>
      </c>
      <c r="AI168" s="66"/>
      <c r="AJ168" s="66">
        <f>J15/(AJ166/1000)</f>
        <v>0.99979057077312172</v>
      </c>
      <c r="AK168" s="66"/>
      <c r="AL168" s="66"/>
      <c r="AM168" s="66"/>
    </row>
    <row r="169" spans="14:39" x14ac:dyDescent="0.45">
      <c r="N169" t="s">
        <v>97</v>
      </c>
    </row>
    <row r="170" spans="14:39" x14ac:dyDescent="0.45">
      <c r="N170" t="s">
        <v>98</v>
      </c>
    </row>
  </sheetData>
  <pageMargins left="0.75" right="0.75" top="1" bottom="1" header="0.5" footer="0.5"/>
  <pageSetup paperSize="9" orientation="landscape" blackAndWhite="1" useFirstPageNumber="1" horizontalDpi="4294967292" verticalDpi="4294967292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2529" r:id="rId4" name="Button 1">
              <controlPr defaultSize="0" print="0" autoFill="0" autoLine="0" autoPict="0" macro="'TOTINT+migration(1993)'!PRINT">
                <anchor moveWithCells="1" sizeWithCells="1">
                  <from>
                    <xdr:col>5</xdr:col>
                    <xdr:colOff>354330</xdr:colOff>
                    <xdr:row>2</xdr:row>
                    <xdr:rowOff>0</xdr:rowOff>
                  </from>
                  <to>
                    <xdr:col>7</xdr:col>
                    <xdr:colOff>533400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0" r:id="rId5" name="Button 2">
              <controlPr defaultSize="0" print="0" autoFill="0" autoLine="0" autoPict="0" macro="'TOTINT+migration(1993)'!FIRST">
                <anchor moveWithCells="1" sizeWithCells="1">
                  <from>
                    <xdr:col>4</xdr:col>
                    <xdr:colOff>0</xdr:colOff>
                    <xdr:row>2</xdr:row>
                    <xdr:rowOff>0</xdr:rowOff>
                  </from>
                  <to>
                    <xdr:col>5</xdr:col>
                    <xdr:colOff>354330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1" r:id="rId6" name="Button 3">
              <controlPr defaultSize="0" print="0" autoFill="0" autoLine="0" autoPict="0" macro="'TOTINT+migration(1993)'!SAVE">
                <anchor moveWithCells="1" sizeWithCells="1">
                  <from>
                    <xdr:col>7</xdr:col>
                    <xdr:colOff>533400</xdr:colOff>
                    <xdr:row>2</xdr:row>
                    <xdr:rowOff>0</xdr:rowOff>
                  </from>
                  <to>
                    <xdr:col>10</xdr:col>
                    <xdr:colOff>57150</xdr:colOff>
                    <xdr:row>5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pageSetUpPr autoPageBreaks="0"/>
  </sheetPr>
  <dimension ref="A1:BC170"/>
  <sheetViews>
    <sheetView zoomScaleNormal="100" workbookViewId="0"/>
  </sheetViews>
  <sheetFormatPr defaultRowHeight="12.3" x14ac:dyDescent="0.45"/>
  <cols>
    <col min="7" max="7" width="2.71875" customWidth="1"/>
    <col min="9" max="9" width="2.71875" customWidth="1"/>
    <col min="10" max="10" width="9.83203125" customWidth="1"/>
    <col min="14" max="14" width="5.71875" customWidth="1"/>
    <col min="15" max="15" width="10.71875" customWidth="1"/>
    <col min="16" max="16" width="7.71875" customWidth="1"/>
    <col min="17" max="17" width="6.71875" hidden="1" customWidth="1"/>
    <col min="18" max="18" width="3.71875" customWidth="1"/>
    <col min="19" max="19" width="10.71875" customWidth="1"/>
    <col min="20" max="20" width="7.71875" customWidth="1"/>
    <col min="21" max="21" width="6.71875" hidden="1" customWidth="1"/>
    <col min="22" max="22" width="3.71875" customWidth="1"/>
    <col min="23" max="23" width="10.71875" customWidth="1"/>
    <col min="24" max="24" width="7.71875" customWidth="1"/>
    <col min="25" max="25" width="6.71875" hidden="1" customWidth="1"/>
    <col min="26" max="26" width="3.71875" customWidth="1"/>
    <col min="27" max="27" width="10.71875" customWidth="1"/>
    <col min="28" max="28" width="7.71875" customWidth="1"/>
    <col min="29" max="29" width="6.71875" hidden="1" customWidth="1"/>
    <col min="30" max="30" width="3.71875" customWidth="1"/>
    <col min="31" max="31" width="10.71875" customWidth="1"/>
    <col min="32" max="32" width="7.71875" customWidth="1"/>
    <col min="33" max="33" width="0" hidden="1" customWidth="1"/>
    <col min="35" max="35" width="5.27734375" customWidth="1"/>
    <col min="36" max="36" width="8.71875" customWidth="1"/>
    <col min="37" max="37" width="6.27734375" customWidth="1"/>
    <col min="38" max="38" width="6.44140625" customWidth="1"/>
  </cols>
  <sheetData>
    <row r="1" spans="1:55" ht="22.5" x14ac:dyDescent="0.75">
      <c r="A1" s="3" t="s">
        <v>22</v>
      </c>
      <c r="C1" s="1" t="s">
        <v>23</v>
      </c>
      <c r="E1" s="2"/>
      <c r="F1" s="3" t="s">
        <v>24</v>
      </c>
      <c r="J1" s="3" t="s">
        <v>25</v>
      </c>
      <c r="N1" s="3" t="s">
        <v>26</v>
      </c>
      <c r="P1" s="5" t="str">
        <f>($C$3)</f>
        <v>p7eINT_metier</v>
      </c>
      <c r="T1" s="6" t="s">
        <v>27</v>
      </c>
      <c r="W1" s="7" t="str">
        <f>($C$5)</f>
        <v>Plaice VIIe - International (Used metier based datasets)</v>
      </c>
    </row>
    <row r="2" spans="1:55" x14ac:dyDescent="0.45">
      <c r="N2" s="3"/>
    </row>
    <row r="3" spans="1:55" x14ac:dyDescent="0.45">
      <c r="A3" s="3" t="s">
        <v>26</v>
      </c>
      <c r="C3" s="11" t="s">
        <v>28</v>
      </c>
      <c r="D3" s="39"/>
      <c r="N3" s="6" t="s">
        <v>29</v>
      </c>
      <c r="P3" s="5">
        <f>($B$7)</f>
        <v>1992</v>
      </c>
      <c r="Q3" s="9"/>
      <c r="R3" s="9"/>
      <c r="S3" s="9"/>
      <c r="T3" s="6" t="s">
        <v>30</v>
      </c>
      <c r="U3" s="10"/>
      <c r="W3" s="5" t="str">
        <f>($D$7)</f>
        <v>Combined</v>
      </c>
    </row>
    <row r="4" spans="1:55" x14ac:dyDescent="0.45">
      <c r="A4" s="3"/>
      <c r="N4" s="6"/>
      <c r="P4" s="6"/>
      <c r="Q4" s="9"/>
      <c r="R4" s="9"/>
      <c r="S4" s="9"/>
      <c r="U4" s="10"/>
    </row>
    <row r="5" spans="1:55" x14ac:dyDescent="0.45">
      <c r="A5" s="6" t="s">
        <v>27</v>
      </c>
      <c r="C5" s="11" t="s">
        <v>31</v>
      </c>
      <c r="D5" s="9"/>
      <c r="E5" s="9"/>
      <c r="G5" s="10"/>
      <c r="N5" s="6" t="s">
        <v>32</v>
      </c>
      <c r="P5" s="36">
        <f>($F$7)</f>
        <v>42194</v>
      </c>
      <c r="Q5" s="2"/>
      <c r="R5" s="2"/>
      <c r="T5" s="6" t="s">
        <v>33</v>
      </c>
      <c r="U5" s="2"/>
      <c r="W5" s="5" t="str">
        <f>($J$7)</f>
        <v>idh</v>
      </c>
    </row>
    <row r="6" spans="1:55" x14ac:dyDescent="0.45">
      <c r="A6" s="6"/>
      <c r="C6" s="6"/>
      <c r="D6" s="9"/>
      <c r="E6" s="9"/>
      <c r="G6" s="10"/>
    </row>
    <row r="7" spans="1:55" x14ac:dyDescent="0.45">
      <c r="A7" s="6" t="s">
        <v>29</v>
      </c>
      <c r="B7" s="12">
        <v>1992</v>
      </c>
      <c r="C7" s="9" t="s">
        <v>30</v>
      </c>
      <c r="D7" s="13" t="str">
        <f>IF(F45=1, "Combined",IF(F45=2, "Separate",""))</f>
        <v>Combined</v>
      </c>
      <c r="E7" s="4" t="s">
        <v>32</v>
      </c>
      <c r="F7" s="35">
        <v>42194</v>
      </c>
      <c r="G7" s="2"/>
      <c r="I7" s="4" t="s">
        <v>33</v>
      </c>
      <c r="J7" s="40" t="s">
        <v>34</v>
      </c>
    </row>
    <row r="8" spans="1:55" x14ac:dyDescent="0.45">
      <c r="N8" s="15" t="s">
        <v>35</v>
      </c>
      <c r="AU8" s="45"/>
    </row>
    <row r="9" spans="1:55" x14ac:dyDescent="0.45">
      <c r="AF9" s="46"/>
      <c r="AG9" s="46"/>
      <c r="AH9" s="46"/>
      <c r="AI9" s="46"/>
      <c r="AJ9" s="46"/>
      <c r="AK9" s="46"/>
      <c r="AL9" s="46"/>
      <c r="AM9" s="46"/>
      <c r="AN9" s="46"/>
      <c r="AO9" s="47"/>
      <c r="AU9" s="45"/>
    </row>
    <row r="10" spans="1:55" x14ac:dyDescent="0.45">
      <c r="A10" t="s">
        <v>36</v>
      </c>
      <c r="N10" s="3" t="s">
        <v>37</v>
      </c>
    </row>
    <row r="11" spans="1:55" x14ac:dyDescent="0.45">
      <c r="A11" t="s">
        <v>38</v>
      </c>
      <c r="AK11" s="9"/>
    </row>
    <row r="12" spans="1:55" x14ac:dyDescent="0.45">
      <c r="O12" s="37" t="str">
        <f>C14</f>
        <v>International</v>
      </c>
      <c r="P12" s="2"/>
      <c r="S12" s="37" t="str">
        <f>D14</f>
        <v>Migration</v>
      </c>
      <c r="T12" s="2"/>
      <c r="U12" s="5"/>
      <c r="W12" s="37" t="str">
        <f>E14</f>
        <v>-</v>
      </c>
      <c r="X12" s="2"/>
      <c r="Z12" s="5"/>
      <c r="AA12" s="37" t="str">
        <f>F14</f>
        <v>-</v>
      </c>
      <c r="AB12" s="2"/>
      <c r="AC12" s="5"/>
      <c r="AJ12" s="9"/>
      <c r="AX12" s="42"/>
      <c r="BC12" s="42"/>
    </row>
    <row r="13" spans="1:55" x14ac:dyDescent="0.45">
      <c r="I13" s="4"/>
      <c r="J13" s="16" t="s">
        <v>39</v>
      </c>
      <c r="N13" s="17" t="s">
        <v>40</v>
      </c>
      <c r="O13" s="10"/>
      <c r="P13" s="10"/>
      <c r="S13" s="10"/>
      <c r="T13" s="10"/>
      <c r="U13" s="10"/>
      <c r="W13" s="10" t="s">
        <v>41</v>
      </c>
      <c r="X13" s="10" t="s">
        <v>42</v>
      </c>
      <c r="AA13" s="10" t="s">
        <v>41</v>
      </c>
      <c r="AB13" s="10" t="s">
        <v>42</v>
      </c>
      <c r="AC13" s="10"/>
      <c r="AE13" s="10"/>
      <c r="AX13" s="42"/>
      <c r="BC13" s="42"/>
    </row>
    <row r="14" spans="1:55" x14ac:dyDescent="0.45">
      <c r="C14" s="41" t="s">
        <v>43</v>
      </c>
      <c r="D14" s="41" t="s">
        <v>44</v>
      </c>
      <c r="E14" s="41" t="s">
        <v>45</v>
      </c>
      <c r="F14" s="41" t="s">
        <v>45</v>
      </c>
      <c r="H14" s="16" t="s">
        <v>46</v>
      </c>
      <c r="I14" s="4"/>
      <c r="J14" s="16" t="s">
        <v>47</v>
      </c>
      <c r="N14" s="17">
        <v>0</v>
      </c>
      <c r="O14" s="30"/>
      <c r="P14" s="22"/>
      <c r="Q14" s="18"/>
      <c r="S14" s="30"/>
      <c r="T14" s="22"/>
      <c r="U14" s="20"/>
      <c r="W14" s="30">
        <v>0</v>
      </c>
      <c r="X14" s="22">
        <v>0</v>
      </c>
      <c r="AA14" s="30">
        <v>0</v>
      </c>
      <c r="AB14" s="22">
        <v>0</v>
      </c>
      <c r="AC14" s="23"/>
      <c r="AE14" s="22"/>
      <c r="AX14" s="42"/>
      <c r="BC14" s="42"/>
    </row>
    <row r="15" spans="1:55" x14ac:dyDescent="0.45">
      <c r="A15" t="s">
        <v>48</v>
      </c>
      <c r="C15" s="20">
        <v>1624</v>
      </c>
      <c r="D15" s="22">
        <v>257.893242832738</v>
      </c>
      <c r="E15" s="20">
        <f>0</f>
        <v>0</v>
      </c>
      <c r="F15" s="20">
        <f>0</f>
        <v>0</v>
      </c>
      <c r="H15" s="22"/>
      <c r="J15" s="22">
        <f>SUM(C15:F15)</f>
        <v>1881.893242832738</v>
      </c>
      <c r="N15" s="17">
        <v>1</v>
      </c>
      <c r="O15" s="64">
        <v>90000</v>
      </c>
      <c r="P15" s="22">
        <v>0.25</v>
      </c>
      <c r="Q15" s="18"/>
      <c r="S15" s="13">
        <v>0</v>
      </c>
      <c r="T15" s="22">
        <v>0</v>
      </c>
      <c r="U15" s="20"/>
      <c r="W15" s="30">
        <v>0</v>
      </c>
      <c r="X15" s="22">
        <v>0</v>
      </c>
      <c r="AA15" s="30">
        <v>0</v>
      </c>
      <c r="AB15" s="22">
        <v>0</v>
      </c>
      <c r="AC15" s="23"/>
      <c r="AE15" s="22"/>
      <c r="BC15" s="42"/>
    </row>
    <row r="16" spans="1:55" x14ac:dyDescent="0.45">
      <c r="N16" s="17">
        <v>2</v>
      </c>
      <c r="O16">
        <v>674000</v>
      </c>
      <c r="P16" s="22">
        <v>0.29099999999999998</v>
      </c>
      <c r="Q16" s="18"/>
      <c r="S16" s="30">
        <v>24997.5</v>
      </c>
      <c r="T16" s="22">
        <v>0.219385855277268</v>
      </c>
      <c r="U16" s="20"/>
      <c r="W16" s="30">
        <v>0</v>
      </c>
      <c r="X16" s="22">
        <v>0</v>
      </c>
      <c r="AA16" s="30">
        <v>0</v>
      </c>
      <c r="AB16" s="22">
        <v>0</v>
      </c>
      <c r="AC16" s="23"/>
      <c r="AE16" s="22"/>
      <c r="AQ16" s="22"/>
      <c r="AT16" s="22"/>
      <c r="AX16" s="43"/>
      <c r="BC16" s="43"/>
    </row>
    <row r="17" spans="1:55" x14ac:dyDescent="0.45">
      <c r="A17" t="s">
        <v>49</v>
      </c>
      <c r="C17" s="20">
        <v>1624</v>
      </c>
      <c r="D17" s="22">
        <v>257.893242832738</v>
      </c>
      <c r="E17" s="20">
        <f>0</f>
        <v>0</v>
      </c>
      <c r="F17" s="20">
        <f>0</f>
        <v>0</v>
      </c>
      <c r="H17" s="22">
        <f>SUM(C17:F17)</f>
        <v>1881.893242832738</v>
      </c>
      <c r="I17" s="22"/>
      <c r="J17" s="22"/>
      <c r="N17" s="17">
        <v>3</v>
      </c>
      <c r="O17">
        <v>1159000</v>
      </c>
      <c r="P17" s="22">
        <v>0.34599999999999997</v>
      </c>
      <c r="Q17" s="18"/>
      <c r="S17" s="30">
        <v>140476.5</v>
      </c>
      <c r="T17" s="22">
        <v>0.28159635704744901</v>
      </c>
      <c r="U17" s="20"/>
      <c r="W17" s="30">
        <v>0</v>
      </c>
      <c r="X17" s="22">
        <v>0</v>
      </c>
      <c r="AA17" s="30">
        <v>0</v>
      </c>
      <c r="AB17" s="22">
        <v>0</v>
      </c>
      <c r="AC17" s="23"/>
      <c r="AE17" s="22"/>
      <c r="AQ17" s="22"/>
      <c r="AT17" s="22"/>
      <c r="AX17" s="43"/>
      <c r="BC17" s="43"/>
    </row>
    <row r="18" spans="1:55" x14ac:dyDescent="0.45">
      <c r="N18" s="17">
        <v>4</v>
      </c>
      <c r="O18">
        <v>609000</v>
      </c>
      <c r="P18" s="22">
        <v>0.41399999999999998</v>
      </c>
      <c r="Q18" s="18"/>
      <c r="S18" s="30">
        <v>125136</v>
      </c>
      <c r="T18" s="22">
        <v>0.36454900612736602</v>
      </c>
      <c r="U18" s="20"/>
      <c r="W18" s="30">
        <v>0</v>
      </c>
      <c r="X18" s="22">
        <v>0</v>
      </c>
      <c r="AA18" s="30">
        <v>0</v>
      </c>
      <c r="AB18" s="22">
        <v>0</v>
      </c>
      <c r="AC18" s="23"/>
      <c r="AE18" s="22"/>
      <c r="AQ18" s="22"/>
      <c r="AT18" s="22"/>
      <c r="AX18" s="43"/>
      <c r="BC18" s="43"/>
    </row>
    <row r="19" spans="1:55" x14ac:dyDescent="0.45">
      <c r="A19" t="s">
        <v>50</v>
      </c>
      <c r="C19" s="20">
        <v>1624</v>
      </c>
      <c r="D19" s="22">
        <v>257.893242832738</v>
      </c>
      <c r="E19" s="20">
        <v>0</v>
      </c>
      <c r="F19" s="20">
        <v>0</v>
      </c>
      <c r="H19" s="22"/>
      <c r="I19" s="22"/>
      <c r="J19" s="22"/>
      <c r="N19" s="17">
        <v>5</v>
      </c>
      <c r="O19">
        <v>553000</v>
      </c>
      <c r="P19" s="22">
        <v>0.497</v>
      </c>
      <c r="Q19" s="18"/>
      <c r="S19" s="30">
        <v>92550</v>
      </c>
      <c r="T19" s="22">
        <v>0.48586495961523601</v>
      </c>
      <c r="U19" s="20"/>
      <c r="W19" s="30">
        <v>0</v>
      </c>
      <c r="X19" s="22">
        <v>0</v>
      </c>
      <c r="AA19" s="30">
        <v>0</v>
      </c>
      <c r="AB19" s="22">
        <v>0</v>
      </c>
      <c r="AC19" s="23"/>
      <c r="AE19" s="22"/>
      <c r="AQ19" s="22"/>
      <c r="AT19" s="22"/>
      <c r="AX19" s="43"/>
      <c r="BC19" s="43"/>
    </row>
    <row r="20" spans="1:55" x14ac:dyDescent="0.45">
      <c r="N20" s="17">
        <v>6</v>
      </c>
      <c r="O20">
        <v>361000</v>
      </c>
      <c r="P20" s="22">
        <v>0.59299999999999997</v>
      </c>
      <c r="Q20" s="18"/>
      <c r="S20" s="30">
        <v>80100</v>
      </c>
      <c r="T20" s="22">
        <v>0.60552548167467102</v>
      </c>
      <c r="U20" s="20"/>
      <c r="W20" s="30">
        <v>0</v>
      </c>
      <c r="X20" s="22">
        <v>0</v>
      </c>
      <c r="AA20" s="30">
        <v>0</v>
      </c>
      <c r="AB20" s="22">
        <v>0</v>
      </c>
      <c r="AC20" s="23"/>
      <c r="AE20" s="22"/>
      <c r="AQ20" s="22"/>
      <c r="AT20" s="22"/>
      <c r="AX20" s="43"/>
      <c r="BC20" s="43"/>
    </row>
    <row r="21" spans="1:55" x14ac:dyDescent="0.45">
      <c r="A21" t="s">
        <v>51</v>
      </c>
      <c r="C21" s="13">
        <f>IF(C19=0, 0,IF(C19&lt;&gt; 0, C17/C19))</f>
        <v>1</v>
      </c>
      <c r="D21" s="13">
        <f>IF(D19=0, 0,IF(D19&lt;&gt; 0, D17/D19))</f>
        <v>1</v>
      </c>
      <c r="E21" s="13">
        <f>IF(E19=0, 0,IF(E19&lt;&gt; 0, E17/E19))</f>
        <v>0</v>
      </c>
      <c r="F21" s="13">
        <f>IF(F19=0, 0,IF(F19&lt;&gt; 0, F17/F19))</f>
        <v>0</v>
      </c>
      <c r="J21" s="13">
        <f>IF(H17=0, 0,IF(H17&lt;&gt; 0, J15/H17))</f>
        <v>1</v>
      </c>
      <c r="N21" s="17">
        <v>7</v>
      </c>
      <c r="O21">
        <v>201000</v>
      </c>
      <c r="P21" s="22">
        <v>0.70299999999999996</v>
      </c>
      <c r="Q21" s="18"/>
      <c r="S21" s="30">
        <v>56550</v>
      </c>
      <c r="T21" s="22">
        <v>0.72174718902741997</v>
      </c>
      <c r="U21" s="20"/>
      <c r="W21" s="30">
        <v>0</v>
      </c>
      <c r="X21" s="22">
        <v>0</v>
      </c>
      <c r="AA21" s="30">
        <v>0</v>
      </c>
      <c r="AB21" s="22">
        <v>0</v>
      </c>
      <c r="AC21" s="23"/>
      <c r="AE21" s="22"/>
      <c r="AQ21" s="22"/>
      <c r="AT21" s="22"/>
      <c r="AX21" s="43"/>
      <c r="BC21" s="43"/>
    </row>
    <row r="22" spans="1:55" x14ac:dyDescent="0.45">
      <c r="N22" s="17">
        <v>8</v>
      </c>
      <c r="O22">
        <v>53000</v>
      </c>
      <c r="P22" s="22">
        <v>0.82599999999999996</v>
      </c>
      <c r="Q22" s="18"/>
      <c r="S22" s="30">
        <v>15600</v>
      </c>
      <c r="T22" s="22">
        <v>0.87006926705240695</v>
      </c>
      <c r="U22" s="20"/>
      <c r="W22" s="30">
        <v>0</v>
      </c>
      <c r="X22" s="22">
        <v>0</v>
      </c>
      <c r="AA22" s="30">
        <v>0</v>
      </c>
      <c r="AB22" s="22">
        <v>0</v>
      </c>
      <c r="AC22" s="23"/>
      <c r="AE22" s="22"/>
      <c r="AQ22" s="22"/>
      <c r="AT22" s="22"/>
      <c r="AX22" s="43"/>
      <c r="BC22" s="43"/>
    </row>
    <row r="23" spans="1:55" x14ac:dyDescent="0.45">
      <c r="N23" s="17">
        <v>9</v>
      </c>
      <c r="O23">
        <v>23000</v>
      </c>
      <c r="P23" s="22">
        <v>0.96399999999999997</v>
      </c>
      <c r="Q23" s="18"/>
      <c r="S23" s="30">
        <v>9000</v>
      </c>
      <c r="T23" s="22">
        <v>1.0196927340625099</v>
      </c>
      <c r="U23" s="20"/>
      <c r="W23" s="30">
        <v>0</v>
      </c>
      <c r="X23" s="22">
        <v>0</v>
      </c>
      <c r="AA23" s="30">
        <v>0</v>
      </c>
      <c r="AB23" s="22">
        <v>0</v>
      </c>
      <c r="AC23" s="23"/>
      <c r="AE23" s="22"/>
      <c r="AQ23" s="22"/>
      <c r="AT23" s="22"/>
      <c r="AX23" s="43"/>
      <c r="BC23" s="43"/>
    </row>
    <row r="24" spans="1:55" x14ac:dyDescent="0.45">
      <c r="A24" t="s">
        <v>52</v>
      </c>
      <c r="C24" s="24">
        <f>IF($Q$98+$Q$131 &gt;0,($Q$98+$Q$131)/$C$17/1000,0)</f>
        <v>0.99983497536945809</v>
      </c>
      <c r="D24" s="24">
        <f>IF($U$98+$U$131 &gt;0,($U$98+$U$131)/$D$17/1000,0)</f>
        <v>1.0000000000000016</v>
      </c>
      <c r="E24" s="24">
        <f>IF($Y$98+$Y$131 &gt;0,($Y$98+$Y$131)/$E$17/1000,0)</f>
        <v>0</v>
      </c>
      <c r="F24" s="24">
        <f>IF($AC$98+$AC$131 &gt;0,($AC$98+$AC$131)/$F$17/1000,0)</f>
        <v>0</v>
      </c>
      <c r="G24" s="10"/>
      <c r="H24" s="10"/>
      <c r="I24" s="10"/>
      <c r="J24" s="24">
        <f>IF($AG$98+$AG$131 &gt;0,($AG$98+$AG$131)/$J$15/1000,0)</f>
        <v>0.9998575902214325</v>
      </c>
      <c r="N24" s="17">
        <v>10</v>
      </c>
      <c r="O24">
        <v>15000</v>
      </c>
      <c r="P24" s="22">
        <v>1.115</v>
      </c>
      <c r="Q24" s="18"/>
      <c r="S24" s="30">
        <v>8250</v>
      </c>
      <c r="T24" s="22">
        <v>1.2362130942185301</v>
      </c>
      <c r="U24" s="20"/>
      <c r="W24" s="30">
        <v>0</v>
      </c>
      <c r="X24" s="22">
        <v>0</v>
      </c>
      <c r="AA24" s="30">
        <v>0</v>
      </c>
      <c r="AB24" s="22">
        <v>0</v>
      </c>
      <c r="AC24" s="23"/>
      <c r="AE24" s="22"/>
      <c r="AQ24" s="22"/>
      <c r="AT24" s="22"/>
      <c r="AW24" s="5"/>
      <c r="AX24" s="43"/>
      <c r="BC24" s="43"/>
    </row>
    <row r="25" spans="1:55" x14ac:dyDescent="0.45">
      <c r="N25" s="17">
        <v>11</v>
      </c>
      <c r="O25">
        <v>13000</v>
      </c>
      <c r="P25" s="22">
        <v>1.28</v>
      </c>
      <c r="Q25" s="18"/>
      <c r="S25" s="30"/>
      <c r="T25" s="22"/>
      <c r="U25" s="20"/>
      <c r="W25" s="30">
        <v>0</v>
      </c>
      <c r="X25" s="22">
        <v>0</v>
      </c>
      <c r="AA25" s="30">
        <v>0</v>
      </c>
      <c r="AB25" s="22">
        <v>0</v>
      </c>
      <c r="AC25" s="23"/>
      <c r="AE25" s="22"/>
      <c r="AQ25" s="22"/>
      <c r="AT25" s="22"/>
      <c r="AX25" s="43"/>
      <c r="BC25" s="43"/>
    </row>
    <row r="26" spans="1:55" x14ac:dyDescent="0.45">
      <c r="N26" s="17">
        <v>12</v>
      </c>
      <c r="O26">
        <v>5000</v>
      </c>
      <c r="P26" s="22">
        <v>1.4590000000000001</v>
      </c>
      <c r="Q26" s="18"/>
      <c r="S26" s="30"/>
      <c r="T26" s="22"/>
      <c r="U26" s="20"/>
      <c r="W26" s="30">
        <v>0</v>
      </c>
      <c r="X26" s="22">
        <v>0</v>
      </c>
      <c r="AA26" s="30">
        <v>0</v>
      </c>
      <c r="AB26" s="22">
        <v>0</v>
      </c>
      <c r="AC26" s="23"/>
      <c r="AE26" s="22"/>
      <c r="AQ26" s="22"/>
      <c r="AT26" s="22"/>
      <c r="AX26" s="43"/>
      <c r="BC26" s="43"/>
    </row>
    <row r="27" spans="1:55" x14ac:dyDescent="0.45">
      <c r="N27" s="17">
        <v>13</v>
      </c>
      <c r="O27">
        <v>3000</v>
      </c>
      <c r="P27" s="22">
        <v>1.6519999999999999</v>
      </c>
      <c r="Q27" s="18"/>
      <c r="S27" s="30"/>
      <c r="T27" s="22"/>
      <c r="U27" s="20"/>
      <c r="W27" s="30">
        <v>0</v>
      </c>
      <c r="X27" s="22">
        <v>0</v>
      </c>
      <c r="AA27" s="30">
        <v>0</v>
      </c>
      <c r="AB27" s="22">
        <v>0</v>
      </c>
      <c r="AC27" s="23"/>
      <c r="AE27" s="22"/>
      <c r="AQ27" s="22"/>
      <c r="AT27" s="22"/>
      <c r="AX27" s="43"/>
      <c r="BC27" s="43"/>
    </row>
    <row r="28" spans="1:55" x14ac:dyDescent="0.45">
      <c r="N28" s="17">
        <v>14</v>
      </c>
      <c r="O28">
        <v>1000</v>
      </c>
      <c r="P28" s="22">
        <v>1.859</v>
      </c>
      <c r="Q28" s="18"/>
      <c r="S28" s="30"/>
      <c r="T28" s="22"/>
      <c r="U28" s="20"/>
      <c r="W28" s="30">
        <v>0</v>
      </c>
      <c r="X28" s="22">
        <v>0</v>
      </c>
      <c r="AA28" s="30">
        <v>0</v>
      </c>
      <c r="AB28" s="22">
        <v>0</v>
      </c>
      <c r="AC28" s="23"/>
      <c r="AE28" s="22"/>
      <c r="AQ28" s="22"/>
      <c r="AT28" s="22"/>
      <c r="AX28" s="43"/>
      <c r="BC28" s="43"/>
    </row>
    <row r="29" spans="1:55" x14ac:dyDescent="0.45">
      <c r="N29" s="17" t="s">
        <v>53</v>
      </c>
      <c r="O29" s="65">
        <v>4000</v>
      </c>
      <c r="P29" s="22">
        <v>2.0790000000000002</v>
      </c>
      <c r="Q29" s="18"/>
      <c r="S29" s="30"/>
      <c r="T29" s="22"/>
      <c r="U29" s="20"/>
      <c r="W29" s="30">
        <v>0</v>
      </c>
      <c r="X29" s="22">
        <v>0</v>
      </c>
      <c r="AA29" s="30">
        <v>0</v>
      </c>
      <c r="AB29" s="22">
        <v>0</v>
      </c>
      <c r="AC29" s="23"/>
      <c r="AE29" s="22"/>
      <c r="AQ29" s="22"/>
      <c r="AT29" s="22"/>
      <c r="AX29" s="43"/>
      <c r="BC29" s="43"/>
    </row>
    <row r="30" spans="1:55" x14ac:dyDescent="0.45">
      <c r="AQ30" s="22"/>
      <c r="AT30" s="22"/>
      <c r="AX30" s="43"/>
      <c r="BC30" s="43"/>
    </row>
    <row r="31" spans="1:55" x14ac:dyDescent="0.45">
      <c r="N31" t="s">
        <v>54</v>
      </c>
      <c r="O31" s="31">
        <f>SUM(O14:O29)</f>
        <v>3764000</v>
      </c>
      <c r="P31" s="2"/>
      <c r="S31" s="31">
        <f>SUM(S14:S29)</f>
        <v>552660</v>
      </c>
      <c r="T31" s="2"/>
      <c r="U31" s="5"/>
      <c r="V31" s="5"/>
      <c r="W31" s="31">
        <f>SUM(W14:W29)</f>
        <v>0</v>
      </c>
      <c r="X31" s="2"/>
      <c r="Y31" s="5"/>
      <c r="Z31" s="5"/>
      <c r="AA31" s="31">
        <f>SUM(AA14:AA29)</f>
        <v>0</v>
      </c>
      <c r="AB31" s="2"/>
      <c r="AC31" s="5"/>
      <c r="AW31" s="42"/>
      <c r="AX31" s="43"/>
      <c r="AY31" s="42"/>
      <c r="AZ31" s="42"/>
      <c r="BA31" s="42"/>
      <c r="BB31" s="44"/>
      <c r="BC31" s="43"/>
    </row>
    <row r="32" spans="1:55" x14ac:dyDescent="0.45">
      <c r="A32" s="46"/>
      <c r="B32" s="46"/>
      <c r="C32" s="46"/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7"/>
    </row>
    <row r="33" spans="1:38" x14ac:dyDescent="0.45">
      <c r="P33" s="3"/>
      <c r="U33" s="3"/>
      <c r="Z33" s="3"/>
      <c r="AE33" s="3"/>
      <c r="AK33" s="9"/>
    </row>
    <row r="34" spans="1:38" x14ac:dyDescent="0.45">
      <c r="N34" s="3" t="s">
        <v>26</v>
      </c>
      <c r="P34" s="5" t="str">
        <f>($C$3)</f>
        <v>p7eINT_metier</v>
      </c>
      <c r="T34" s="6" t="s">
        <v>27</v>
      </c>
      <c r="W34" s="7" t="str">
        <f>($C$5)</f>
        <v>Plaice VIIe - International (Used metier based datasets)</v>
      </c>
    </row>
    <row r="35" spans="1:38" x14ac:dyDescent="0.45">
      <c r="N35" s="3"/>
    </row>
    <row r="36" spans="1:38" x14ac:dyDescent="0.45">
      <c r="N36" s="6" t="s">
        <v>29</v>
      </c>
      <c r="P36" s="5">
        <f>($B$7)</f>
        <v>1992</v>
      </c>
      <c r="Q36" s="9"/>
      <c r="R36" s="9"/>
      <c r="S36" s="9"/>
      <c r="T36" s="6" t="s">
        <v>30</v>
      </c>
      <c r="U36" s="10"/>
      <c r="W36" s="5" t="str">
        <f>($D$7)</f>
        <v>Combined</v>
      </c>
    </row>
    <row r="37" spans="1:38" x14ac:dyDescent="0.45">
      <c r="C37" s="25" t="s">
        <v>55</v>
      </c>
      <c r="D37" s="26"/>
      <c r="E37" s="26"/>
      <c r="F37" s="27"/>
      <c r="N37" s="6"/>
      <c r="P37" s="6"/>
      <c r="Q37" s="9"/>
      <c r="R37" s="9"/>
      <c r="S37" s="9"/>
      <c r="U37" s="10"/>
    </row>
    <row r="38" spans="1:38" x14ac:dyDescent="0.45">
      <c r="C38" s="26"/>
      <c r="D38" s="26"/>
      <c r="E38" s="26"/>
      <c r="F38" s="28"/>
      <c r="N38" s="6" t="s">
        <v>32</v>
      </c>
      <c r="P38" s="36">
        <f>($F$7)</f>
        <v>42194</v>
      </c>
      <c r="Q38" s="2"/>
      <c r="R38" s="2"/>
      <c r="T38" s="6" t="s">
        <v>33</v>
      </c>
      <c r="U38" s="2"/>
      <c r="W38" s="5" t="str">
        <f>($J$7)</f>
        <v>idh</v>
      </c>
    </row>
    <row r="39" spans="1:38" x14ac:dyDescent="0.45">
      <c r="C39" s="26" t="s">
        <v>56</v>
      </c>
      <c r="D39" s="26"/>
      <c r="E39" s="26"/>
      <c r="F39" s="27">
        <f>1</f>
        <v>1</v>
      </c>
    </row>
    <row r="40" spans="1:38" x14ac:dyDescent="0.45">
      <c r="C40" s="26" t="s">
        <v>57</v>
      </c>
      <c r="D40" s="26"/>
      <c r="E40" s="26"/>
      <c r="F40" s="28" t="str">
        <f>"n"</f>
        <v>n</v>
      </c>
    </row>
    <row r="41" spans="1:38" x14ac:dyDescent="0.45">
      <c r="C41" s="26" t="s">
        <v>58</v>
      </c>
      <c r="D41" s="26"/>
      <c r="E41" s="26"/>
      <c r="F41" s="28">
        <f>1</f>
        <v>1</v>
      </c>
      <c r="N41" s="15" t="s">
        <v>35</v>
      </c>
    </row>
    <row r="42" spans="1:38" x14ac:dyDescent="0.45">
      <c r="C42" s="26" t="s">
        <v>59</v>
      </c>
      <c r="D42" s="26"/>
      <c r="E42" s="26"/>
      <c r="F42" s="27">
        <f>2</f>
        <v>2</v>
      </c>
    </row>
    <row r="43" spans="1:38" x14ac:dyDescent="0.45">
      <c r="C43" s="26" t="s">
        <v>60</v>
      </c>
      <c r="D43" s="26"/>
      <c r="E43" s="26"/>
      <c r="F43" s="29" t="str">
        <f>"n"</f>
        <v>n</v>
      </c>
      <c r="N43" s="3" t="s">
        <v>61</v>
      </c>
    </row>
    <row r="44" spans="1:38" x14ac:dyDescent="0.45">
      <c r="C44" s="26" t="s">
        <v>62</v>
      </c>
      <c r="D44" s="26"/>
      <c r="E44" s="26"/>
      <c r="F44" s="29">
        <f>3</f>
        <v>3</v>
      </c>
      <c r="AK44" s="9"/>
    </row>
    <row r="45" spans="1:38" x14ac:dyDescent="0.45">
      <c r="C45" s="26" t="s">
        <v>63</v>
      </c>
      <c r="D45" s="26"/>
      <c r="E45" s="26"/>
      <c r="F45" s="26">
        <f>1</f>
        <v>1</v>
      </c>
      <c r="O45" s="37" t="str">
        <f>C14</f>
        <v>International</v>
      </c>
      <c r="P45" s="2"/>
      <c r="S45" s="37" t="str">
        <f>D14</f>
        <v>Migration</v>
      </c>
      <c r="T45" s="2"/>
      <c r="W45" s="37" t="str">
        <f>E14</f>
        <v>-</v>
      </c>
      <c r="X45" s="2"/>
      <c r="AA45" s="37" t="str">
        <f>F14</f>
        <v>-</v>
      </c>
      <c r="AB45" s="2"/>
      <c r="AK45" s="9"/>
    </row>
    <row r="46" spans="1:38" x14ac:dyDescent="0.45">
      <c r="C46" s="26" t="s">
        <v>64</v>
      </c>
      <c r="D46" s="26"/>
      <c r="E46" s="26"/>
      <c r="F46" s="29" t="str">
        <f>"n"</f>
        <v>n</v>
      </c>
      <c r="N46" s="17" t="s">
        <v>40</v>
      </c>
      <c r="O46" s="10" t="s">
        <v>41</v>
      </c>
      <c r="P46" s="10" t="s">
        <v>42</v>
      </c>
      <c r="S46" s="10" t="s">
        <v>41</v>
      </c>
      <c r="T46" s="10" t="s">
        <v>42</v>
      </c>
      <c r="W46" s="10" t="s">
        <v>41</v>
      </c>
      <c r="X46" s="10" t="s">
        <v>42</v>
      </c>
      <c r="AA46" s="10" t="s">
        <v>41</v>
      </c>
      <c r="AB46" s="10" t="s">
        <v>42</v>
      </c>
      <c r="AC46" s="17"/>
      <c r="AE46" s="10"/>
      <c r="AH46" s="10"/>
      <c r="AJ46" s="10"/>
      <c r="AK46" s="10"/>
      <c r="AL46" s="10"/>
    </row>
    <row r="47" spans="1:38" x14ac:dyDescent="0.45">
      <c r="C47" s="26" t="s">
        <v>65</v>
      </c>
      <c r="D47" s="26"/>
      <c r="E47" s="26"/>
      <c r="F47" s="26">
        <f>2</f>
        <v>2</v>
      </c>
      <c r="N47" s="17">
        <v>0</v>
      </c>
      <c r="O47" s="30">
        <v>0</v>
      </c>
      <c r="P47" s="22">
        <v>0</v>
      </c>
      <c r="R47" s="18"/>
      <c r="S47" s="30">
        <v>0</v>
      </c>
      <c r="T47" s="22">
        <v>0</v>
      </c>
      <c r="W47" s="30">
        <v>0</v>
      </c>
      <c r="X47" s="22">
        <v>0</v>
      </c>
      <c r="AA47" s="30">
        <v>0</v>
      </c>
      <c r="AB47" s="22">
        <v>0</v>
      </c>
      <c r="AC47" s="21"/>
      <c r="AE47" s="19"/>
      <c r="AH47" s="22"/>
      <c r="AK47" s="23"/>
      <c r="AL47" s="22"/>
    </row>
    <row r="48" spans="1:38" x14ac:dyDescent="0.45">
      <c r="A48" s="3"/>
      <c r="C48" s="26" t="s">
        <v>66</v>
      </c>
      <c r="D48" s="26"/>
      <c r="E48" s="26"/>
      <c r="F48" s="29" t="str">
        <f>"y"</f>
        <v>y</v>
      </c>
      <c r="N48" s="17">
        <v>1</v>
      </c>
      <c r="O48" s="30">
        <v>0</v>
      </c>
      <c r="P48" s="22">
        <v>0</v>
      </c>
      <c r="R48" s="18"/>
      <c r="S48" s="30">
        <v>0</v>
      </c>
      <c r="T48" s="22">
        <v>0</v>
      </c>
      <c r="W48" s="30">
        <v>0</v>
      </c>
      <c r="X48" s="22">
        <v>0</v>
      </c>
      <c r="AA48" s="30">
        <v>0</v>
      </c>
      <c r="AB48" s="22">
        <v>0</v>
      </c>
      <c r="AC48" s="21"/>
      <c r="AE48" s="19"/>
      <c r="AH48" s="22"/>
      <c r="AK48" s="23"/>
      <c r="AL48" s="22"/>
    </row>
    <row r="49" spans="3:38" x14ac:dyDescent="0.45">
      <c r="C49" s="26" t="s">
        <v>67</v>
      </c>
      <c r="D49" s="26"/>
      <c r="E49" s="26"/>
      <c r="F49" s="29" t="str">
        <f>"n"</f>
        <v>n</v>
      </c>
      <c r="N49" s="17">
        <v>2</v>
      </c>
      <c r="O49" s="30">
        <v>0</v>
      </c>
      <c r="P49" s="22">
        <v>0</v>
      </c>
      <c r="R49" s="18"/>
      <c r="S49" s="30">
        <v>0</v>
      </c>
      <c r="T49" s="22">
        <v>0</v>
      </c>
      <c r="W49" s="30">
        <v>0</v>
      </c>
      <c r="X49" s="22">
        <v>0</v>
      </c>
      <c r="AA49" s="30">
        <v>0</v>
      </c>
      <c r="AB49" s="22">
        <v>0</v>
      </c>
      <c r="AC49" s="21"/>
      <c r="AE49" s="19"/>
      <c r="AH49" s="22"/>
      <c r="AK49" s="23"/>
      <c r="AL49" s="22"/>
    </row>
    <row r="50" spans="3:38" x14ac:dyDescent="0.45">
      <c r="N50" s="17">
        <v>3</v>
      </c>
      <c r="O50" s="30">
        <v>0</v>
      </c>
      <c r="P50" s="22">
        <v>0</v>
      </c>
      <c r="R50" s="18"/>
      <c r="S50" s="30">
        <v>0</v>
      </c>
      <c r="T50" s="22">
        <v>0</v>
      </c>
      <c r="W50" s="30">
        <v>0</v>
      </c>
      <c r="X50" s="22">
        <v>0</v>
      </c>
      <c r="AA50" s="30">
        <v>0</v>
      </c>
      <c r="AB50" s="22">
        <v>0</v>
      </c>
      <c r="AC50" s="21"/>
      <c r="AE50" s="19"/>
      <c r="AH50" s="22"/>
      <c r="AK50" s="23"/>
      <c r="AL50" s="22"/>
    </row>
    <row r="51" spans="3:38" x14ac:dyDescent="0.45">
      <c r="N51" s="17">
        <v>4</v>
      </c>
      <c r="O51" s="30">
        <v>0</v>
      </c>
      <c r="P51" s="22">
        <v>0</v>
      </c>
      <c r="R51" s="18"/>
      <c r="S51" s="30">
        <v>0</v>
      </c>
      <c r="T51" s="22">
        <v>0</v>
      </c>
      <c r="W51" s="30">
        <v>0</v>
      </c>
      <c r="X51" s="22">
        <v>0</v>
      </c>
      <c r="AA51" s="30">
        <v>0</v>
      </c>
      <c r="AB51" s="22">
        <v>0</v>
      </c>
      <c r="AC51" s="21"/>
      <c r="AE51" s="19"/>
      <c r="AH51" s="22"/>
      <c r="AK51" s="23"/>
      <c r="AL51" s="22"/>
    </row>
    <row r="52" spans="3:38" x14ac:dyDescent="0.45">
      <c r="N52" s="17">
        <v>5</v>
      </c>
      <c r="O52" s="30">
        <v>0</v>
      </c>
      <c r="P52" s="22">
        <v>0</v>
      </c>
      <c r="R52" s="18"/>
      <c r="S52" s="30">
        <v>0</v>
      </c>
      <c r="T52" s="22">
        <v>0</v>
      </c>
      <c r="W52" s="30">
        <v>0</v>
      </c>
      <c r="X52" s="22">
        <v>0</v>
      </c>
      <c r="AA52" s="30">
        <v>0</v>
      </c>
      <c r="AB52" s="22">
        <v>0</v>
      </c>
      <c r="AC52" s="21"/>
      <c r="AE52" s="19"/>
      <c r="AH52" s="22"/>
      <c r="AK52" s="23"/>
      <c r="AL52" s="22"/>
    </row>
    <row r="53" spans="3:38" x14ac:dyDescent="0.45">
      <c r="N53" s="17">
        <v>6</v>
      </c>
      <c r="O53" s="30">
        <v>0</v>
      </c>
      <c r="P53" s="22">
        <v>0</v>
      </c>
      <c r="R53" s="18"/>
      <c r="S53" s="30">
        <v>0</v>
      </c>
      <c r="T53" s="22">
        <v>0</v>
      </c>
      <c r="W53" s="30">
        <v>0</v>
      </c>
      <c r="X53" s="22">
        <v>0</v>
      </c>
      <c r="AA53" s="30">
        <v>0</v>
      </c>
      <c r="AB53" s="22">
        <v>0</v>
      </c>
      <c r="AC53" s="21"/>
      <c r="AE53" s="19"/>
      <c r="AH53" s="22"/>
      <c r="AK53" s="23"/>
      <c r="AL53" s="22"/>
    </row>
    <row r="54" spans="3:38" x14ac:dyDescent="0.45">
      <c r="N54" s="17">
        <v>7</v>
      </c>
      <c r="O54" s="30">
        <v>0</v>
      </c>
      <c r="P54" s="22">
        <v>0</v>
      </c>
      <c r="R54" s="18"/>
      <c r="S54" s="30">
        <v>0</v>
      </c>
      <c r="T54" s="22">
        <v>0</v>
      </c>
      <c r="W54" s="30">
        <v>0</v>
      </c>
      <c r="X54" s="22">
        <v>0</v>
      </c>
      <c r="AA54" s="30">
        <v>0</v>
      </c>
      <c r="AB54" s="22">
        <v>0</v>
      </c>
      <c r="AC54" s="21"/>
      <c r="AE54" s="19"/>
      <c r="AH54" s="22"/>
      <c r="AK54" s="23"/>
      <c r="AL54" s="22"/>
    </row>
    <row r="55" spans="3:38" x14ac:dyDescent="0.45">
      <c r="N55" s="17">
        <v>8</v>
      </c>
      <c r="O55" s="30">
        <v>0</v>
      </c>
      <c r="P55" s="22">
        <v>0</v>
      </c>
      <c r="R55" s="18"/>
      <c r="S55" s="30">
        <v>0</v>
      </c>
      <c r="T55" s="22">
        <v>0</v>
      </c>
      <c r="W55" s="30">
        <v>0</v>
      </c>
      <c r="X55" s="22">
        <v>0</v>
      </c>
      <c r="AA55" s="30">
        <v>0</v>
      </c>
      <c r="AB55" s="22">
        <v>0</v>
      </c>
      <c r="AC55" s="21"/>
      <c r="AE55" s="19"/>
      <c r="AH55" s="22"/>
      <c r="AK55" s="23"/>
      <c r="AL55" s="22"/>
    </row>
    <row r="56" spans="3:38" x14ac:dyDescent="0.45">
      <c r="N56" s="17">
        <v>9</v>
      </c>
      <c r="O56" s="30">
        <v>0</v>
      </c>
      <c r="P56" s="22">
        <v>0</v>
      </c>
      <c r="R56" s="18"/>
      <c r="S56" s="30">
        <v>0</v>
      </c>
      <c r="T56" s="22">
        <v>0</v>
      </c>
      <c r="W56" s="30">
        <v>0</v>
      </c>
      <c r="X56" s="22">
        <v>0</v>
      </c>
      <c r="AA56" s="30">
        <v>0</v>
      </c>
      <c r="AB56" s="22">
        <v>0</v>
      </c>
      <c r="AC56" s="21"/>
      <c r="AE56" s="19"/>
      <c r="AH56" s="22"/>
      <c r="AK56" s="23"/>
      <c r="AL56" s="22"/>
    </row>
    <row r="57" spans="3:38" x14ac:dyDescent="0.45">
      <c r="N57" s="17">
        <v>10</v>
      </c>
      <c r="O57" s="30">
        <v>0</v>
      </c>
      <c r="P57" s="22">
        <v>0</v>
      </c>
      <c r="R57" s="18"/>
      <c r="S57" s="30">
        <v>0</v>
      </c>
      <c r="T57" s="22">
        <v>0</v>
      </c>
      <c r="W57" s="30">
        <v>0</v>
      </c>
      <c r="X57" s="22">
        <v>0</v>
      </c>
      <c r="AA57" s="30">
        <v>0</v>
      </c>
      <c r="AB57" s="22">
        <v>0</v>
      </c>
      <c r="AC57" s="21"/>
      <c r="AE57" s="19"/>
      <c r="AH57" s="22"/>
      <c r="AK57" s="23"/>
      <c r="AL57" s="22"/>
    </row>
    <row r="58" spans="3:38" x14ac:dyDescent="0.45">
      <c r="N58" s="17">
        <v>11</v>
      </c>
      <c r="O58" s="30">
        <v>0</v>
      </c>
      <c r="P58" s="22">
        <v>0</v>
      </c>
      <c r="R58" s="18"/>
      <c r="S58" s="30">
        <v>0</v>
      </c>
      <c r="T58" s="22">
        <v>0</v>
      </c>
      <c r="W58" s="30">
        <v>0</v>
      </c>
      <c r="X58" s="22">
        <v>0</v>
      </c>
      <c r="AA58" s="30">
        <v>0</v>
      </c>
      <c r="AB58" s="22">
        <v>0</v>
      </c>
      <c r="AC58" s="21"/>
      <c r="AE58" s="19"/>
      <c r="AH58" s="22"/>
      <c r="AK58" s="23"/>
      <c r="AL58" s="22"/>
    </row>
    <row r="59" spans="3:38" x14ac:dyDescent="0.45">
      <c r="N59" s="17">
        <v>12</v>
      </c>
      <c r="O59" s="30">
        <v>0</v>
      </c>
      <c r="P59" s="22">
        <v>0</v>
      </c>
      <c r="R59" s="18"/>
      <c r="S59" s="30">
        <v>0</v>
      </c>
      <c r="T59" s="22">
        <v>0</v>
      </c>
      <c r="W59" s="30">
        <v>0</v>
      </c>
      <c r="X59" s="22">
        <v>0</v>
      </c>
      <c r="AA59" s="30">
        <v>0</v>
      </c>
      <c r="AB59" s="22">
        <v>0</v>
      </c>
      <c r="AC59" s="21"/>
      <c r="AE59" s="19"/>
      <c r="AH59" s="22"/>
      <c r="AK59" s="23"/>
      <c r="AL59" s="22"/>
    </row>
    <row r="60" spans="3:38" x14ac:dyDescent="0.45">
      <c r="N60" s="17">
        <v>13</v>
      </c>
      <c r="O60" s="30">
        <v>0</v>
      </c>
      <c r="P60" s="22">
        <v>0</v>
      </c>
      <c r="R60" s="18"/>
      <c r="S60" s="30">
        <v>0</v>
      </c>
      <c r="T60" s="22">
        <v>0</v>
      </c>
      <c r="W60" s="30">
        <v>0</v>
      </c>
      <c r="X60" s="22">
        <v>0</v>
      </c>
      <c r="AA60" s="30">
        <v>0</v>
      </c>
      <c r="AB60" s="22">
        <v>0</v>
      </c>
      <c r="AC60" s="21"/>
      <c r="AE60" s="19"/>
      <c r="AH60" s="22"/>
      <c r="AK60" s="23"/>
      <c r="AL60" s="22"/>
    </row>
    <row r="61" spans="3:38" x14ac:dyDescent="0.45">
      <c r="N61" s="17">
        <v>14</v>
      </c>
      <c r="O61" s="30">
        <v>0</v>
      </c>
      <c r="P61" s="22">
        <v>0</v>
      </c>
      <c r="R61" s="18"/>
      <c r="S61" s="30">
        <v>0</v>
      </c>
      <c r="T61" s="22">
        <v>0</v>
      </c>
      <c r="W61" s="30">
        <v>0</v>
      </c>
      <c r="X61" s="22">
        <v>0</v>
      </c>
      <c r="AA61" s="30">
        <v>0</v>
      </c>
      <c r="AB61" s="22">
        <v>0</v>
      </c>
      <c r="AC61" s="21"/>
      <c r="AE61" s="19"/>
      <c r="AH61" s="22"/>
      <c r="AK61" s="23"/>
      <c r="AL61" s="22"/>
    </row>
    <row r="62" spans="3:38" x14ac:dyDescent="0.45">
      <c r="N62" s="17" t="s">
        <v>53</v>
      </c>
      <c r="O62" s="30">
        <v>0</v>
      </c>
      <c r="P62" s="22">
        <v>0</v>
      </c>
      <c r="R62" s="18"/>
      <c r="S62" s="30">
        <v>0</v>
      </c>
      <c r="T62" s="22">
        <v>0</v>
      </c>
      <c r="W62" s="30">
        <v>0</v>
      </c>
      <c r="X62" s="22">
        <v>0</v>
      </c>
      <c r="AA62" s="30">
        <v>0</v>
      </c>
      <c r="AB62" s="22">
        <v>0</v>
      </c>
      <c r="AC62" s="21"/>
      <c r="AE62" s="19"/>
      <c r="AH62" s="22"/>
      <c r="AK62" s="23"/>
      <c r="AL62" s="22"/>
    </row>
    <row r="64" spans="3:38" x14ac:dyDescent="0.45">
      <c r="N64" t="s">
        <v>54</v>
      </c>
      <c r="O64" s="31">
        <f>SUM(O47:O62)</f>
        <v>0</v>
      </c>
      <c r="P64" s="2"/>
      <c r="S64" s="31">
        <f>SUM(S47:S62)</f>
        <v>0</v>
      </c>
      <c r="T64" s="2"/>
      <c r="W64" s="31">
        <f>SUM(W47:W62)</f>
        <v>0</v>
      </c>
      <c r="X64" s="2"/>
      <c r="AA64" s="31">
        <f>SUM(AA47:AA62)</f>
        <v>0</v>
      </c>
      <c r="AB64" s="2"/>
      <c r="AE64" s="2"/>
    </row>
    <row r="65" spans="1:38" x14ac:dyDescent="0.45">
      <c r="N65" s="17"/>
      <c r="P65" s="23"/>
      <c r="Q65" s="22"/>
      <c r="U65" s="23"/>
      <c r="V65" s="22"/>
      <c r="W65" s="22"/>
      <c r="X65" s="22"/>
      <c r="Z65" s="23"/>
      <c r="AA65" s="22"/>
      <c r="AB65" s="22"/>
      <c r="AC65" s="17"/>
      <c r="AE65" s="23"/>
      <c r="AF65" s="22"/>
      <c r="AH65" s="22"/>
      <c r="AK65" s="23"/>
      <c r="AL65" s="22"/>
    </row>
    <row r="66" spans="1:38" x14ac:dyDescent="0.45">
      <c r="N66" s="17"/>
      <c r="P66" s="23"/>
      <c r="Q66" s="22"/>
      <c r="U66" s="23"/>
      <c r="V66" s="22"/>
      <c r="W66" s="22"/>
      <c r="X66" s="22"/>
      <c r="Z66" s="23"/>
      <c r="AA66" s="22"/>
      <c r="AB66" s="22"/>
      <c r="AC66" s="17"/>
      <c r="AE66" s="23"/>
      <c r="AF66" s="22"/>
      <c r="AH66" s="22"/>
      <c r="AK66" s="23"/>
      <c r="AL66" s="22"/>
    </row>
    <row r="67" spans="1:38" x14ac:dyDescent="0.45">
      <c r="N67" s="17"/>
      <c r="P67" s="23"/>
      <c r="Q67" s="22"/>
      <c r="U67" s="23"/>
      <c r="V67" s="22"/>
      <c r="W67" s="22"/>
      <c r="X67" s="22"/>
      <c r="Z67" s="23"/>
      <c r="AA67" s="22"/>
      <c r="AB67" s="22"/>
      <c r="AC67" s="17"/>
      <c r="AE67" s="23"/>
      <c r="AF67" s="22"/>
      <c r="AH67" s="22"/>
      <c r="AK67" s="23"/>
      <c r="AL67" s="22"/>
    </row>
    <row r="68" spans="1:38" ht="22.5" x14ac:dyDescent="0.75">
      <c r="A68" s="3" t="s">
        <v>22</v>
      </c>
      <c r="C68" s="1" t="s">
        <v>23</v>
      </c>
      <c r="E68" s="2"/>
      <c r="F68" s="3" t="s">
        <v>24</v>
      </c>
      <c r="J68" s="3" t="str">
        <f>J1</f>
        <v>VERSION 2.2 (17/8/98)</v>
      </c>
      <c r="N68" s="3" t="s">
        <v>26</v>
      </c>
      <c r="P68" s="5" t="str">
        <f>($C$3)</f>
        <v>p7eINT_metier</v>
      </c>
      <c r="T68" s="6" t="s">
        <v>27</v>
      </c>
      <c r="W68" s="7" t="str">
        <f>($C$5)</f>
        <v>Plaice VIIe - International (Used metier based datasets)</v>
      </c>
    </row>
    <row r="69" spans="1:38" x14ac:dyDescent="0.45">
      <c r="F69" s="3"/>
      <c r="N69" s="3"/>
    </row>
    <row r="70" spans="1:38" x14ac:dyDescent="0.45">
      <c r="A70" s="3" t="s">
        <v>26</v>
      </c>
      <c r="C70" s="8" t="str">
        <f>C3</f>
        <v>p7eINT_metier</v>
      </c>
      <c r="N70" s="6" t="s">
        <v>29</v>
      </c>
      <c r="P70" s="5">
        <f>($B$7)</f>
        <v>1992</v>
      </c>
      <c r="Q70" s="9"/>
      <c r="R70" s="9"/>
      <c r="S70" s="9"/>
      <c r="T70" s="6" t="s">
        <v>30</v>
      </c>
      <c r="U70" s="10"/>
      <c r="W70" s="5" t="str">
        <f>($D$7)</f>
        <v>Combined</v>
      </c>
    </row>
    <row r="71" spans="1:38" x14ac:dyDescent="0.45">
      <c r="A71" s="3"/>
      <c r="N71" s="6"/>
      <c r="P71" s="6"/>
      <c r="Q71" s="9"/>
      <c r="R71" s="9"/>
      <c r="S71" s="9"/>
      <c r="U71" s="10"/>
    </row>
    <row r="72" spans="1:38" x14ac:dyDescent="0.45">
      <c r="A72" s="6" t="s">
        <v>27</v>
      </c>
      <c r="C72" s="11" t="str">
        <f>C5</f>
        <v>Plaice VIIe - International (Used metier based datasets)</v>
      </c>
      <c r="D72" s="9"/>
      <c r="E72" s="9"/>
      <c r="G72" s="10"/>
      <c r="N72" s="6" t="s">
        <v>32</v>
      </c>
      <c r="P72" s="36">
        <f>($F$7)</f>
        <v>42194</v>
      </c>
      <c r="Q72" s="2"/>
      <c r="R72" s="2"/>
      <c r="T72" s="6" t="s">
        <v>33</v>
      </c>
      <c r="U72" s="2"/>
      <c r="W72" s="5" t="str">
        <f>($J$7)</f>
        <v>idh</v>
      </c>
    </row>
    <row r="73" spans="1:38" x14ac:dyDescent="0.45">
      <c r="A73" s="6"/>
      <c r="C73" s="6"/>
      <c r="D73" s="9"/>
      <c r="E73" s="9"/>
      <c r="G73" s="10"/>
    </row>
    <row r="74" spans="1:38" x14ac:dyDescent="0.45">
      <c r="A74" s="6" t="s">
        <v>29</v>
      </c>
      <c r="B74" s="12">
        <f>B7</f>
        <v>1992</v>
      </c>
      <c r="C74" s="9" t="s">
        <v>30</v>
      </c>
      <c r="D74" s="13" t="str">
        <f>D7</f>
        <v>Combined</v>
      </c>
      <c r="E74" s="4" t="s">
        <v>32</v>
      </c>
      <c r="F74" s="35">
        <f>F7</f>
        <v>42194</v>
      </c>
      <c r="G74" s="2"/>
      <c r="I74" s="4" t="s">
        <v>33</v>
      </c>
      <c r="J74" s="12" t="str">
        <f>J7</f>
        <v>idh</v>
      </c>
    </row>
    <row r="75" spans="1:38" x14ac:dyDescent="0.45">
      <c r="A75" s="6"/>
      <c r="B75" s="12"/>
      <c r="C75" s="9"/>
      <c r="D75" s="13"/>
      <c r="E75" s="4"/>
      <c r="F75" s="14"/>
      <c r="G75" s="2"/>
      <c r="I75" s="4"/>
      <c r="J75" s="12"/>
      <c r="N75" s="15" t="s">
        <v>68</v>
      </c>
    </row>
    <row r="77" spans="1:38" x14ac:dyDescent="0.45">
      <c r="H77" s="16" t="s">
        <v>39</v>
      </c>
      <c r="I77" s="4"/>
      <c r="N77" s="3" t="s">
        <v>37</v>
      </c>
    </row>
    <row r="78" spans="1:38" x14ac:dyDescent="0.45">
      <c r="C78" s="16" t="s">
        <v>69</v>
      </c>
      <c r="D78" s="16" t="s">
        <v>70</v>
      </c>
      <c r="E78" s="16" t="s">
        <v>71</v>
      </c>
      <c r="F78" s="16" t="s">
        <v>72</v>
      </c>
      <c r="H78" s="16" t="s">
        <v>47</v>
      </c>
      <c r="I78" s="4"/>
      <c r="AE78" s="37" t="str">
        <f>J13</f>
        <v>TOTAL</v>
      </c>
      <c r="AF78" s="2"/>
    </row>
    <row r="79" spans="1:38" x14ac:dyDescent="0.45">
      <c r="A79" t="s">
        <v>48</v>
      </c>
      <c r="C79" s="20">
        <f>C15</f>
        <v>1624</v>
      </c>
      <c r="D79" s="20">
        <f>D15</f>
        <v>257.893242832738</v>
      </c>
      <c r="E79" s="20">
        <f>E15</f>
        <v>0</v>
      </c>
      <c r="F79" s="20">
        <f>F15</f>
        <v>0</v>
      </c>
      <c r="H79" s="22">
        <f>SUM(C79:F79)</f>
        <v>1881.893242832738</v>
      </c>
      <c r="O79" s="37" t="str">
        <f>C14</f>
        <v>International</v>
      </c>
      <c r="P79" s="2"/>
      <c r="S79" s="37" t="str">
        <f>D14</f>
        <v>Migration</v>
      </c>
      <c r="T79" s="2"/>
      <c r="W79" s="37" t="str">
        <f>E14</f>
        <v>-</v>
      </c>
      <c r="X79" s="2"/>
      <c r="AA79" s="37" t="str">
        <f>F14</f>
        <v>-</v>
      </c>
      <c r="AB79" s="2"/>
      <c r="AE79" s="37" t="str">
        <f>J14</f>
        <v>ANNUAL</v>
      </c>
      <c r="AF79" s="2"/>
    </row>
    <row r="80" spans="1:38" x14ac:dyDescent="0.45">
      <c r="A80" t="s">
        <v>73</v>
      </c>
      <c r="N80" s="17" t="s">
        <v>40</v>
      </c>
      <c r="O80" s="10" t="s">
        <v>41</v>
      </c>
      <c r="P80" s="10" t="s">
        <v>42</v>
      </c>
      <c r="S80" s="10" t="s">
        <v>41</v>
      </c>
      <c r="T80" s="10" t="s">
        <v>42</v>
      </c>
      <c r="U80" s="10"/>
      <c r="W80" s="10" t="s">
        <v>41</v>
      </c>
      <c r="X80" s="10" t="s">
        <v>42</v>
      </c>
      <c r="Y80" s="10"/>
      <c r="AA80" s="10" t="s">
        <v>41</v>
      </c>
      <c r="AB80" s="10" t="s">
        <v>42</v>
      </c>
      <c r="AC80" s="10"/>
      <c r="AE80" s="10" t="s">
        <v>74</v>
      </c>
      <c r="AF80" s="10" t="s">
        <v>75</v>
      </c>
    </row>
    <row r="81" spans="1:33" x14ac:dyDescent="0.45">
      <c r="N81" s="17">
        <v>0</v>
      </c>
      <c r="O81" s="30">
        <f>SUM($O$14*$C$21)</f>
        <v>0</v>
      </c>
      <c r="P81" s="22">
        <f t="shared" ref="P81:P96" si="0">P14</f>
        <v>0</v>
      </c>
      <c r="Q81" s="22">
        <f t="shared" ref="Q81:Q96" si="1">SUM(O81*P81)</f>
        <v>0</v>
      </c>
      <c r="S81" s="30">
        <f t="shared" ref="S81:S96" si="2">SUM(S14*$D$21)</f>
        <v>0</v>
      </c>
      <c r="T81" s="22">
        <f t="shared" ref="T81:T96" si="3">T14</f>
        <v>0</v>
      </c>
      <c r="U81" s="22">
        <f t="shared" ref="U81:U96" si="4">SUM(S81*T81)</f>
        <v>0</v>
      </c>
      <c r="W81" s="30">
        <f t="shared" ref="W81:W96" si="5">SUM(W14*$E$21)</f>
        <v>0</v>
      </c>
      <c r="X81" s="22">
        <f t="shared" ref="X81:X96" si="6">X14</f>
        <v>0</v>
      </c>
      <c r="Y81" s="22">
        <f t="shared" ref="Y81:Y96" si="7">SUM(W81*X81)</f>
        <v>0</v>
      </c>
      <c r="AA81" s="30">
        <f t="shared" ref="AA81:AA96" si="8">SUM(AA14*$F$21)</f>
        <v>0</v>
      </c>
      <c r="AB81" s="22">
        <f t="shared" ref="AB81:AB96" si="9">AB14</f>
        <v>0</v>
      </c>
      <c r="AC81" s="22">
        <f t="shared" ref="AC81:AC96" si="10">SUM(AA81*AB81)</f>
        <v>0</v>
      </c>
      <c r="AE81" s="30">
        <f t="shared" ref="AE81:AE96" si="11">SUM(AA81+W81+S81+O81)*$J$21</f>
        <v>0</v>
      </c>
      <c r="AF81" s="22">
        <f t="shared" ref="AF81:AF96" si="12">IF(O81+S81+W81+AA81 =0,0,(P81*O81 +T81*S81+ X81*W81 +AB81*AA81)/(O81+S81+W81+AA81))</f>
        <v>0</v>
      </c>
      <c r="AG81">
        <f t="shared" ref="AG81:AG96" si="13">SUM(AE81*AF81)</f>
        <v>0</v>
      </c>
    </row>
    <row r="82" spans="1:33" x14ac:dyDescent="0.45">
      <c r="A82" t="s">
        <v>52</v>
      </c>
      <c r="C82" s="24">
        <f>C24</f>
        <v>0.99983497536945809</v>
      </c>
      <c r="D82" s="24">
        <f>D24</f>
        <v>1.0000000000000016</v>
      </c>
      <c r="E82" s="24">
        <f>E24</f>
        <v>0</v>
      </c>
      <c r="F82" s="24">
        <f>F24</f>
        <v>0</v>
      </c>
      <c r="G82" s="10"/>
      <c r="H82" s="24">
        <f>J24</f>
        <v>0.9998575902214325</v>
      </c>
      <c r="I82" s="10"/>
      <c r="N82" s="17">
        <v>1</v>
      </c>
      <c r="O82" s="30">
        <f>SUM($O$15*$C$21)</f>
        <v>90000</v>
      </c>
      <c r="P82" s="22">
        <f t="shared" si="0"/>
        <v>0.25</v>
      </c>
      <c r="Q82" s="22">
        <f t="shared" si="1"/>
        <v>22500</v>
      </c>
      <c r="S82" s="30">
        <f t="shared" si="2"/>
        <v>0</v>
      </c>
      <c r="T82" s="22">
        <f t="shared" si="3"/>
        <v>0</v>
      </c>
      <c r="U82" s="22">
        <f t="shared" si="4"/>
        <v>0</v>
      </c>
      <c r="W82" s="30">
        <f t="shared" si="5"/>
        <v>0</v>
      </c>
      <c r="X82" s="22">
        <f t="shared" si="6"/>
        <v>0</v>
      </c>
      <c r="Y82" s="22">
        <f t="shared" si="7"/>
        <v>0</v>
      </c>
      <c r="AA82" s="30">
        <f t="shared" si="8"/>
        <v>0</v>
      </c>
      <c r="AB82" s="22">
        <f t="shared" si="9"/>
        <v>0</v>
      </c>
      <c r="AC82" s="22">
        <f t="shared" si="10"/>
        <v>0</v>
      </c>
      <c r="AE82" s="30">
        <f t="shared" si="11"/>
        <v>90000</v>
      </c>
      <c r="AF82" s="22">
        <f t="shared" si="12"/>
        <v>0.25</v>
      </c>
      <c r="AG82">
        <f t="shared" si="13"/>
        <v>22500</v>
      </c>
    </row>
    <row r="83" spans="1:33" x14ac:dyDescent="0.45">
      <c r="N83" s="17">
        <v>2</v>
      </c>
      <c r="O83" s="30">
        <f>SUM($O$16*$C$21)</f>
        <v>674000</v>
      </c>
      <c r="P83" s="22">
        <f t="shared" si="0"/>
        <v>0.29099999999999998</v>
      </c>
      <c r="Q83" s="22">
        <f t="shared" si="1"/>
        <v>196134</v>
      </c>
      <c r="S83" s="30">
        <f t="shared" si="2"/>
        <v>24997.5</v>
      </c>
      <c r="T83" s="22">
        <f t="shared" si="3"/>
        <v>0.219385855277268</v>
      </c>
      <c r="U83" s="22">
        <f t="shared" si="4"/>
        <v>5484.0979172935067</v>
      </c>
      <c r="W83" s="30">
        <f t="shared" si="5"/>
        <v>0</v>
      </c>
      <c r="X83" s="22">
        <f t="shared" si="6"/>
        <v>0</v>
      </c>
      <c r="Y83" s="22">
        <f t="shared" si="7"/>
        <v>0</v>
      </c>
      <c r="AA83" s="30">
        <f t="shared" si="8"/>
        <v>0</v>
      </c>
      <c r="AB83" s="22">
        <f t="shared" si="9"/>
        <v>0</v>
      </c>
      <c r="AC83" s="22">
        <f t="shared" si="10"/>
        <v>0</v>
      </c>
      <c r="AE83" s="30">
        <f t="shared" si="11"/>
        <v>698997.5</v>
      </c>
      <c r="AF83" s="22">
        <f t="shared" si="12"/>
        <v>0.2884389399351121</v>
      </c>
      <c r="AG83">
        <f t="shared" si="13"/>
        <v>201618.09791729352</v>
      </c>
    </row>
    <row r="84" spans="1:33" x14ac:dyDescent="0.45">
      <c r="N84" s="17">
        <v>3</v>
      </c>
      <c r="O84" s="30">
        <f>SUM($O$17*$C$21)</f>
        <v>1159000</v>
      </c>
      <c r="P84" s="22">
        <f t="shared" si="0"/>
        <v>0.34599999999999997</v>
      </c>
      <c r="Q84" s="22">
        <f t="shared" si="1"/>
        <v>401013.99999999994</v>
      </c>
      <c r="S84" s="30">
        <f t="shared" si="2"/>
        <v>140476.5</v>
      </c>
      <c r="T84" s="22">
        <f t="shared" si="3"/>
        <v>0.28159635704744901</v>
      </c>
      <c r="U84" s="22">
        <f t="shared" si="4"/>
        <v>39557.670650775974</v>
      </c>
      <c r="W84" s="30">
        <f t="shared" si="5"/>
        <v>0</v>
      </c>
      <c r="X84" s="22">
        <f t="shared" si="6"/>
        <v>0</v>
      </c>
      <c r="Y84" s="22">
        <f t="shared" si="7"/>
        <v>0</v>
      </c>
      <c r="AA84" s="30">
        <f t="shared" si="8"/>
        <v>0</v>
      </c>
      <c r="AB84" s="22">
        <f t="shared" si="9"/>
        <v>0</v>
      </c>
      <c r="AC84" s="22">
        <f t="shared" si="10"/>
        <v>0</v>
      </c>
      <c r="AE84" s="30">
        <f t="shared" si="11"/>
        <v>1299476.5</v>
      </c>
      <c r="AF84" s="22">
        <f t="shared" si="12"/>
        <v>0.33903781303530761</v>
      </c>
      <c r="AG84">
        <f t="shared" si="13"/>
        <v>440571.67065077589</v>
      </c>
    </row>
    <row r="85" spans="1:33" x14ac:dyDescent="0.45">
      <c r="N85" s="17">
        <v>4</v>
      </c>
      <c r="O85" s="30">
        <f>SUM($O$18*$C$21)</f>
        <v>609000</v>
      </c>
      <c r="P85" s="22">
        <f t="shared" si="0"/>
        <v>0.41399999999999998</v>
      </c>
      <c r="Q85" s="22">
        <f t="shared" si="1"/>
        <v>252126</v>
      </c>
      <c r="S85" s="30">
        <f t="shared" si="2"/>
        <v>125136</v>
      </c>
      <c r="T85" s="22">
        <f t="shared" si="3"/>
        <v>0.36454900612736602</v>
      </c>
      <c r="U85" s="22">
        <f t="shared" si="4"/>
        <v>45618.204430754071</v>
      </c>
      <c r="W85" s="30">
        <f t="shared" si="5"/>
        <v>0</v>
      </c>
      <c r="X85" s="22">
        <f t="shared" si="6"/>
        <v>0</v>
      </c>
      <c r="Y85" s="22">
        <f t="shared" si="7"/>
        <v>0</v>
      </c>
      <c r="AA85" s="30">
        <f t="shared" si="8"/>
        <v>0</v>
      </c>
      <c r="AB85" s="22">
        <f t="shared" si="9"/>
        <v>0</v>
      </c>
      <c r="AC85" s="22">
        <f t="shared" si="10"/>
        <v>0</v>
      </c>
      <c r="AE85" s="30">
        <f t="shared" si="11"/>
        <v>734136</v>
      </c>
      <c r="AF85" s="22">
        <f t="shared" si="12"/>
        <v>0.40557090842943821</v>
      </c>
      <c r="AG85">
        <f t="shared" si="13"/>
        <v>297744.20443075406</v>
      </c>
    </row>
    <row r="86" spans="1:33" x14ac:dyDescent="0.45">
      <c r="N86" s="17">
        <v>5</v>
      </c>
      <c r="O86" s="30">
        <f>SUM($O$19*$C$21)</f>
        <v>553000</v>
      </c>
      <c r="P86" s="22">
        <f t="shared" si="0"/>
        <v>0.497</v>
      </c>
      <c r="Q86" s="22">
        <f t="shared" si="1"/>
        <v>274841</v>
      </c>
      <c r="S86" s="30">
        <f t="shared" si="2"/>
        <v>92550</v>
      </c>
      <c r="T86" s="22">
        <f t="shared" si="3"/>
        <v>0.48586495961523601</v>
      </c>
      <c r="U86" s="22">
        <f t="shared" si="4"/>
        <v>44966.802012390093</v>
      </c>
      <c r="W86" s="30">
        <f t="shared" si="5"/>
        <v>0</v>
      </c>
      <c r="X86" s="22">
        <f t="shared" si="6"/>
        <v>0</v>
      </c>
      <c r="Y86" s="22">
        <f t="shared" si="7"/>
        <v>0</v>
      </c>
      <c r="AA86" s="30">
        <f t="shared" si="8"/>
        <v>0</v>
      </c>
      <c r="AB86" s="22">
        <f t="shared" si="9"/>
        <v>0</v>
      </c>
      <c r="AC86" s="22">
        <f t="shared" si="10"/>
        <v>0</v>
      </c>
      <c r="AE86" s="30">
        <f t="shared" si="11"/>
        <v>645550</v>
      </c>
      <c r="AF86" s="22">
        <f t="shared" si="12"/>
        <v>0.49540361244270792</v>
      </c>
      <c r="AG86">
        <f t="shared" si="13"/>
        <v>319807.80201239011</v>
      </c>
    </row>
    <row r="87" spans="1:33" x14ac:dyDescent="0.45">
      <c r="N87" s="17">
        <v>6</v>
      </c>
      <c r="O87" s="30">
        <f>SUM($O$20*$C$21)</f>
        <v>361000</v>
      </c>
      <c r="P87" s="22">
        <f t="shared" si="0"/>
        <v>0.59299999999999997</v>
      </c>
      <c r="Q87" s="22">
        <f t="shared" si="1"/>
        <v>214073</v>
      </c>
      <c r="S87" s="30">
        <f t="shared" si="2"/>
        <v>80100</v>
      </c>
      <c r="T87" s="22">
        <f t="shared" si="3"/>
        <v>0.60552548167467102</v>
      </c>
      <c r="U87" s="22">
        <f t="shared" si="4"/>
        <v>48502.591082141145</v>
      </c>
      <c r="W87" s="30">
        <f t="shared" si="5"/>
        <v>0</v>
      </c>
      <c r="X87" s="22">
        <f t="shared" si="6"/>
        <v>0</v>
      </c>
      <c r="Y87" s="22">
        <f t="shared" si="7"/>
        <v>0</v>
      </c>
      <c r="AA87" s="30">
        <f t="shared" si="8"/>
        <v>0</v>
      </c>
      <c r="AB87" s="22">
        <f t="shared" si="9"/>
        <v>0</v>
      </c>
      <c r="AC87" s="22">
        <f t="shared" si="10"/>
        <v>0</v>
      </c>
      <c r="AE87" s="30">
        <f t="shared" si="11"/>
        <v>441100</v>
      </c>
      <c r="AF87" s="22">
        <f t="shared" si="12"/>
        <v>0.59527452070310849</v>
      </c>
      <c r="AG87">
        <f t="shared" si="13"/>
        <v>262575.59108214115</v>
      </c>
    </row>
    <row r="88" spans="1:33" x14ac:dyDescent="0.45">
      <c r="N88" s="17">
        <v>7</v>
      </c>
      <c r="O88" s="30">
        <f>SUM($O$21*$C$21)</f>
        <v>201000</v>
      </c>
      <c r="P88" s="22">
        <f t="shared" si="0"/>
        <v>0.70299999999999996</v>
      </c>
      <c r="Q88" s="22">
        <f t="shared" si="1"/>
        <v>141303</v>
      </c>
      <c r="S88" s="30">
        <f t="shared" si="2"/>
        <v>56550</v>
      </c>
      <c r="T88" s="22">
        <f t="shared" si="3"/>
        <v>0.72174718902741997</v>
      </c>
      <c r="U88" s="22">
        <f t="shared" si="4"/>
        <v>40814.803539500601</v>
      </c>
      <c r="W88" s="30">
        <f t="shared" si="5"/>
        <v>0</v>
      </c>
      <c r="X88" s="22">
        <f t="shared" si="6"/>
        <v>0</v>
      </c>
      <c r="Y88" s="22">
        <f t="shared" si="7"/>
        <v>0</v>
      </c>
      <c r="AA88" s="30">
        <f t="shared" si="8"/>
        <v>0</v>
      </c>
      <c r="AB88" s="22">
        <f t="shared" si="9"/>
        <v>0</v>
      </c>
      <c r="AC88" s="22">
        <f t="shared" si="10"/>
        <v>0</v>
      </c>
      <c r="AE88" s="30">
        <f t="shared" si="11"/>
        <v>257550</v>
      </c>
      <c r="AF88" s="22">
        <f t="shared" si="12"/>
        <v>0.70711630184236307</v>
      </c>
      <c r="AG88">
        <f t="shared" si="13"/>
        <v>182117.8035395006</v>
      </c>
    </row>
    <row r="89" spans="1:33" x14ac:dyDescent="0.45">
      <c r="N89" s="17">
        <v>8</v>
      </c>
      <c r="O89" s="30">
        <f>SUM($O$22*$C$21)</f>
        <v>53000</v>
      </c>
      <c r="P89" s="22">
        <f t="shared" si="0"/>
        <v>0.82599999999999996</v>
      </c>
      <c r="Q89" s="22">
        <f t="shared" si="1"/>
        <v>43778</v>
      </c>
      <c r="S89" s="30">
        <f t="shared" si="2"/>
        <v>15600</v>
      </c>
      <c r="T89" s="22">
        <f t="shared" si="3"/>
        <v>0.87006926705240695</v>
      </c>
      <c r="U89" s="22">
        <f t="shared" si="4"/>
        <v>13573.080566017548</v>
      </c>
      <c r="W89" s="30">
        <f t="shared" si="5"/>
        <v>0</v>
      </c>
      <c r="X89" s="22">
        <f t="shared" si="6"/>
        <v>0</v>
      </c>
      <c r="Y89" s="22">
        <f t="shared" si="7"/>
        <v>0</v>
      </c>
      <c r="AA89" s="30">
        <f t="shared" si="8"/>
        <v>0</v>
      </c>
      <c r="AB89" s="22">
        <f t="shared" si="9"/>
        <v>0</v>
      </c>
      <c r="AC89" s="22">
        <f t="shared" si="10"/>
        <v>0</v>
      </c>
      <c r="AE89" s="30">
        <f t="shared" si="11"/>
        <v>68600</v>
      </c>
      <c r="AF89" s="22">
        <f t="shared" si="12"/>
        <v>0.83602158259500792</v>
      </c>
      <c r="AG89">
        <f t="shared" si="13"/>
        <v>57351.080566017547</v>
      </c>
    </row>
    <row r="90" spans="1:33" x14ac:dyDescent="0.45">
      <c r="N90" s="17">
        <v>9</v>
      </c>
      <c r="O90" s="30">
        <f>SUM($O$23*$C$21)</f>
        <v>23000</v>
      </c>
      <c r="P90" s="22">
        <f t="shared" si="0"/>
        <v>0.96399999999999997</v>
      </c>
      <c r="Q90" s="22">
        <f t="shared" si="1"/>
        <v>22172</v>
      </c>
      <c r="S90" s="30">
        <f t="shared" si="2"/>
        <v>9000</v>
      </c>
      <c r="T90" s="22">
        <f t="shared" si="3"/>
        <v>1.0196927340625099</v>
      </c>
      <c r="U90" s="22">
        <f t="shared" si="4"/>
        <v>9177.2346065625898</v>
      </c>
      <c r="W90" s="30">
        <f t="shared" si="5"/>
        <v>0</v>
      </c>
      <c r="X90" s="22">
        <f t="shared" si="6"/>
        <v>0</v>
      </c>
      <c r="Y90" s="22">
        <f t="shared" si="7"/>
        <v>0</v>
      </c>
      <c r="AA90" s="30">
        <f t="shared" si="8"/>
        <v>0</v>
      </c>
      <c r="AB90" s="22">
        <f t="shared" si="9"/>
        <v>0</v>
      </c>
      <c r="AC90" s="22">
        <f t="shared" si="10"/>
        <v>0</v>
      </c>
      <c r="AE90" s="30">
        <f t="shared" si="11"/>
        <v>32000</v>
      </c>
      <c r="AF90" s="22">
        <f t="shared" si="12"/>
        <v>0.97966358145508092</v>
      </c>
      <c r="AG90">
        <f t="shared" si="13"/>
        <v>31349.23460656259</v>
      </c>
    </row>
    <row r="91" spans="1:33" x14ac:dyDescent="0.45">
      <c r="N91" s="17">
        <v>10</v>
      </c>
      <c r="O91" s="30">
        <f>SUM($O$24*$C$21)</f>
        <v>15000</v>
      </c>
      <c r="P91" s="22">
        <f t="shared" si="0"/>
        <v>1.115</v>
      </c>
      <c r="Q91" s="22">
        <f t="shared" si="1"/>
        <v>16725</v>
      </c>
      <c r="S91" s="30">
        <f t="shared" si="2"/>
        <v>8250</v>
      </c>
      <c r="T91" s="22">
        <f t="shared" si="3"/>
        <v>1.2362130942185301</v>
      </c>
      <c r="U91" s="22">
        <f t="shared" si="4"/>
        <v>10198.758027302873</v>
      </c>
      <c r="W91" s="30">
        <f t="shared" si="5"/>
        <v>0</v>
      </c>
      <c r="X91" s="22">
        <f t="shared" si="6"/>
        <v>0</v>
      </c>
      <c r="Y91" s="22">
        <f t="shared" si="7"/>
        <v>0</v>
      </c>
      <c r="AA91" s="30">
        <f t="shared" si="8"/>
        <v>0</v>
      </c>
      <c r="AB91" s="22">
        <f t="shared" si="9"/>
        <v>0</v>
      </c>
      <c r="AC91" s="22">
        <f t="shared" si="10"/>
        <v>0</v>
      </c>
      <c r="AE91" s="30">
        <f t="shared" si="11"/>
        <v>23250</v>
      </c>
      <c r="AF91" s="22">
        <f t="shared" si="12"/>
        <v>1.1580110979485105</v>
      </c>
      <c r="AG91">
        <f t="shared" si="13"/>
        <v>26923.758027302869</v>
      </c>
    </row>
    <row r="92" spans="1:33" x14ac:dyDescent="0.45">
      <c r="N92" s="17">
        <v>11</v>
      </c>
      <c r="O92" s="30">
        <f>SUM($O$25*$C$21)</f>
        <v>13000</v>
      </c>
      <c r="P92" s="22">
        <f t="shared" si="0"/>
        <v>1.28</v>
      </c>
      <c r="Q92" s="22">
        <f t="shared" si="1"/>
        <v>16640</v>
      </c>
      <c r="S92" s="30">
        <f t="shared" si="2"/>
        <v>0</v>
      </c>
      <c r="T92" s="22">
        <f t="shared" si="3"/>
        <v>0</v>
      </c>
      <c r="U92" s="22">
        <f t="shared" si="4"/>
        <v>0</v>
      </c>
      <c r="W92" s="30">
        <f t="shared" si="5"/>
        <v>0</v>
      </c>
      <c r="X92" s="22">
        <f t="shared" si="6"/>
        <v>0</v>
      </c>
      <c r="Y92" s="22">
        <f t="shared" si="7"/>
        <v>0</v>
      </c>
      <c r="AA92" s="30">
        <f t="shared" si="8"/>
        <v>0</v>
      </c>
      <c r="AB92" s="22">
        <f t="shared" si="9"/>
        <v>0</v>
      </c>
      <c r="AC92" s="22">
        <f t="shared" si="10"/>
        <v>0</v>
      </c>
      <c r="AE92" s="30">
        <f t="shared" si="11"/>
        <v>13000</v>
      </c>
      <c r="AF92" s="22">
        <f t="shared" si="12"/>
        <v>1.28</v>
      </c>
      <c r="AG92">
        <f t="shared" si="13"/>
        <v>16640</v>
      </c>
    </row>
    <row r="93" spans="1:33" x14ac:dyDescent="0.45">
      <c r="N93" s="17">
        <v>12</v>
      </c>
      <c r="O93" s="30">
        <f>SUM($O$26*$C$21)</f>
        <v>5000</v>
      </c>
      <c r="P93" s="22">
        <f t="shared" si="0"/>
        <v>1.4590000000000001</v>
      </c>
      <c r="Q93" s="22">
        <f t="shared" si="1"/>
        <v>7295</v>
      </c>
      <c r="S93" s="30">
        <f t="shared" si="2"/>
        <v>0</v>
      </c>
      <c r="T93" s="22">
        <f t="shared" si="3"/>
        <v>0</v>
      </c>
      <c r="U93" s="22">
        <f t="shared" si="4"/>
        <v>0</v>
      </c>
      <c r="W93" s="30">
        <f t="shared" si="5"/>
        <v>0</v>
      </c>
      <c r="X93" s="22">
        <f t="shared" si="6"/>
        <v>0</v>
      </c>
      <c r="Y93" s="22">
        <f t="shared" si="7"/>
        <v>0</v>
      </c>
      <c r="AA93" s="30">
        <f t="shared" si="8"/>
        <v>0</v>
      </c>
      <c r="AB93" s="22">
        <f t="shared" si="9"/>
        <v>0</v>
      </c>
      <c r="AC93" s="22">
        <f t="shared" si="10"/>
        <v>0</v>
      </c>
      <c r="AE93" s="30">
        <f t="shared" si="11"/>
        <v>5000</v>
      </c>
      <c r="AF93" s="22">
        <f t="shared" si="12"/>
        <v>1.4590000000000001</v>
      </c>
      <c r="AG93">
        <f t="shared" si="13"/>
        <v>7295</v>
      </c>
    </row>
    <row r="94" spans="1:33" x14ac:dyDescent="0.45">
      <c r="N94" s="17">
        <v>13</v>
      </c>
      <c r="O94" s="30">
        <f>SUM($O$27*$C$21)</f>
        <v>3000</v>
      </c>
      <c r="P94" s="22">
        <f t="shared" si="0"/>
        <v>1.6519999999999999</v>
      </c>
      <c r="Q94" s="22">
        <f t="shared" si="1"/>
        <v>4956</v>
      </c>
      <c r="S94" s="30">
        <f t="shared" si="2"/>
        <v>0</v>
      </c>
      <c r="T94" s="22">
        <f t="shared" si="3"/>
        <v>0</v>
      </c>
      <c r="U94" s="22">
        <f t="shared" si="4"/>
        <v>0</v>
      </c>
      <c r="W94" s="30">
        <f t="shared" si="5"/>
        <v>0</v>
      </c>
      <c r="X94" s="22">
        <f t="shared" si="6"/>
        <v>0</v>
      </c>
      <c r="Y94" s="22">
        <f t="shared" si="7"/>
        <v>0</v>
      </c>
      <c r="AA94" s="30">
        <f t="shared" si="8"/>
        <v>0</v>
      </c>
      <c r="AB94" s="22">
        <f t="shared" si="9"/>
        <v>0</v>
      </c>
      <c r="AC94" s="22">
        <f t="shared" si="10"/>
        <v>0</v>
      </c>
      <c r="AE94" s="30">
        <f t="shared" si="11"/>
        <v>3000</v>
      </c>
      <c r="AF94" s="22">
        <f t="shared" si="12"/>
        <v>1.6519999999999999</v>
      </c>
      <c r="AG94">
        <f t="shared" si="13"/>
        <v>4956</v>
      </c>
    </row>
    <row r="95" spans="1:33" x14ac:dyDescent="0.45">
      <c r="N95" s="17">
        <v>14</v>
      </c>
      <c r="O95" s="30">
        <f>SUM($O$28*$C$21)</f>
        <v>1000</v>
      </c>
      <c r="P95" s="22">
        <f t="shared" si="0"/>
        <v>1.859</v>
      </c>
      <c r="Q95" s="22">
        <f t="shared" si="1"/>
        <v>1859</v>
      </c>
      <c r="S95" s="30">
        <f t="shared" si="2"/>
        <v>0</v>
      </c>
      <c r="T95" s="22">
        <f t="shared" si="3"/>
        <v>0</v>
      </c>
      <c r="U95" s="22">
        <f t="shared" si="4"/>
        <v>0</v>
      </c>
      <c r="W95" s="30">
        <f t="shared" si="5"/>
        <v>0</v>
      </c>
      <c r="X95" s="22">
        <f t="shared" si="6"/>
        <v>0</v>
      </c>
      <c r="Y95" s="22">
        <f t="shared" si="7"/>
        <v>0</v>
      </c>
      <c r="AA95" s="30">
        <f t="shared" si="8"/>
        <v>0</v>
      </c>
      <c r="AB95" s="22">
        <f t="shared" si="9"/>
        <v>0</v>
      </c>
      <c r="AC95" s="22">
        <f t="shared" si="10"/>
        <v>0</v>
      </c>
      <c r="AE95" s="30">
        <f t="shared" si="11"/>
        <v>1000</v>
      </c>
      <c r="AF95" s="22">
        <f t="shared" si="12"/>
        <v>1.859</v>
      </c>
      <c r="AG95">
        <f t="shared" si="13"/>
        <v>1859</v>
      </c>
    </row>
    <row r="96" spans="1:33" x14ac:dyDescent="0.45">
      <c r="N96" s="17" t="s">
        <v>53</v>
      </c>
      <c r="O96" s="30">
        <f>SUM($O$29*$C$21)</f>
        <v>4000</v>
      </c>
      <c r="P96" s="22">
        <f t="shared" si="0"/>
        <v>2.0790000000000002</v>
      </c>
      <c r="Q96" s="22">
        <f t="shared" si="1"/>
        <v>8316</v>
      </c>
      <c r="S96" s="30">
        <f t="shared" si="2"/>
        <v>0</v>
      </c>
      <c r="T96" s="22">
        <f t="shared" si="3"/>
        <v>0</v>
      </c>
      <c r="U96" s="22">
        <f t="shared" si="4"/>
        <v>0</v>
      </c>
      <c r="W96" s="30">
        <f t="shared" si="5"/>
        <v>0</v>
      </c>
      <c r="X96" s="22">
        <f t="shared" si="6"/>
        <v>0</v>
      </c>
      <c r="Y96" s="22">
        <f t="shared" si="7"/>
        <v>0</v>
      </c>
      <c r="AA96" s="30">
        <f t="shared" si="8"/>
        <v>0</v>
      </c>
      <c r="AB96" s="22">
        <f t="shared" si="9"/>
        <v>0</v>
      </c>
      <c r="AC96" s="22">
        <f t="shared" si="10"/>
        <v>0</v>
      </c>
      <c r="AE96" s="30">
        <f t="shared" si="11"/>
        <v>4000</v>
      </c>
      <c r="AF96" s="22">
        <f t="shared" si="12"/>
        <v>2.0790000000000002</v>
      </c>
      <c r="AG96">
        <f t="shared" si="13"/>
        <v>8316</v>
      </c>
    </row>
    <row r="98" spans="14:33" x14ac:dyDescent="0.45">
      <c r="N98" t="s">
        <v>54</v>
      </c>
      <c r="O98" s="30">
        <f>SUM(O81:O96)</f>
        <v>3764000</v>
      </c>
      <c r="Q98" s="22">
        <f>SUM(Q81:Q96)</f>
        <v>1623732</v>
      </c>
      <c r="S98" s="30">
        <f>SUM(S81:S96)</f>
        <v>552660</v>
      </c>
      <c r="U98" s="22">
        <f>SUM(U81:U96)</f>
        <v>257893.24283273838</v>
      </c>
      <c r="W98" s="30">
        <f>SUM(W81:W96)</f>
        <v>0</v>
      </c>
      <c r="Y98" s="22">
        <f>SUM(Y81:Y96)</f>
        <v>0</v>
      </c>
      <c r="AA98" s="30">
        <f>SUM(AA81:AA96)</f>
        <v>0</v>
      </c>
      <c r="AC98" s="22">
        <f>SUM(AC81:AC96)</f>
        <v>0</v>
      </c>
      <c r="AE98" s="30">
        <f>SUM(AE81:AE96)</f>
        <v>4316660</v>
      </c>
      <c r="AG98">
        <f>SUM(AG81:AG96)</f>
        <v>1881625.2428327384</v>
      </c>
    </row>
    <row r="101" spans="14:33" x14ac:dyDescent="0.45">
      <c r="N101" s="3" t="s">
        <v>26</v>
      </c>
      <c r="P101" s="5" t="str">
        <f>($C$3)</f>
        <v>p7eINT_metier</v>
      </c>
      <c r="T101" s="6" t="s">
        <v>27</v>
      </c>
      <c r="W101" s="7" t="str">
        <f>($C$5)</f>
        <v>Plaice VIIe - International (Used metier based datasets)</v>
      </c>
    </row>
    <row r="102" spans="14:33" x14ac:dyDescent="0.45">
      <c r="N102" s="3"/>
    </row>
    <row r="103" spans="14:33" x14ac:dyDescent="0.45">
      <c r="N103" s="6" t="s">
        <v>29</v>
      </c>
      <c r="P103" s="5">
        <f>($B$7)</f>
        <v>1992</v>
      </c>
      <c r="Q103" s="9"/>
      <c r="R103" s="9"/>
      <c r="S103" s="9"/>
      <c r="T103" s="6" t="s">
        <v>30</v>
      </c>
      <c r="U103" s="10"/>
      <c r="W103" s="5" t="str">
        <f>($D$7)</f>
        <v>Combined</v>
      </c>
    </row>
    <row r="104" spans="14:33" x14ac:dyDescent="0.45">
      <c r="N104" s="6"/>
      <c r="P104" s="6"/>
      <c r="Q104" s="9"/>
      <c r="R104" s="9"/>
      <c r="S104" s="9"/>
      <c r="U104" s="10"/>
    </row>
    <row r="105" spans="14:33" x14ac:dyDescent="0.45">
      <c r="N105" s="6" t="s">
        <v>32</v>
      </c>
      <c r="P105" s="36">
        <f>($F$7)</f>
        <v>42194</v>
      </c>
      <c r="Q105" s="2"/>
      <c r="R105" s="2"/>
      <c r="T105" s="6" t="s">
        <v>33</v>
      </c>
      <c r="U105" s="2"/>
      <c r="W105" s="5" t="str">
        <f>($J$7)</f>
        <v>idh</v>
      </c>
    </row>
    <row r="108" spans="14:33" x14ac:dyDescent="0.45">
      <c r="N108" s="15" t="s">
        <v>68</v>
      </c>
    </row>
    <row r="110" spans="14:33" x14ac:dyDescent="0.45">
      <c r="N110" s="3" t="s">
        <v>61</v>
      </c>
    </row>
    <row r="111" spans="14:33" x14ac:dyDescent="0.45">
      <c r="AE111" s="37" t="str">
        <f>J13</f>
        <v>TOTAL</v>
      </c>
      <c r="AF111" s="2"/>
    </row>
    <row r="112" spans="14:33" x14ac:dyDescent="0.45">
      <c r="O112" s="37" t="str">
        <f>C14</f>
        <v>International</v>
      </c>
      <c r="P112" s="2"/>
      <c r="S112" s="37" t="str">
        <f>D14</f>
        <v>Migration</v>
      </c>
      <c r="T112" s="2"/>
      <c r="W112" s="37" t="str">
        <f>E14</f>
        <v>-</v>
      </c>
      <c r="X112" s="2"/>
      <c r="AA112" s="37" t="str">
        <f>F14</f>
        <v>-</v>
      </c>
      <c r="AB112" s="37"/>
      <c r="AE112" s="37" t="str">
        <f>J14</f>
        <v>ANNUAL</v>
      </c>
      <c r="AF112" s="2"/>
    </row>
    <row r="113" spans="14:34" x14ac:dyDescent="0.45">
      <c r="N113" s="17" t="s">
        <v>40</v>
      </c>
      <c r="O113" s="10" t="s">
        <v>41</v>
      </c>
      <c r="P113" s="10" t="s">
        <v>42</v>
      </c>
      <c r="S113" s="10" t="s">
        <v>41</v>
      </c>
      <c r="T113" s="10" t="s">
        <v>42</v>
      </c>
      <c r="U113" s="10"/>
      <c r="W113" s="10" t="s">
        <v>41</v>
      </c>
      <c r="X113" s="10" t="s">
        <v>42</v>
      </c>
      <c r="Y113" s="10"/>
      <c r="AA113" s="10" t="s">
        <v>41</v>
      </c>
      <c r="AB113" s="10" t="s">
        <v>42</v>
      </c>
      <c r="AC113" s="10"/>
      <c r="AE113" s="10" t="s">
        <v>41</v>
      </c>
      <c r="AF113" s="10" t="s">
        <v>42</v>
      </c>
      <c r="AH113" s="10"/>
    </row>
    <row r="114" spans="14:34" x14ac:dyDescent="0.45">
      <c r="N114" s="17">
        <v>0</v>
      </c>
      <c r="O114" s="30">
        <f t="shared" ref="O114:O129" si="14">SUM(O47*$C$21)</f>
        <v>0</v>
      </c>
      <c r="P114" s="22">
        <f t="shared" ref="P114:P129" si="15">P47</f>
        <v>0</v>
      </c>
      <c r="Q114" s="22">
        <f t="shared" ref="Q114:Q129" si="16">SUM(O114*P114)</f>
        <v>0</v>
      </c>
      <c r="S114" s="30">
        <f t="shared" ref="S114:S129" si="17">SUM(S47*$D$21)</f>
        <v>0</v>
      </c>
      <c r="T114" s="22">
        <f t="shared" ref="T114:T129" si="18">T47</f>
        <v>0</v>
      </c>
      <c r="U114" s="22">
        <f t="shared" ref="U114:U129" si="19">SUM(S114*T114)</f>
        <v>0</v>
      </c>
      <c r="W114" s="30">
        <f t="shared" ref="W114:W129" si="20">SUM(W47*$E$21)</f>
        <v>0</v>
      </c>
      <c r="X114" s="22">
        <f t="shared" ref="X114:X129" si="21">X47</f>
        <v>0</v>
      </c>
      <c r="Y114" s="22">
        <f t="shared" ref="Y114:Y129" si="22">SUM(W114*X114)</f>
        <v>0</v>
      </c>
      <c r="AA114" s="30">
        <f t="shared" ref="AA114:AA129" si="23">SUM(AA47*$F$21)</f>
        <v>0</v>
      </c>
      <c r="AB114" s="22">
        <f t="shared" ref="AB114:AB129" si="24">AB47</f>
        <v>0</v>
      </c>
      <c r="AC114" s="22">
        <f>SUM(AA114*AB114)</f>
        <v>0</v>
      </c>
      <c r="AE114" s="30">
        <f t="shared" ref="AE114:AE129" si="25">SUM(AA114+W114+S114+O114)*$J$21</f>
        <v>0</v>
      </c>
      <c r="AF114" s="22">
        <f>IF(O114+S114+W114+AA114 =0,0,(P114*O114 +T114*S114+ X114*W114 +AB114*AA114)/(O114+S114+W114+AA114))</f>
        <v>0</v>
      </c>
      <c r="AG114">
        <f t="shared" ref="AG114:AG129" si="26">SUM(AE114*AF114)</f>
        <v>0</v>
      </c>
      <c r="AH114" s="22"/>
    </row>
    <row r="115" spans="14:34" x14ac:dyDescent="0.45">
      <c r="N115" s="17">
        <v>1</v>
      </c>
      <c r="O115" s="30">
        <f t="shared" si="14"/>
        <v>0</v>
      </c>
      <c r="P115" s="22">
        <f t="shared" si="15"/>
        <v>0</v>
      </c>
      <c r="Q115" s="22">
        <f t="shared" si="16"/>
        <v>0</v>
      </c>
      <c r="S115" s="30">
        <f t="shared" si="17"/>
        <v>0</v>
      </c>
      <c r="T115" s="22">
        <f t="shared" si="18"/>
        <v>0</v>
      </c>
      <c r="U115" s="22">
        <f t="shared" si="19"/>
        <v>0</v>
      </c>
      <c r="W115" s="30">
        <f t="shared" si="20"/>
        <v>0</v>
      </c>
      <c r="X115" s="22">
        <f t="shared" si="21"/>
        <v>0</v>
      </c>
      <c r="Y115" s="22">
        <f t="shared" si="22"/>
        <v>0</v>
      </c>
      <c r="AA115" s="30">
        <f t="shared" si="23"/>
        <v>0</v>
      </c>
      <c r="AB115" s="22">
        <f t="shared" si="24"/>
        <v>0</v>
      </c>
      <c r="AC115" s="22">
        <f t="shared" ref="AC115:AC129" si="27">SUM(AA115*AB115)</f>
        <v>0</v>
      </c>
      <c r="AE115" s="30">
        <f t="shared" si="25"/>
        <v>0</v>
      </c>
      <c r="AF115" s="22">
        <f t="shared" ref="AF115:AF129" si="28">IF(O115+S115+W115+AA115 =0,0,(P115*O115 +T115*S115+ X115*W115 +AB115*AA115)/(O115+S115+W115+AA115))</f>
        <v>0</v>
      </c>
      <c r="AG115">
        <f t="shared" si="26"/>
        <v>0</v>
      </c>
      <c r="AH115" s="22"/>
    </row>
    <row r="116" spans="14:34" x14ac:dyDescent="0.45">
      <c r="N116" s="17">
        <v>2</v>
      </c>
      <c r="O116" s="30">
        <f t="shared" si="14"/>
        <v>0</v>
      </c>
      <c r="P116" s="22">
        <f t="shared" si="15"/>
        <v>0</v>
      </c>
      <c r="Q116" s="22">
        <f t="shared" si="16"/>
        <v>0</v>
      </c>
      <c r="S116" s="30">
        <f t="shared" si="17"/>
        <v>0</v>
      </c>
      <c r="T116" s="22">
        <f t="shared" si="18"/>
        <v>0</v>
      </c>
      <c r="U116" s="22">
        <f t="shared" si="19"/>
        <v>0</v>
      </c>
      <c r="W116" s="30">
        <f t="shared" si="20"/>
        <v>0</v>
      </c>
      <c r="X116" s="22">
        <f t="shared" si="21"/>
        <v>0</v>
      </c>
      <c r="Y116" s="22">
        <f t="shared" si="22"/>
        <v>0</v>
      </c>
      <c r="AA116" s="30">
        <f t="shared" si="23"/>
        <v>0</v>
      </c>
      <c r="AB116" s="22">
        <f t="shared" si="24"/>
        <v>0</v>
      </c>
      <c r="AC116" s="22">
        <f t="shared" si="27"/>
        <v>0</v>
      </c>
      <c r="AE116" s="30">
        <f t="shared" si="25"/>
        <v>0</v>
      </c>
      <c r="AF116" s="22">
        <f t="shared" si="28"/>
        <v>0</v>
      </c>
      <c r="AG116">
        <f t="shared" si="26"/>
        <v>0</v>
      </c>
      <c r="AH116" s="22"/>
    </row>
    <row r="117" spans="14:34" x14ac:dyDescent="0.45">
      <c r="N117" s="17">
        <v>3</v>
      </c>
      <c r="O117" s="30">
        <f t="shared" si="14"/>
        <v>0</v>
      </c>
      <c r="P117" s="22">
        <f t="shared" si="15"/>
        <v>0</v>
      </c>
      <c r="Q117" s="22">
        <f t="shared" si="16"/>
        <v>0</v>
      </c>
      <c r="S117" s="30">
        <f t="shared" si="17"/>
        <v>0</v>
      </c>
      <c r="T117" s="22">
        <f t="shared" si="18"/>
        <v>0</v>
      </c>
      <c r="U117" s="22">
        <f t="shared" si="19"/>
        <v>0</v>
      </c>
      <c r="W117" s="30">
        <f t="shared" si="20"/>
        <v>0</v>
      </c>
      <c r="X117" s="22">
        <f t="shared" si="21"/>
        <v>0</v>
      </c>
      <c r="Y117" s="22">
        <f t="shared" si="22"/>
        <v>0</v>
      </c>
      <c r="AA117" s="30">
        <f t="shared" si="23"/>
        <v>0</v>
      </c>
      <c r="AB117" s="22">
        <f t="shared" si="24"/>
        <v>0</v>
      </c>
      <c r="AC117" s="22">
        <f t="shared" si="27"/>
        <v>0</v>
      </c>
      <c r="AE117" s="30">
        <f t="shared" si="25"/>
        <v>0</v>
      </c>
      <c r="AF117" s="22">
        <f t="shared" si="28"/>
        <v>0</v>
      </c>
      <c r="AG117">
        <f t="shared" si="26"/>
        <v>0</v>
      </c>
      <c r="AH117" s="22"/>
    </row>
    <row r="118" spans="14:34" x14ac:dyDescent="0.45">
      <c r="N118" s="17">
        <v>4</v>
      </c>
      <c r="O118" s="30">
        <f t="shared" si="14"/>
        <v>0</v>
      </c>
      <c r="P118" s="22">
        <f t="shared" si="15"/>
        <v>0</v>
      </c>
      <c r="Q118" s="22">
        <f t="shared" si="16"/>
        <v>0</v>
      </c>
      <c r="S118" s="30">
        <f t="shared" si="17"/>
        <v>0</v>
      </c>
      <c r="T118" s="22">
        <f t="shared" si="18"/>
        <v>0</v>
      </c>
      <c r="U118" s="22">
        <f t="shared" si="19"/>
        <v>0</v>
      </c>
      <c r="W118" s="30">
        <f t="shared" si="20"/>
        <v>0</v>
      </c>
      <c r="X118" s="22">
        <f t="shared" si="21"/>
        <v>0</v>
      </c>
      <c r="Y118" s="22">
        <f t="shared" si="22"/>
        <v>0</v>
      </c>
      <c r="AA118" s="30">
        <f t="shared" si="23"/>
        <v>0</v>
      </c>
      <c r="AB118" s="22">
        <f t="shared" si="24"/>
        <v>0</v>
      </c>
      <c r="AC118" s="22">
        <f t="shared" si="27"/>
        <v>0</v>
      </c>
      <c r="AE118" s="30">
        <f t="shared" si="25"/>
        <v>0</v>
      </c>
      <c r="AF118" s="22">
        <f t="shared" si="28"/>
        <v>0</v>
      </c>
      <c r="AG118">
        <f t="shared" si="26"/>
        <v>0</v>
      </c>
      <c r="AH118" s="22"/>
    </row>
    <row r="119" spans="14:34" x14ac:dyDescent="0.45">
      <c r="N119" s="17">
        <v>5</v>
      </c>
      <c r="O119" s="30">
        <f t="shared" si="14"/>
        <v>0</v>
      </c>
      <c r="P119" s="22">
        <f t="shared" si="15"/>
        <v>0</v>
      </c>
      <c r="Q119" s="22">
        <f t="shared" si="16"/>
        <v>0</v>
      </c>
      <c r="S119" s="30">
        <f t="shared" si="17"/>
        <v>0</v>
      </c>
      <c r="T119" s="22">
        <f t="shared" si="18"/>
        <v>0</v>
      </c>
      <c r="U119" s="22">
        <f t="shared" si="19"/>
        <v>0</v>
      </c>
      <c r="W119" s="30">
        <f t="shared" si="20"/>
        <v>0</v>
      </c>
      <c r="X119" s="22">
        <f t="shared" si="21"/>
        <v>0</v>
      </c>
      <c r="Y119" s="22">
        <f t="shared" si="22"/>
        <v>0</v>
      </c>
      <c r="AA119" s="30">
        <f t="shared" si="23"/>
        <v>0</v>
      </c>
      <c r="AB119" s="22">
        <f t="shared" si="24"/>
        <v>0</v>
      </c>
      <c r="AC119" s="22">
        <f t="shared" si="27"/>
        <v>0</v>
      </c>
      <c r="AE119" s="30">
        <f t="shared" si="25"/>
        <v>0</v>
      </c>
      <c r="AF119" s="22">
        <f t="shared" si="28"/>
        <v>0</v>
      </c>
      <c r="AG119">
        <f t="shared" si="26"/>
        <v>0</v>
      </c>
      <c r="AH119" s="22"/>
    </row>
    <row r="120" spans="14:34" x14ac:dyDescent="0.45">
      <c r="N120" s="17">
        <v>6</v>
      </c>
      <c r="O120" s="30">
        <f t="shared" si="14"/>
        <v>0</v>
      </c>
      <c r="P120" s="22">
        <f t="shared" si="15"/>
        <v>0</v>
      </c>
      <c r="Q120" s="22">
        <f t="shared" si="16"/>
        <v>0</v>
      </c>
      <c r="S120" s="30">
        <f t="shared" si="17"/>
        <v>0</v>
      </c>
      <c r="T120" s="22">
        <f t="shared" si="18"/>
        <v>0</v>
      </c>
      <c r="U120" s="22">
        <f t="shared" si="19"/>
        <v>0</v>
      </c>
      <c r="W120" s="30">
        <f t="shared" si="20"/>
        <v>0</v>
      </c>
      <c r="X120" s="22">
        <f t="shared" si="21"/>
        <v>0</v>
      </c>
      <c r="Y120" s="22">
        <f t="shared" si="22"/>
        <v>0</v>
      </c>
      <c r="AA120" s="30">
        <f t="shared" si="23"/>
        <v>0</v>
      </c>
      <c r="AB120" s="22">
        <f t="shared" si="24"/>
        <v>0</v>
      </c>
      <c r="AC120" s="22">
        <f t="shared" si="27"/>
        <v>0</v>
      </c>
      <c r="AE120" s="30">
        <f t="shared" si="25"/>
        <v>0</v>
      </c>
      <c r="AF120" s="22">
        <f t="shared" si="28"/>
        <v>0</v>
      </c>
      <c r="AG120">
        <f t="shared" si="26"/>
        <v>0</v>
      </c>
      <c r="AH120" s="22"/>
    </row>
    <row r="121" spans="14:34" x14ac:dyDescent="0.45">
      <c r="N121" s="17">
        <v>7</v>
      </c>
      <c r="O121" s="30">
        <f t="shared" si="14"/>
        <v>0</v>
      </c>
      <c r="P121" s="22">
        <f t="shared" si="15"/>
        <v>0</v>
      </c>
      <c r="Q121" s="22">
        <f t="shared" si="16"/>
        <v>0</v>
      </c>
      <c r="S121" s="30">
        <f t="shared" si="17"/>
        <v>0</v>
      </c>
      <c r="T121" s="22">
        <f t="shared" si="18"/>
        <v>0</v>
      </c>
      <c r="U121" s="22">
        <f t="shared" si="19"/>
        <v>0</v>
      </c>
      <c r="W121" s="30">
        <f t="shared" si="20"/>
        <v>0</v>
      </c>
      <c r="X121" s="22">
        <f t="shared" si="21"/>
        <v>0</v>
      </c>
      <c r="Y121" s="22">
        <f t="shared" si="22"/>
        <v>0</v>
      </c>
      <c r="AA121" s="30">
        <f t="shared" si="23"/>
        <v>0</v>
      </c>
      <c r="AB121" s="22">
        <f t="shared" si="24"/>
        <v>0</v>
      </c>
      <c r="AC121" s="22">
        <f t="shared" si="27"/>
        <v>0</v>
      </c>
      <c r="AE121" s="30">
        <f t="shared" si="25"/>
        <v>0</v>
      </c>
      <c r="AF121" s="22">
        <f t="shared" si="28"/>
        <v>0</v>
      </c>
      <c r="AG121">
        <f t="shared" si="26"/>
        <v>0</v>
      </c>
      <c r="AH121" s="22"/>
    </row>
    <row r="122" spans="14:34" x14ac:dyDescent="0.45">
      <c r="N122" s="17">
        <v>8</v>
      </c>
      <c r="O122" s="30">
        <f t="shared" si="14"/>
        <v>0</v>
      </c>
      <c r="P122" s="22">
        <f t="shared" si="15"/>
        <v>0</v>
      </c>
      <c r="Q122" s="22">
        <f t="shared" si="16"/>
        <v>0</v>
      </c>
      <c r="S122" s="30">
        <f t="shared" si="17"/>
        <v>0</v>
      </c>
      <c r="T122" s="22">
        <f t="shared" si="18"/>
        <v>0</v>
      </c>
      <c r="U122" s="22">
        <f t="shared" si="19"/>
        <v>0</v>
      </c>
      <c r="W122" s="30">
        <f t="shared" si="20"/>
        <v>0</v>
      </c>
      <c r="X122" s="22">
        <f t="shared" si="21"/>
        <v>0</v>
      </c>
      <c r="Y122" s="22">
        <f t="shared" si="22"/>
        <v>0</v>
      </c>
      <c r="AA122" s="30">
        <f t="shared" si="23"/>
        <v>0</v>
      </c>
      <c r="AB122" s="22">
        <f t="shared" si="24"/>
        <v>0</v>
      </c>
      <c r="AC122" s="22">
        <f t="shared" si="27"/>
        <v>0</v>
      </c>
      <c r="AE122" s="30">
        <f t="shared" si="25"/>
        <v>0</v>
      </c>
      <c r="AF122" s="22">
        <f t="shared" si="28"/>
        <v>0</v>
      </c>
      <c r="AG122">
        <f t="shared" si="26"/>
        <v>0</v>
      </c>
      <c r="AH122" s="22"/>
    </row>
    <row r="123" spans="14:34" x14ac:dyDescent="0.45">
      <c r="N123" s="17">
        <v>9</v>
      </c>
      <c r="O123" s="30">
        <f t="shared" si="14"/>
        <v>0</v>
      </c>
      <c r="P123" s="22">
        <f t="shared" si="15"/>
        <v>0</v>
      </c>
      <c r="Q123" s="22">
        <f t="shared" si="16"/>
        <v>0</v>
      </c>
      <c r="S123" s="30">
        <f t="shared" si="17"/>
        <v>0</v>
      </c>
      <c r="T123" s="22">
        <f t="shared" si="18"/>
        <v>0</v>
      </c>
      <c r="U123" s="22">
        <f t="shared" si="19"/>
        <v>0</v>
      </c>
      <c r="W123" s="30">
        <f t="shared" si="20"/>
        <v>0</v>
      </c>
      <c r="X123" s="22">
        <f t="shared" si="21"/>
        <v>0</v>
      </c>
      <c r="Y123" s="22">
        <f t="shared" si="22"/>
        <v>0</v>
      </c>
      <c r="AA123" s="30">
        <f t="shared" si="23"/>
        <v>0</v>
      </c>
      <c r="AB123" s="22">
        <f t="shared" si="24"/>
        <v>0</v>
      </c>
      <c r="AC123" s="22">
        <f t="shared" si="27"/>
        <v>0</v>
      </c>
      <c r="AE123" s="30">
        <f t="shared" si="25"/>
        <v>0</v>
      </c>
      <c r="AF123" s="22">
        <f t="shared" si="28"/>
        <v>0</v>
      </c>
      <c r="AG123">
        <f t="shared" si="26"/>
        <v>0</v>
      </c>
      <c r="AH123" s="22"/>
    </row>
    <row r="124" spans="14:34" x14ac:dyDescent="0.45">
      <c r="N124" s="17">
        <v>10</v>
      </c>
      <c r="O124" s="30">
        <f t="shared" si="14"/>
        <v>0</v>
      </c>
      <c r="P124" s="22">
        <f t="shared" si="15"/>
        <v>0</v>
      </c>
      <c r="Q124" s="22">
        <f t="shared" si="16"/>
        <v>0</v>
      </c>
      <c r="S124" s="30">
        <f t="shared" si="17"/>
        <v>0</v>
      </c>
      <c r="T124" s="22">
        <f t="shared" si="18"/>
        <v>0</v>
      </c>
      <c r="U124" s="22">
        <f t="shared" si="19"/>
        <v>0</v>
      </c>
      <c r="W124" s="30">
        <f t="shared" si="20"/>
        <v>0</v>
      </c>
      <c r="X124" s="22">
        <f t="shared" si="21"/>
        <v>0</v>
      </c>
      <c r="Y124" s="22">
        <f t="shared" si="22"/>
        <v>0</v>
      </c>
      <c r="AA124" s="30">
        <f t="shared" si="23"/>
        <v>0</v>
      </c>
      <c r="AB124" s="22">
        <f t="shared" si="24"/>
        <v>0</v>
      </c>
      <c r="AC124" s="22">
        <f t="shared" si="27"/>
        <v>0</v>
      </c>
      <c r="AE124" s="30">
        <f t="shared" si="25"/>
        <v>0</v>
      </c>
      <c r="AF124" s="22">
        <f t="shared" si="28"/>
        <v>0</v>
      </c>
      <c r="AG124">
        <f t="shared" si="26"/>
        <v>0</v>
      </c>
      <c r="AH124" s="22"/>
    </row>
    <row r="125" spans="14:34" x14ac:dyDescent="0.45">
      <c r="N125" s="17">
        <v>11</v>
      </c>
      <c r="O125" s="30">
        <f t="shared" si="14"/>
        <v>0</v>
      </c>
      <c r="P125" s="22">
        <f t="shared" si="15"/>
        <v>0</v>
      </c>
      <c r="Q125" s="22">
        <f t="shared" si="16"/>
        <v>0</v>
      </c>
      <c r="S125" s="30">
        <f t="shared" si="17"/>
        <v>0</v>
      </c>
      <c r="T125" s="22">
        <f t="shared" si="18"/>
        <v>0</v>
      </c>
      <c r="U125" s="22">
        <f t="shared" si="19"/>
        <v>0</v>
      </c>
      <c r="W125" s="30">
        <f t="shared" si="20"/>
        <v>0</v>
      </c>
      <c r="X125" s="22">
        <f t="shared" si="21"/>
        <v>0</v>
      </c>
      <c r="Y125" s="22">
        <f t="shared" si="22"/>
        <v>0</v>
      </c>
      <c r="AA125" s="30">
        <f t="shared" si="23"/>
        <v>0</v>
      </c>
      <c r="AB125" s="22">
        <f t="shared" si="24"/>
        <v>0</v>
      </c>
      <c r="AC125" s="22">
        <f t="shared" si="27"/>
        <v>0</v>
      </c>
      <c r="AE125" s="30">
        <f t="shared" si="25"/>
        <v>0</v>
      </c>
      <c r="AF125" s="22">
        <f t="shared" si="28"/>
        <v>0</v>
      </c>
      <c r="AG125">
        <f t="shared" si="26"/>
        <v>0</v>
      </c>
      <c r="AH125" s="22"/>
    </row>
    <row r="126" spans="14:34" x14ac:dyDescent="0.45">
      <c r="N126" s="17">
        <v>12</v>
      </c>
      <c r="O126" s="30">
        <f t="shared" si="14"/>
        <v>0</v>
      </c>
      <c r="P126" s="22">
        <f t="shared" si="15"/>
        <v>0</v>
      </c>
      <c r="Q126" s="22">
        <f t="shared" si="16"/>
        <v>0</v>
      </c>
      <c r="S126" s="30">
        <f t="shared" si="17"/>
        <v>0</v>
      </c>
      <c r="T126" s="22">
        <f t="shared" si="18"/>
        <v>0</v>
      </c>
      <c r="U126" s="22">
        <f t="shared" si="19"/>
        <v>0</v>
      </c>
      <c r="W126" s="30">
        <f t="shared" si="20"/>
        <v>0</v>
      </c>
      <c r="X126" s="22">
        <f t="shared" si="21"/>
        <v>0</v>
      </c>
      <c r="Y126" s="22">
        <f t="shared" si="22"/>
        <v>0</v>
      </c>
      <c r="AA126" s="30">
        <f t="shared" si="23"/>
        <v>0</v>
      </c>
      <c r="AB126" s="22">
        <f t="shared" si="24"/>
        <v>0</v>
      </c>
      <c r="AC126" s="22">
        <f t="shared" si="27"/>
        <v>0</v>
      </c>
      <c r="AE126" s="30">
        <f t="shared" si="25"/>
        <v>0</v>
      </c>
      <c r="AF126" s="22">
        <f t="shared" si="28"/>
        <v>0</v>
      </c>
      <c r="AG126">
        <f t="shared" si="26"/>
        <v>0</v>
      </c>
      <c r="AH126" s="22"/>
    </row>
    <row r="127" spans="14:34" x14ac:dyDescent="0.45">
      <c r="N127" s="17">
        <v>13</v>
      </c>
      <c r="O127" s="30">
        <f t="shared" si="14"/>
        <v>0</v>
      </c>
      <c r="P127" s="22">
        <f t="shared" si="15"/>
        <v>0</v>
      </c>
      <c r="Q127" s="22">
        <f t="shared" si="16"/>
        <v>0</v>
      </c>
      <c r="S127" s="30">
        <f t="shared" si="17"/>
        <v>0</v>
      </c>
      <c r="T127" s="22">
        <f t="shared" si="18"/>
        <v>0</v>
      </c>
      <c r="U127" s="22">
        <f t="shared" si="19"/>
        <v>0</v>
      </c>
      <c r="W127" s="30">
        <f t="shared" si="20"/>
        <v>0</v>
      </c>
      <c r="X127" s="22">
        <f t="shared" si="21"/>
        <v>0</v>
      </c>
      <c r="Y127" s="22">
        <f t="shared" si="22"/>
        <v>0</v>
      </c>
      <c r="AA127" s="30">
        <f t="shared" si="23"/>
        <v>0</v>
      </c>
      <c r="AB127" s="22">
        <f t="shared" si="24"/>
        <v>0</v>
      </c>
      <c r="AC127" s="22">
        <f t="shared" si="27"/>
        <v>0</v>
      </c>
      <c r="AE127" s="30">
        <f t="shared" si="25"/>
        <v>0</v>
      </c>
      <c r="AF127" s="22">
        <f t="shared" si="28"/>
        <v>0</v>
      </c>
      <c r="AG127">
        <f t="shared" si="26"/>
        <v>0</v>
      </c>
      <c r="AH127" s="22"/>
    </row>
    <row r="128" spans="14:34" x14ac:dyDescent="0.45">
      <c r="N128" s="17">
        <v>14</v>
      </c>
      <c r="O128" s="30">
        <f t="shared" si="14"/>
        <v>0</v>
      </c>
      <c r="P128" s="22">
        <f t="shared" si="15"/>
        <v>0</v>
      </c>
      <c r="Q128" s="22">
        <f t="shared" si="16"/>
        <v>0</v>
      </c>
      <c r="S128" s="30">
        <f t="shared" si="17"/>
        <v>0</v>
      </c>
      <c r="T128" s="22">
        <f t="shared" si="18"/>
        <v>0</v>
      </c>
      <c r="U128" s="22">
        <f t="shared" si="19"/>
        <v>0</v>
      </c>
      <c r="W128" s="30">
        <f t="shared" si="20"/>
        <v>0</v>
      </c>
      <c r="X128" s="22">
        <f t="shared" si="21"/>
        <v>0</v>
      </c>
      <c r="Y128" s="22">
        <f t="shared" si="22"/>
        <v>0</v>
      </c>
      <c r="AA128" s="30">
        <f t="shared" si="23"/>
        <v>0</v>
      </c>
      <c r="AB128" s="22">
        <f t="shared" si="24"/>
        <v>0</v>
      </c>
      <c r="AC128" s="22">
        <f t="shared" si="27"/>
        <v>0</v>
      </c>
      <c r="AE128" s="30">
        <f t="shared" si="25"/>
        <v>0</v>
      </c>
      <c r="AF128" s="22">
        <f t="shared" si="28"/>
        <v>0</v>
      </c>
      <c r="AG128">
        <f t="shared" si="26"/>
        <v>0</v>
      </c>
      <c r="AH128" s="22"/>
    </row>
    <row r="129" spans="14:34" x14ac:dyDescent="0.45">
      <c r="N129" s="17" t="s">
        <v>53</v>
      </c>
      <c r="O129" s="30">
        <f t="shared" si="14"/>
        <v>0</v>
      </c>
      <c r="P129" s="22">
        <f t="shared" si="15"/>
        <v>0</v>
      </c>
      <c r="Q129" s="22">
        <f t="shared" si="16"/>
        <v>0</v>
      </c>
      <c r="S129" s="30">
        <f t="shared" si="17"/>
        <v>0</v>
      </c>
      <c r="T129" s="22">
        <f t="shared" si="18"/>
        <v>0</v>
      </c>
      <c r="U129" s="22">
        <f t="shared" si="19"/>
        <v>0</v>
      </c>
      <c r="W129" s="30">
        <f t="shared" si="20"/>
        <v>0</v>
      </c>
      <c r="X129" s="22">
        <f t="shared" si="21"/>
        <v>0</v>
      </c>
      <c r="Y129" s="22">
        <f t="shared" si="22"/>
        <v>0</v>
      </c>
      <c r="AA129" s="30">
        <f t="shared" si="23"/>
        <v>0</v>
      </c>
      <c r="AB129" s="22">
        <f t="shared" si="24"/>
        <v>0</v>
      </c>
      <c r="AC129" s="22">
        <f t="shared" si="27"/>
        <v>0</v>
      </c>
      <c r="AE129" s="30">
        <f t="shared" si="25"/>
        <v>0</v>
      </c>
      <c r="AF129" s="22">
        <f t="shared" si="28"/>
        <v>0</v>
      </c>
      <c r="AG129">
        <f t="shared" si="26"/>
        <v>0</v>
      </c>
      <c r="AH129" s="22"/>
    </row>
    <row r="131" spans="14:34" x14ac:dyDescent="0.45">
      <c r="N131" t="s">
        <v>54</v>
      </c>
      <c r="O131" s="38">
        <f>SUM(O114:O129)</f>
        <v>0</v>
      </c>
      <c r="Q131" s="22">
        <f>SUM(Q114:Q129)</f>
        <v>0</v>
      </c>
      <c r="S131" s="30">
        <f>SUM(S114:S129)</f>
        <v>0</v>
      </c>
      <c r="U131" s="22">
        <f>SUM(U114:U129)</f>
        <v>0</v>
      </c>
      <c r="W131" s="38">
        <f>SUM(W114:W129)</f>
        <v>0</v>
      </c>
      <c r="Y131" s="22">
        <f>SUM(Y114:Y129)</f>
        <v>0</v>
      </c>
      <c r="AA131" s="38">
        <f>SUM(AA114:AA129)</f>
        <v>0</v>
      </c>
      <c r="AC131" s="22">
        <f>SUM(AC114:AC129)</f>
        <v>0</v>
      </c>
      <c r="AE131" s="31">
        <f>SUM(AE114:AE129)</f>
        <v>0</v>
      </c>
      <c r="AF131" s="2"/>
      <c r="AG131">
        <f>SUM(AG114:AG129)</f>
        <v>0</v>
      </c>
      <c r="AH131" s="22"/>
    </row>
    <row r="135" spans="14:34" x14ac:dyDescent="0.45">
      <c r="N135" s="3" t="s">
        <v>26</v>
      </c>
      <c r="P135" s="5" t="str">
        <f>($C$3)</f>
        <v>p7eINT_metier</v>
      </c>
      <c r="T135" s="6" t="s">
        <v>27</v>
      </c>
      <c r="W135" s="7" t="str">
        <f>($C$5)</f>
        <v>Plaice VIIe - International (Used metier based datasets)</v>
      </c>
    </row>
    <row r="136" spans="14:34" x14ac:dyDescent="0.45">
      <c r="N136" s="3"/>
    </row>
    <row r="137" spans="14:34" x14ac:dyDescent="0.45">
      <c r="N137" s="6" t="s">
        <v>29</v>
      </c>
      <c r="P137" s="5">
        <f>($B$7)</f>
        <v>1992</v>
      </c>
      <c r="Q137" s="9"/>
      <c r="R137" s="9"/>
      <c r="S137" s="9"/>
      <c r="T137" s="6" t="s">
        <v>30</v>
      </c>
      <c r="U137" s="10"/>
      <c r="W137" s="5" t="str">
        <f>($D$7)</f>
        <v>Combined</v>
      </c>
    </row>
    <row r="138" spans="14:34" x14ac:dyDescent="0.45">
      <c r="N138" s="6"/>
      <c r="P138" s="6"/>
      <c r="Q138" s="9"/>
      <c r="R138" s="9"/>
      <c r="S138" s="9"/>
      <c r="U138" s="10"/>
    </row>
    <row r="139" spans="14:34" x14ac:dyDescent="0.45">
      <c r="N139" s="6" t="s">
        <v>32</v>
      </c>
      <c r="P139" s="36">
        <f>($F$7)</f>
        <v>42194</v>
      </c>
      <c r="Q139" s="2"/>
      <c r="R139" s="2"/>
      <c r="T139" s="6" t="s">
        <v>33</v>
      </c>
      <c r="U139" s="2"/>
      <c r="W139" s="5" t="str">
        <f>($J$7)</f>
        <v>idh</v>
      </c>
    </row>
    <row r="142" spans="14:34" x14ac:dyDescent="0.45">
      <c r="N142" s="15" t="s">
        <v>68</v>
      </c>
      <c r="X142" s="57" t="s">
        <v>140</v>
      </c>
    </row>
    <row r="143" spans="14:34" x14ac:dyDescent="0.45">
      <c r="X143" s="57" t="s">
        <v>141</v>
      </c>
    </row>
    <row r="144" spans="14:34" x14ac:dyDescent="0.45">
      <c r="N144" s="3" t="s">
        <v>78</v>
      </c>
      <c r="S144">
        <v>6.6E-3</v>
      </c>
      <c r="T144">
        <v>1.9099999999999999E-2</v>
      </c>
      <c r="W144">
        <v>0.19670000000000001</v>
      </c>
    </row>
    <row r="145" spans="10:39" x14ac:dyDescent="0.45">
      <c r="AH145" s="66"/>
      <c r="AI145" s="66"/>
      <c r="AJ145" s="67"/>
      <c r="AK145" s="67"/>
      <c r="AL145" s="67"/>
      <c r="AM145" s="67"/>
    </row>
    <row r="146" spans="10:39" x14ac:dyDescent="0.45">
      <c r="O146" s="37" t="str">
        <f>J13</f>
        <v>TOTAL</v>
      </c>
      <c r="P146" s="2"/>
      <c r="AA146" s="42" t="s">
        <v>79</v>
      </c>
      <c r="AF146" s="42" t="s">
        <v>79</v>
      </c>
      <c r="AH146" s="66"/>
      <c r="AI146" s="66"/>
      <c r="AJ146" s="68" t="s">
        <v>79</v>
      </c>
      <c r="AK146" s="67"/>
      <c r="AL146" s="67"/>
      <c r="AM146" s="67"/>
    </row>
    <row r="147" spans="10:39" x14ac:dyDescent="0.45">
      <c r="O147" s="37" t="str">
        <f>J14</f>
        <v>ANNUAL</v>
      </c>
      <c r="P147" s="2"/>
      <c r="S147" t="s">
        <v>80</v>
      </c>
      <c r="T147" t="s">
        <v>81</v>
      </c>
      <c r="AA147" s="42" t="s">
        <v>82</v>
      </c>
      <c r="AE147" t="s">
        <v>80</v>
      </c>
      <c r="AF147" s="42" t="s">
        <v>82</v>
      </c>
      <c r="AH147" s="66"/>
      <c r="AI147" s="66"/>
      <c r="AJ147" s="68" t="s">
        <v>83</v>
      </c>
      <c r="AK147" s="67"/>
      <c r="AL147" s="67"/>
      <c r="AM147" s="67"/>
    </row>
    <row r="148" spans="10:39" x14ac:dyDescent="0.45">
      <c r="N148" s="17" t="s">
        <v>40</v>
      </c>
      <c r="O148" s="10" t="s">
        <v>74</v>
      </c>
      <c r="P148" s="10" t="s">
        <v>75</v>
      </c>
      <c r="S148" t="s">
        <v>84</v>
      </c>
      <c r="T148" t="s">
        <v>85</v>
      </c>
      <c r="W148" t="s">
        <v>86</v>
      </c>
      <c r="X148" t="s">
        <v>87</v>
      </c>
      <c r="AA148" s="42" t="s">
        <v>88</v>
      </c>
      <c r="AE148" t="s">
        <v>89</v>
      </c>
      <c r="AF148" s="42" t="s">
        <v>90</v>
      </c>
      <c r="AH148" s="66"/>
      <c r="AI148" s="66"/>
      <c r="AJ148" s="68" t="s">
        <v>91</v>
      </c>
      <c r="AK148" s="67"/>
      <c r="AL148" s="67"/>
      <c r="AM148" s="67"/>
    </row>
    <row r="149" spans="10:39" x14ac:dyDescent="0.45">
      <c r="N149" s="17">
        <v>0</v>
      </c>
      <c r="O149" s="30">
        <f t="shared" ref="O149:O164" si="29">SUM(AE81+AE114)</f>
        <v>0</v>
      </c>
      <c r="P149" s="22">
        <f t="shared" ref="P149:P164" si="30">IF(AE81+AE114=0,0,(AE81*AF81+AE114* AF114)/(AE81+AE114))</f>
        <v>0</v>
      </c>
      <c r="Q149" s="22">
        <f t="shared" ref="Q149:Q164" si="31">SUM(O149*P149)</f>
        <v>0</v>
      </c>
      <c r="AF149" s="42"/>
      <c r="AH149" s="66"/>
      <c r="AI149" s="66"/>
      <c r="AJ149" s="67">
        <f t="shared" ref="AJ149:AJ164" si="32">SUM(O149*P149)</f>
        <v>0</v>
      </c>
      <c r="AK149" s="67"/>
      <c r="AL149" s="69">
        <f t="shared" ref="AL149:AL164" si="33">SUM(P149*$AJ$168)</f>
        <v>0</v>
      </c>
      <c r="AM149" s="67"/>
    </row>
    <row r="150" spans="10:39" x14ac:dyDescent="0.45">
      <c r="J150" s="56"/>
      <c r="N150" s="17">
        <v>1</v>
      </c>
      <c r="O150" s="30">
        <f t="shared" si="29"/>
        <v>90000</v>
      </c>
      <c r="P150" s="22">
        <f t="shared" si="30"/>
        <v>0.25</v>
      </c>
      <c r="Q150" s="22">
        <f t="shared" si="31"/>
        <v>22500</v>
      </c>
      <c r="S150">
        <v>1.5</v>
      </c>
      <c r="T150" s="22">
        <f t="shared" ref="T150:T164" si="34">P150</f>
        <v>0.25</v>
      </c>
      <c r="W150" s="22">
        <f>SUM(($S$144*S150^2)+($T$144*S150)+$W$144)</f>
        <v>0.24020000000000002</v>
      </c>
      <c r="X150">
        <f>SUM(O150*W150)</f>
        <v>21618.000000000004</v>
      </c>
      <c r="AA150" s="43">
        <f>SUM(W150*$X$168)</f>
        <v>0.23794140948330386</v>
      </c>
      <c r="AE150">
        <v>1</v>
      </c>
      <c r="AF150" s="43">
        <f>SUM(($S$144*AE150^2)+($T$144*AE150)+$W$144)*$X$168</f>
        <v>0.22030878213608149</v>
      </c>
      <c r="AH150" s="66"/>
      <c r="AI150" s="66"/>
      <c r="AJ150" s="67">
        <f>SUM(O150*P150)</f>
        <v>22500</v>
      </c>
      <c r="AK150" s="67"/>
      <c r="AL150" s="69">
        <f t="shared" si="33"/>
        <v>0.2500356075155003</v>
      </c>
      <c r="AM150" s="67"/>
    </row>
    <row r="151" spans="10:39" x14ac:dyDescent="0.45">
      <c r="J151" s="56"/>
      <c r="N151" s="17">
        <v>2</v>
      </c>
      <c r="O151" s="30">
        <f t="shared" si="29"/>
        <v>698997.5</v>
      </c>
      <c r="P151" s="22">
        <f t="shared" si="30"/>
        <v>0.2884389399351121</v>
      </c>
      <c r="Q151" s="22">
        <f t="shared" si="31"/>
        <v>201618.09791729352</v>
      </c>
      <c r="S151">
        <v>2.5</v>
      </c>
      <c r="T151" s="22">
        <f t="shared" si="34"/>
        <v>0.2884389399351121</v>
      </c>
      <c r="W151" s="22">
        <f t="shared" ref="W151:W164" si="35">SUM(($S$144*S151^2)+($T$144*S151)+$W$144)</f>
        <v>0.28570000000000001</v>
      </c>
      <c r="X151">
        <f t="shared" ref="X151:X164" si="36">SUM(O151*W151)</f>
        <v>199703.58575</v>
      </c>
      <c r="AA151" s="43">
        <f t="shared" ref="AA151:AA164" si="37">SUM(W151*$X$168)</f>
        <v>0.2830135748933385</v>
      </c>
      <c r="AE151">
        <v>2</v>
      </c>
      <c r="AF151" s="43">
        <f t="shared" ref="AF151:AF164" si="38">SUM(($S$144*AE151^2)+($T$144*AE151)+$W$144)*$X$168</f>
        <v>0.25884300706905616</v>
      </c>
      <c r="AH151" s="66"/>
      <c r="AI151" s="66"/>
      <c r="AJ151" s="67">
        <f t="shared" si="32"/>
        <v>201618.09791729352</v>
      </c>
      <c r="AK151" s="67"/>
      <c r="AL151" s="69">
        <f t="shared" si="33"/>
        <v>0.28848002231121062</v>
      </c>
      <c r="AM151" s="67"/>
    </row>
    <row r="152" spans="10:39" x14ac:dyDescent="0.45">
      <c r="J152" s="56"/>
      <c r="N152" s="17">
        <v>3</v>
      </c>
      <c r="O152" s="30">
        <f t="shared" si="29"/>
        <v>1299476.5</v>
      </c>
      <c r="P152" s="22">
        <f t="shared" si="30"/>
        <v>0.33903781303530761</v>
      </c>
      <c r="Q152" s="22">
        <f t="shared" si="31"/>
        <v>440571.67065077589</v>
      </c>
      <c r="S152">
        <v>3.5</v>
      </c>
      <c r="T152" s="22">
        <f t="shared" si="34"/>
        <v>0.33903781303530761</v>
      </c>
      <c r="W152" s="22">
        <f t="shared" si="35"/>
        <v>0.34440000000000004</v>
      </c>
      <c r="X152">
        <f t="shared" si="36"/>
        <v>447539.70660000003</v>
      </c>
      <c r="AA152" s="43">
        <f t="shared" si="37"/>
        <v>0.34116162125749311</v>
      </c>
      <c r="AE152">
        <v>3</v>
      </c>
      <c r="AF152" s="43">
        <f t="shared" si="38"/>
        <v>0.3104531129561508</v>
      </c>
      <c r="AH152" s="66"/>
      <c r="AI152" s="66"/>
      <c r="AJ152" s="67">
        <f t="shared" si="32"/>
        <v>440571.67065077589</v>
      </c>
      <c r="AK152" s="67"/>
      <c r="AL152" s="69">
        <f t="shared" si="33"/>
        <v>0.339086102212039</v>
      </c>
      <c r="AM152" s="67"/>
    </row>
    <row r="153" spans="10:39" x14ac:dyDescent="0.45">
      <c r="J153" s="56"/>
      <c r="N153" s="17">
        <v>4</v>
      </c>
      <c r="O153" s="30">
        <f t="shared" si="29"/>
        <v>734136</v>
      </c>
      <c r="P153" s="22">
        <f t="shared" si="30"/>
        <v>0.40557090842943821</v>
      </c>
      <c r="Q153" s="22">
        <f t="shared" si="31"/>
        <v>297744.20443075406</v>
      </c>
      <c r="S153">
        <v>4.5</v>
      </c>
      <c r="T153" s="22">
        <f t="shared" si="34"/>
        <v>0.40557090842943821</v>
      </c>
      <c r="W153" s="22">
        <f t="shared" si="35"/>
        <v>0.4163</v>
      </c>
      <c r="X153">
        <f t="shared" si="36"/>
        <v>305620.81680000003</v>
      </c>
      <c r="AA153" s="43">
        <f t="shared" si="37"/>
        <v>0.41238554857576765</v>
      </c>
      <c r="AE153">
        <v>4</v>
      </c>
      <c r="AF153" s="43">
        <f t="shared" si="38"/>
        <v>0.37513909979736537</v>
      </c>
      <c r="AH153" s="66"/>
      <c r="AI153" s="66"/>
      <c r="AJ153" s="67">
        <f t="shared" si="32"/>
        <v>297744.20443075406</v>
      </c>
      <c r="AK153" s="67"/>
      <c r="AL153" s="69">
        <f t="shared" si="33"/>
        <v>0.4056286739190717</v>
      </c>
      <c r="AM153" s="67"/>
    </row>
    <row r="154" spans="10:39" x14ac:dyDescent="0.45">
      <c r="J154" s="56"/>
      <c r="N154" s="17">
        <v>5</v>
      </c>
      <c r="O154" s="30">
        <f t="shared" si="29"/>
        <v>645550</v>
      </c>
      <c r="P154" s="22">
        <f t="shared" si="30"/>
        <v>0.49540361244270792</v>
      </c>
      <c r="Q154" s="22">
        <f t="shared" si="31"/>
        <v>319807.80201239011</v>
      </c>
      <c r="S154">
        <v>5.5</v>
      </c>
      <c r="T154" s="22">
        <f t="shared" si="34"/>
        <v>0.49540361244270792</v>
      </c>
      <c r="W154" s="22">
        <f t="shared" si="35"/>
        <v>0.50139999999999996</v>
      </c>
      <c r="X154">
        <f t="shared" si="36"/>
        <v>323678.76999999996</v>
      </c>
      <c r="AA154" s="43">
        <f t="shared" si="37"/>
        <v>0.49668535684816206</v>
      </c>
      <c r="AE154">
        <v>5</v>
      </c>
      <c r="AF154" s="43">
        <f t="shared" si="38"/>
        <v>0.45290096759269993</v>
      </c>
      <c r="AH154" s="66"/>
      <c r="AI154" s="66"/>
      <c r="AJ154" s="67">
        <f t="shared" si="32"/>
        <v>319807.80201239011</v>
      </c>
      <c r="AK154" s="67"/>
      <c r="AL154" s="69">
        <f t="shared" si="33"/>
        <v>0.49547417280994377</v>
      </c>
      <c r="AM154" s="67"/>
    </row>
    <row r="155" spans="10:39" x14ac:dyDescent="0.45">
      <c r="J155" s="56"/>
      <c r="N155" s="17">
        <v>6</v>
      </c>
      <c r="O155" s="30">
        <f t="shared" si="29"/>
        <v>441100</v>
      </c>
      <c r="P155" s="22">
        <f t="shared" si="30"/>
        <v>0.59527452070310849</v>
      </c>
      <c r="Q155" s="22">
        <f t="shared" si="31"/>
        <v>262575.59108214115</v>
      </c>
      <c r="S155">
        <v>6.5</v>
      </c>
      <c r="T155" s="22">
        <f t="shared" si="34"/>
        <v>0.59527452070310849</v>
      </c>
      <c r="W155" s="22">
        <f t="shared" si="35"/>
        <v>0.59970000000000001</v>
      </c>
      <c r="X155">
        <f t="shared" si="36"/>
        <v>264527.67</v>
      </c>
      <c r="AA155" s="43">
        <f t="shared" si="37"/>
        <v>0.59406104607467658</v>
      </c>
      <c r="AE155">
        <v>6</v>
      </c>
      <c r="AF155" s="43">
        <f t="shared" si="38"/>
        <v>0.54373871634215443</v>
      </c>
      <c r="AH155" s="66"/>
      <c r="AI155" s="66"/>
      <c r="AJ155" s="67">
        <f t="shared" si="32"/>
        <v>262575.59108214115</v>
      </c>
      <c r="AK155" s="67"/>
      <c r="AL155" s="69">
        <f t="shared" si="33"/>
        <v>0.59535930568999995</v>
      </c>
      <c r="AM155" s="67"/>
    </row>
    <row r="156" spans="10:39" x14ac:dyDescent="0.45">
      <c r="J156" s="56"/>
      <c r="N156" s="17">
        <v>7</v>
      </c>
      <c r="O156" s="30">
        <f t="shared" si="29"/>
        <v>257550</v>
      </c>
      <c r="P156" s="22">
        <f t="shared" si="30"/>
        <v>0.70711630184236307</v>
      </c>
      <c r="Q156" s="22">
        <f t="shared" si="31"/>
        <v>182117.8035395006</v>
      </c>
      <c r="S156">
        <v>7.5</v>
      </c>
      <c r="T156" s="22">
        <f t="shared" si="34"/>
        <v>0.70711630184236307</v>
      </c>
      <c r="W156" s="22">
        <f t="shared" si="35"/>
        <v>0.71119999999999994</v>
      </c>
      <c r="X156">
        <f t="shared" si="36"/>
        <v>183169.56</v>
      </c>
      <c r="AA156" s="43">
        <f t="shared" si="37"/>
        <v>0.70451261625531081</v>
      </c>
      <c r="AE156">
        <v>7</v>
      </c>
      <c r="AF156" s="43">
        <f t="shared" si="38"/>
        <v>0.64765234604572874</v>
      </c>
      <c r="AH156" s="66"/>
      <c r="AI156" s="66"/>
      <c r="AJ156" s="67">
        <f t="shared" si="32"/>
        <v>182117.8035395006</v>
      </c>
      <c r="AK156" s="67"/>
      <c r="AL156" s="69">
        <f t="shared" si="33"/>
        <v>0.7072170164610766</v>
      </c>
      <c r="AM156" s="67"/>
    </row>
    <row r="157" spans="10:39" x14ac:dyDescent="0.45">
      <c r="J157" s="56"/>
      <c r="N157" s="17">
        <v>8</v>
      </c>
      <c r="O157" s="30">
        <f t="shared" si="29"/>
        <v>68600</v>
      </c>
      <c r="P157" s="22">
        <f t="shared" si="30"/>
        <v>0.83602158259500792</v>
      </c>
      <c r="Q157" s="22">
        <f t="shared" si="31"/>
        <v>57351.080566017547</v>
      </c>
      <c r="S157">
        <v>8.5</v>
      </c>
      <c r="T157" s="22">
        <f t="shared" si="34"/>
        <v>0.83602158259500792</v>
      </c>
      <c r="W157" s="22">
        <f t="shared" si="35"/>
        <v>0.83589999999999998</v>
      </c>
      <c r="X157">
        <f t="shared" si="36"/>
        <v>57342.74</v>
      </c>
      <c r="AA157" s="43">
        <f t="shared" si="37"/>
        <v>0.82804006739006519</v>
      </c>
      <c r="AE157">
        <v>8</v>
      </c>
      <c r="AF157" s="43">
        <f t="shared" si="38"/>
        <v>0.764641856703423</v>
      </c>
      <c r="AH157" s="66"/>
      <c r="AI157" s="66"/>
      <c r="AJ157" s="67">
        <f t="shared" si="32"/>
        <v>57351.080566017547</v>
      </c>
      <c r="AK157" s="67"/>
      <c r="AL157" s="69">
        <f t="shared" si="33"/>
        <v>0.83614065720085129</v>
      </c>
      <c r="AM157" s="70"/>
    </row>
    <row r="158" spans="10:39" x14ac:dyDescent="0.45">
      <c r="J158" s="56"/>
      <c r="N158" s="17">
        <v>9</v>
      </c>
      <c r="O158" s="30">
        <f t="shared" si="29"/>
        <v>32000</v>
      </c>
      <c r="P158" s="22">
        <f t="shared" si="30"/>
        <v>0.97966358145508092</v>
      </c>
      <c r="Q158" s="22">
        <f t="shared" si="31"/>
        <v>31349.23460656259</v>
      </c>
      <c r="S158">
        <v>9.5</v>
      </c>
      <c r="T158" s="22">
        <f t="shared" si="34"/>
        <v>0.97966358145508092</v>
      </c>
      <c r="W158" s="22">
        <f t="shared" si="35"/>
        <v>0.9738</v>
      </c>
      <c r="X158">
        <f t="shared" si="36"/>
        <v>31161.599999999999</v>
      </c>
      <c r="Z158" s="5"/>
      <c r="AA158" s="43">
        <f t="shared" si="37"/>
        <v>0.96464339947893951</v>
      </c>
      <c r="AE158">
        <v>9</v>
      </c>
      <c r="AF158" s="43">
        <f t="shared" si="38"/>
        <v>0.89470724831523729</v>
      </c>
      <c r="AH158" s="66"/>
      <c r="AI158" s="66"/>
      <c r="AJ158" s="67">
        <f t="shared" si="32"/>
        <v>31349.23460656259</v>
      </c>
      <c r="AK158" s="67"/>
      <c r="AL158" s="69">
        <f t="shared" si="33"/>
        <v>0.97980311499972794</v>
      </c>
      <c r="AM158" s="67"/>
    </row>
    <row r="159" spans="10:39" x14ac:dyDescent="0.45">
      <c r="J159" s="56"/>
      <c r="L159" s="34" t="s">
        <v>92</v>
      </c>
      <c r="M159" s="30">
        <f>SUM(O159:O164)</f>
        <v>49250</v>
      </c>
      <c r="N159" s="17">
        <v>10</v>
      </c>
      <c r="O159" s="30">
        <f t="shared" si="29"/>
        <v>23250</v>
      </c>
      <c r="P159" s="22">
        <f t="shared" si="30"/>
        <v>1.1580110979485105</v>
      </c>
      <c r="Q159" s="22">
        <f t="shared" si="31"/>
        <v>26923.758027302869</v>
      </c>
      <c r="S159">
        <v>10.5</v>
      </c>
      <c r="T159" s="22">
        <f t="shared" si="34"/>
        <v>1.1580110979485105</v>
      </c>
      <c r="W159" s="22">
        <f t="shared" si="35"/>
        <v>1.1249</v>
      </c>
      <c r="X159">
        <f t="shared" si="36"/>
        <v>26153.924999999999</v>
      </c>
      <c r="AA159" s="43">
        <f t="shared" si="37"/>
        <v>1.1143226125219337</v>
      </c>
      <c r="AE159">
        <v>10</v>
      </c>
      <c r="AF159" s="43">
        <f t="shared" si="38"/>
        <v>1.0378485208811716</v>
      </c>
      <c r="AH159" s="66"/>
      <c r="AI159" s="66"/>
      <c r="AJ159" s="67">
        <f t="shared" si="32"/>
        <v>26923.758027302869</v>
      </c>
      <c r="AK159" s="67"/>
      <c r="AL159" s="69">
        <f t="shared" si="33"/>
        <v>1.1581760335409894</v>
      </c>
      <c r="AM159" s="71"/>
    </row>
    <row r="160" spans="10:39" x14ac:dyDescent="0.45">
      <c r="N160" s="17">
        <v>11</v>
      </c>
      <c r="O160" s="30">
        <f t="shared" si="29"/>
        <v>13000</v>
      </c>
      <c r="P160" s="22">
        <f t="shared" si="30"/>
        <v>1.28</v>
      </c>
      <c r="Q160" s="22">
        <f t="shared" si="31"/>
        <v>16640</v>
      </c>
      <c r="S160">
        <v>11.5</v>
      </c>
      <c r="T160" s="22">
        <f t="shared" si="34"/>
        <v>1.28</v>
      </c>
      <c r="W160" s="22">
        <f t="shared" si="35"/>
        <v>1.2892000000000001</v>
      </c>
      <c r="X160">
        <f t="shared" si="36"/>
        <v>16759.600000000002</v>
      </c>
      <c r="AA160" s="43">
        <f t="shared" si="37"/>
        <v>1.277077706519048</v>
      </c>
      <c r="AE160">
        <v>11</v>
      </c>
      <c r="AF160" s="43">
        <f t="shared" si="38"/>
        <v>1.1940656744012259</v>
      </c>
      <c r="AH160" s="66"/>
      <c r="AI160" s="66"/>
      <c r="AJ160" s="67">
        <f t="shared" si="32"/>
        <v>16640</v>
      </c>
      <c r="AK160" s="67"/>
      <c r="AL160" s="69">
        <f t="shared" si="33"/>
        <v>1.2801823104793615</v>
      </c>
      <c r="AM160" s="67"/>
    </row>
    <row r="161" spans="14:39" x14ac:dyDescent="0.45">
      <c r="N161" s="17">
        <v>12</v>
      </c>
      <c r="O161" s="30">
        <f t="shared" si="29"/>
        <v>5000</v>
      </c>
      <c r="P161" s="22">
        <f t="shared" si="30"/>
        <v>1.4590000000000001</v>
      </c>
      <c r="Q161" s="22">
        <f t="shared" si="31"/>
        <v>7295</v>
      </c>
      <c r="S161">
        <v>12.5</v>
      </c>
      <c r="T161" s="22">
        <f t="shared" si="34"/>
        <v>1.4590000000000001</v>
      </c>
      <c r="W161" s="22">
        <f t="shared" si="35"/>
        <v>1.4667000000000001</v>
      </c>
      <c r="X161">
        <f t="shared" si="36"/>
        <v>7333.5000000000009</v>
      </c>
      <c r="AA161" s="43">
        <f t="shared" si="37"/>
        <v>1.4529086814702821</v>
      </c>
      <c r="AE161">
        <v>12</v>
      </c>
      <c r="AF161" s="43">
        <f t="shared" si="38"/>
        <v>1.3633587088754</v>
      </c>
      <c r="AH161" s="66"/>
      <c r="AI161" s="66"/>
      <c r="AJ161" s="67">
        <f t="shared" si="32"/>
        <v>7295</v>
      </c>
      <c r="AK161" s="67"/>
      <c r="AL161" s="69">
        <f t="shared" si="33"/>
        <v>1.4592078054604598</v>
      </c>
      <c r="AM161" s="67"/>
    </row>
    <row r="162" spans="14:39" x14ac:dyDescent="0.45">
      <c r="N162" s="17">
        <v>13</v>
      </c>
      <c r="O162" s="30">
        <f t="shared" si="29"/>
        <v>3000</v>
      </c>
      <c r="P162" s="22">
        <f t="shared" si="30"/>
        <v>1.6519999999999999</v>
      </c>
      <c r="Q162" s="22">
        <f t="shared" si="31"/>
        <v>4956</v>
      </c>
      <c r="S162">
        <v>13.5</v>
      </c>
      <c r="T162" s="22">
        <f t="shared" si="34"/>
        <v>1.6519999999999999</v>
      </c>
      <c r="W162" s="22">
        <f t="shared" si="35"/>
        <v>1.6574</v>
      </c>
      <c r="X162">
        <f t="shared" si="36"/>
        <v>4972.2</v>
      </c>
      <c r="AA162" s="43">
        <f t="shared" si="37"/>
        <v>1.641815537375636</v>
      </c>
      <c r="AE162">
        <v>13</v>
      </c>
      <c r="AF162" s="43">
        <f t="shared" si="38"/>
        <v>1.5457276243036939</v>
      </c>
      <c r="AH162" s="66"/>
      <c r="AI162" s="66"/>
      <c r="AJ162" s="67">
        <f t="shared" si="32"/>
        <v>4956</v>
      </c>
      <c r="AK162" s="67"/>
      <c r="AL162" s="69">
        <f t="shared" si="33"/>
        <v>1.6522352944624259</v>
      </c>
      <c r="AM162" s="67"/>
    </row>
    <row r="163" spans="14:39" x14ac:dyDescent="0.45">
      <c r="N163" s="17">
        <v>14</v>
      </c>
      <c r="O163" s="30">
        <f t="shared" si="29"/>
        <v>1000</v>
      </c>
      <c r="P163" s="22">
        <f t="shared" si="30"/>
        <v>1.859</v>
      </c>
      <c r="Q163" s="22">
        <f t="shared" si="31"/>
        <v>1859</v>
      </c>
      <c r="S163">
        <v>14.5</v>
      </c>
      <c r="T163" s="22">
        <f t="shared" si="34"/>
        <v>1.859</v>
      </c>
      <c r="W163" s="22">
        <f t="shared" si="35"/>
        <v>1.8613000000000002</v>
      </c>
      <c r="X163">
        <f t="shared" si="36"/>
        <v>1861.3000000000002</v>
      </c>
      <c r="AA163" s="43">
        <f t="shared" si="37"/>
        <v>1.8437982742351102</v>
      </c>
      <c r="AE163">
        <v>14</v>
      </c>
      <c r="AF163" s="43">
        <f t="shared" si="38"/>
        <v>1.7411724206861081</v>
      </c>
      <c r="AH163" s="66"/>
      <c r="AI163" s="66"/>
      <c r="AJ163" s="67">
        <f t="shared" si="32"/>
        <v>1859</v>
      </c>
      <c r="AK163" s="67"/>
      <c r="AL163" s="69">
        <f t="shared" si="33"/>
        <v>1.8592647774852602</v>
      </c>
      <c r="AM163" s="67"/>
    </row>
    <row r="164" spans="14:39" x14ac:dyDescent="0.45">
      <c r="N164" s="17" t="s">
        <v>53</v>
      </c>
      <c r="O164" s="30">
        <f t="shared" si="29"/>
        <v>4000</v>
      </c>
      <c r="P164" s="22">
        <f t="shared" si="30"/>
        <v>2.0790000000000002</v>
      </c>
      <c r="Q164" s="22">
        <f t="shared" si="31"/>
        <v>8316</v>
      </c>
      <c r="S164">
        <v>15.5</v>
      </c>
      <c r="T164" s="22">
        <f t="shared" si="34"/>
        <v>2.0790000000000002</v>
      </c>
      <c r="W164" s="22">
        <f t="shared" si="35"/>
        <v>2.0783999999999998</v>
      </c>
      <c r="X164">
        <f t="shared" si="36"/>
        <v>8313.5999999999985</v>
      </c>
      <c r="AA164" s="43">
        <f t="shared" si="37"/>
        <v>2.0588568920487038</v>
      </c>
      <c r="AE164">
        <v>15</v>
      </c>
      <c r="AF164" s="43">
        <f t="shared" si="38"/>
        <v>1.9496930980226421</v>
      </c>
      <c r="AH164" s="66"/>
      <c r="AI164" s="66"/>
      <c r="AJ164" s="67">
        <f t="shared" si="32"/>
        <v>8316</v>
      </c>
      <c r="AK164" s="67"/>
      <c r="AL164" s="69">
        <f t="shared" si="33"/>
        <v>2.0792961120989006</v>
      </c>
      <c r="AM164" s="67"/>
    </row>
    <row r="165" spans="14:39" x14ac:dyDescent="0.45">
      <c r="Z165" s="42" t="s">
        <v>92</v>
      </c>
      <c r="AA165" s="43">
        <f>SUM(AA159*O159/M159)+(AA160*O160/M159)+(AA161*O161/M159)+(AA162*O162/M159)+(AA163*O163/M159)+(AA164*O164/M159)</f>
        <v>1.3153142494982908</v>
      </c>
      <c r="AB165" s="42"/>
      <c r="AC165" s="42"/>
      <c r="AD165" s="42" t="s">
        <v>93</v>
      </c>
      <c r="AE165" s="44">
        <v>10</v>
      </c>
      <c r="AF165" s="43">
        <f>SUM(AF159*O159/M159)+(AF160*O160/M159)+(AF161*O161/M159)+(AF162*O162/M159)+(AF163*O163/M159)+(AF164*O164/M159)</f>
        <v>1.2314061544724455</v>
      </c>
      <c r="AH165" s="66"/>
      <c r="AI165" s="66"/>
      <c r="AJ165" s="66"/>
      <c r="AK165" s="66"/>
      <c r="AL165" s="43">
        <f>SUM(AL159*O159/M159)+(AL160*O160/M159)+(AL161*O161/M159)+(AL162*O162/M159)+(AL163*O163/M159)+(AL164*O164/M159)</f>
        <v>1.340084405129546</v>
      </c>
      <c r="AM165" s="66"/>
    </row>
    <row r="166" spans="14:39" x14ac:dyDescent="0.45">
      <c r="N166" t="s">
        <v>54</v>
      </c>
      <c r="O166" s="31">
        <f>SUM(O149:O164)</f>
        <v>4316660</v>
      </c>
      <c r="P166" s="2"/>
      <c r="Q166" s="32">
        <f>SUM(Q149:Q164)</f>
        <v>1881625.2428327384</v>
      </c>
      <c r="W166" t="s">
        <v>94</v>
      </c>
      <c r="X166">
        <f>SUM(X150:X164)</f>
        <v>1899756.5741500002</v>
      </c>
      <c r="AH166" s="66" t="s">
        <v>94</v>
      </c>
      <c r="AI166" s="66"/>
      <c r="AJ166" s="66">
        <f>SUM(AJ149:AJ164)</f>
        <v>1881625.2428327384</v>
      </c>
      <c r="AK166" s="66"/>
      <c r="AL166" s="66"/>
      <c r="AM166" s="66"/>
    </row>
    <row r="167" spans="14:39" x14ac:dyDescent="0.45">
      <c r="AH167" s="66"/>
      <c r="AI167" s="66"/>
      <c r="AJ167" s="66"/>
      <c r="AK167" s="66"/>
      <c r="AL167" s="66"/>
      <c r="AM167" s="66"/>
    </row>
    <row r="168" spans="14:39" x14ac:dyDescent="0.45">
      <c r="N168" t="s">
        <v>95</v>
      </c>
      <c r="O168" s="33">
        <f>IF($Q$166 &gt;0, $Q$166/$J$15/1000,0)</f>
        <v>0.9998575902214325</v>
      </c>
      <c r="P168" s="2"/>
      <c r="W168" t="s">
        <v>96</v>
      </c>
      <c r="X168">
        <f>J15/(X166/1000)</f>
        <v>0.99059704197878362</v>
      </c>
      <c r="AH168" s="66" t="s">
        <v>96</v>
      </c>
      <c r="AI168" s="66"/>
      <c r="AJ168" s="66">
        <f>J15/(AJ166/1000)</f>
        <v>1.0001424300620012</v>
      </c>
      <c r="AK168" s="66"/>
      <c r="AL168" s="66"/>
      <c r="AM168" s="66"/>
    </row>
    <row r="169" spans="14:39" x14ac:dyDescent="0.45">
      <c r="N169" t="s">
        <v>97</v>
      </c>
    </row>
    <row r="170" spans="14:39" x14ac:dyDescent="0.45">
      <c r="N170" t="s">
        <v>98</v>
      </c>
    </row>
  </sheetData>
  <pageMargins left="0.75" right="0.75" top="1" bottom="1" header="0.5" footer="0.5"/>
  <pageSetup paperSize="9" orientation="landscape" blackAndWhite="1" useFirstPageNumber="1" horizontalDpi="4294967292" verticalDpi="4294967292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3553" r:id="rId4" name="Button 1">
              <controlPr defaultSize="0" print="0" autoFill="0" autoLine="0" autoPict="0" macro="'TOTINT+migration(1992)'!PRINT">
                <anchor moveWithCells="1" sizeWithCells="1">
                  <from>
                    <xdr:col>5</xdr:col>
                    <xdr:colOff>354330</xdr:colOff>
                    <xdr:row>2</xdr:row>
                    <xdr:rowOff>0</xdr:rowOff>
                  </from>
                  <to>
                    <xdr:col>7</xdr:col>
                    <xdr:colOff>533400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4" r:id="rId5" name="Button 2">
              <controlPr defaultSize="0" print="0" autoFill="0" autoLine="0" autoPict="0" macro="'TOTINT+migration(1992)'!FIRST">
                <anchor moveWithCells="1" sizeWithCells="1">
                  <from>
                    <xdr:col>4</xdr:col>
                    <xdr:colOff>0</xdr:colOff>
                    <xdr:row>2</xdr:row>
                    <xdr:rowOff>0</xdr:rowOff>
                  </from>
                  <to>
                    <xdr:col>5</xdr:col>
                    <xdr:colOff>354330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5" r:id="rId6" name="Button 3">
              <controlPr defaultSize="0" print="0" autoFill="0" autoLine="0" autoPict="0" macro="'TOTINT+migration(1992)'!SAVE">
                <anchor moveWithCells="1" sizeWithCells="1">
                  <from>
                    <xdr:col>7</xdr:col>
                    <xdr:colOff>533400</xdr:colOff>
                    <xdr:row>2</xdr:row>
                    <xdr:rowOff>0</xdr:rowOff>
                  </from>
                  <to>
                    <xdr:col>10</xdr:col>
                    <xdr:colOff>57150</xdr:colOff>
                    <xdr:row>5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pageSetUpPr autoPageBreaks="0"/>
  </sheetPr>
  <dimension ref="A1:BC170"/>
  <sheetViews>
    <sheetView zoomScaleNormal="100" workbookViewId="0"/>
  </sheetViews>
  <sheetFormatPr defaultRowHeight="12.3" x14ac:dyDescent="0.45"/>
  <cols>
    <col min="7" max="7" width="2.71875" customWidth="1"/>
    <col min="9" max="9" width="2.71875" customWidth="1"/>
    <col min="10" max="10" width="9.83203125" customWidth="1"/>
    <col min="14" max="14" width="5.71875" customWidth="1"/>
    <col min="15" max="15" width="10.71875" customWidth="1"/>
    <col min="16" max="16" width="7.71875" customWidth="1"/>
    <col min="17" max="17" width="6.71875" hidden="1" customWidth="1"/>
    <col min="18" max="18" width="3.71875" customWidth="1"/>
    <col min="19" max="19" width="10.71875" customWidth="1"/>
    <col min="20" max="20" width="7.71875" customWidth="1"/>
    <col min="21" max="21" width="6.71875" hidden="1" customWidth="1"/>
    <col min="22" max="22" width="3.71875" customWidth="1"/>
    <col min="23" max="23" width="10.71875" customWidth="1"/>
    <col min="24" max="24" width="7.71875" customWidth="1"/>
    <col min="25" max="25" width="6.71875" hidden="1" customWidth="1"/>
    <col min="26" max="26" width="3.71875" customWidth="1"/>
    <col min="27" max="27" width="10.71875" customWidth="1"/>
    <col min="28" max="28" width="7.71875" customWidth="1"/>
    <col min="29" max="29" width="6.71875" hidden="1" customWidth="1"/>
    <col min="30" max="30" width="3.71875" customWidth="1"/>
    <col min="31" max="31" width="10.71875" customWidth="1"/>
    <col min="32" max="32" width="7.71875" customWidth="1"/>
    <col min="33" max="33" width="0" hidden="1" customWidth="1"/>
    <col min="35" max="35" width="5.27734375" customWidth="1"/>
    <col min="36" max="36" width="8.71875" customWidth="1"/>
    <col min="37" max="37" width="6.27734375" customWidth="1"/>
    <col min="38" max="38" width="6.44140625" customWidth="1"/>
  </cols>
  <sheetData>
    <row r="1" spans="1:55" ht="22.5" x14ac:dyDescent="0.75">
      <c r="A1" s="3" t="s">
        <v>22</v>
      </c>
      <c r="C1" s="1" t="s">
        <v>23</v>
      </c>
      <c r="E1" s="2"/>
      <c r="F1" s="3" t="s">
        <v>24</v>
      </c>
      <c r="J1" s="3" t="s">
        <v>25</v>
      </c>
      <c r="N1" s="3" t="s">
        <v>26</v>
      </c>
      <c r="P1" s="5" t="str">
        <f>($C$3)</f>
        <v>p7eINT_metier</v>
      </c>
      <c r="T1" s="6" t="s">
        <v>27</v>
      </c>
      <c r="W1" s="7" t="str">
        <f>($C$5)</f>
        <v>Plaice VIIe - International (Used metier based datasets)</v>
      </c>
    </row>
    <row r="2" spans="1:55" x14ac:dyDescent="0.45">
      <c r="N2" s="3"/>
    </row>
    <row r="3" spans="1:55" x14ac:dyDescent="0.45">
      <c r="A3" s="3" t="s">
        <v>26</v>
      </c>
      <c r="C3" s="11" t="s">
        <v>28</v>
      </c>
      <c r="D3" s="39"/>
      <c r="N3" s="6" t="s">
        <v>29</v>
      </c>
      <c r="P3" s="5">
        <f>($B$7)</f>
        <v>1991</v>
      </c>
      <c r="Q3" s="9"/>
      <c r="R3" s="9"/>
      <c r="S3" s="9"/>
      <c r="T3" s="6" t="s">
        <v>30</v>
      </c>
      <c r="U3" s="10"/>
      <c r="W3" s="5" t="str">
        <f>($D$7)</f>
        <v>Combined</v>
      </c>
    </row>
    <row r="4" spans="1:55" x14ac:dyDescent="0.45">
      <c r="A4" s="3"/>
      <c r="N4" s="6"/>
      <c r="P4" s="6"/>
      <c r="Q4" s="9"/>
      <c r="R4" s="9"/>
      <c r="S4" s="9"/>
      <c r="U4" s="10"/>
    </row>
    <row r="5" spans="1:55" x14ac:dyDescent="0.45">
      <c r="A5" s="6" t="s">
        <v>27</v>
      </c>
      <c r="C5" s="11" t="s">
        <v>31</v>
      </c>
      <c r="D5" s="9"/>
      <c r="E5" s="9"/>
      <c r="G5" s="10"/>
      <c r="N5" s="6" t="s">
        <v>32</v>
      </c>
      <c r="P5" s="36">
        <f>($F$7)</f>
        <v>42194</v>
      </c>
      <c r="Q5" s="2"/>
      <c r="R5" s="2"/>
      <c r="T5" s="6" t="s">
        <v>33</v>
      </c>
      <c r="U5" s="2"/>
      <c r="W5" s="5" t="str">
        <f>($J$7)</f>
        <v>idh</v>
      </c>
    </row>
    <row r="6" spans="1:55" x14ac:dyDescent="0.45">
      <c r="A6" s="6"/>
      <c r="C6" s="6"/>
      <c r="D6" s="9"/>
      <c r="E6" s="9"/>
      <c r="G6" s="10"/>
    </row>
    <row r="7" spans="1:55" x14ac:dyDescent="0.45">
      <c r="A7" s="6" t="s">
        <v>29</v>
      </c>
      <c r="B7" s="12">
        <v>1991</v>
      </c>
      <c r="C7" s="9" t="s">
        <v>30</v>
      </c>
      <c r="D7" s="13" t="str">
        <f>IF(F45=1, "Combined",IF(F45=2, "Separate",""))</f>
        <v>Combined</v>
      </c>
      <c r="E7" s="4" t="s">
        <v>32</v>
      </c>
      <c r="F7" s="35">
        <v>42194</v>
      </c>
      <c r="G7" s="2"/>
      <c r="I7" s="4" t="s">
        <v>33</v>
      </c>
      <c r="J7" s="40" t="s">
        <v>34</v>
      </c>
    </row>
    <row r="8" spans="1:55" x14ac:dyDescent="0.45">
      <c r="N8" s="15" t="s">
        <v>35</v>
      </c>
      <c r="AU8" s="45"/>
    </row>
    <row r="9" spans="1:55" x14ac:dyDescent="0.45">
      <c r="AF9" s="46"/>
      <c r="AG9" s="46"/>
      <c r="AH9" s="46"/>
      <c r="AI9" s="46"/>
      <c r="AJ9" s="46"/>
      <c r="AK9" s="46"/>
      <c r="AL9" s="46"/>
      <c r="AM9" s="46"/>
      <c r="AN9" s="46"/>
      <c r="AO9" s="47"/>
      <c r="AU9" s="45"/>
    </row>
    <row r="10" spans="1:55" x14ac:dyDescent="0.45">
      <c r="A10" t="s">
        <v>36</v>
      </c>
      <c r="N10" s="3" t="s">
        <v>37</v>
      </c>
    </row>
    <row r="11" spans="1:55" x14ac:dyDescent="0.45">
      <c r="A11" t="s">
        <v>38</v>
      </c>
      <c r="AK11" s="9"/>
    </row>
    <row r="12" spans="1:55" x14ac:dyDescent="0.45">
      <c r="O12" s="37" t="str">
        <f>C14</f>
        <v>International</v>
      </c>
      <c r="P12" s="2"/>
      <c r="S12" s="37" t="str">
        <f>D14</f>
        <v>Migration</v>
      </c>
      <c r="T12" s="2"/>
      <c r="U12" s="5"/>
      <c r="W12" s="37" t="str">
        <f>E14</f>
        <v>-</v>
      </c>
      <c r="X12" s="2"/>
      <c r="Z12" s="5"/>
      <c r="AA12" s="37" t="str">
        <f>F14</f>
        <v>-</v>
      </c>
      <c r="AB12" s="2"/>
      <c r="AC12" s="5"/>
      <c r="AJ12" s="9"/>
      <c r="AX12" s="42"/>
      <c r="BC12" s="42"/>
    </row>
    <row r="13" spans="1:55" x14ac:dyDescent="0.45">
      <c r="I13" s="4"/>
      <c r="J13" s="16" t="s">
        <v>39</v>
      </c>
      <c r="N13" s="17" t="s">
        <v>40</v>
      </c>
      <c r="O13" s="10"/>
      <c r="P13" s="10"/>
      <c r="S13" s="10"/>
      <c r="T13" s="10"/>
      <c r="U13" s="10"/>
      <c r="W13" s="10" t="s">
        <v>41</v>
      </c>
      <c r="X13" s="10" t="s">
        <v>42</v>
      </c>
      <c r="AA13" s="10" t="s">
        <v>41</v>
      </c>
      <c r="AB13" s="10" t="s">
        <v>42</v>
      </c>
      <c r="AC13" s="10"/>
      <c r="AE13" s="10"/>
      <c r="AX13" s="42"/>
      <c r="BC13" s="42"/>
    </row>
    <row r="14" spans="1:55" x14ac:dyDescent="0.45">
      <c r="C14" s="41" t="s">
        <v>43</v>
      </c>
      <c r="D14" s="41" t="s">
        <v>44</v>
      </c>
      <c r="E14" s="41" t="s">
        <v>45</v>
      </c>
      <c r="F14" s="41" t="s">
        <v>45</v>
      </c>
      <c r="H14" s="16" t="s">
        <v>46</v>
      </c>
      <c r="I14" s="4"/>
      <c r="J14" s="16" t="s">
        <v>47</v>
      </c>
      <c r="N14" s="17">
        <v>0</v>
      </c>
      <c r="O14" s="30"/>
      <c r="P14" s="22"/>
      <c r="Q14" s="18"/>
      <c r="S14" s="30"/>
      <c r="T14" s="22"/>
      <c r="U14" s="20"/>
      <c r="W14" s="30">
        <v>0</v>
      </c>
      <c r="X14" s="22">
        <v>0</v>
      </c>
      <c r="AA14" s="30">
        <v>0</v>
      </c>
      <c r="AB14" s="22">
        <v>0</v>
      </c>
      <c r="AC14" s="23"/>
      <c r="AE14" s="22"/>
      <c r="AX14" s="42"/>
      <c r="BC14" s="42"/>
    </row>
    <row r="15" spans="1:55" x14ac:dyDescent="0.45">
      <c r="A15" t="s">
        <v>48</v>
      </c>
      <c r="C15" s="20">
        <v>1848</v>
      </c>
      <c r="D15" s="22">
        <v>334.93637500257501</v>
      </c>
      <c r="E15" s="20">
        <f>0</f>
        <v>0</v>
      </c>
      <c r="F15" s="20">
        <f>0</f>
        <v>0</v>
      </c>
      <c r="H15" s="22"/>
      <c r="J15" s="22">
        <f>SUM(C15:F15)</f>
        <v>2182.936375002575</v>
      </c>
      <c r="N15" s="17">
        <v>1</v>
      </c>
      <c r="O15" s="30">
        <v>41000</v>
      </c>
      <c r="P15" s="22">
        <v>0.20599999999999999</v>
      </c>
      <c r="Q15" s="18"/>
      <c r="S15" s="13">
        <v>0</v>
      </c>
      <c r="T15" s="22">
        <v>0</v>
      </c>
      <c r="U15" s="20"/>
      <c r="W15" s="30">
        <v>0</v>
      </c>
      <c r="X15" s="22">
        <v>0</v>
      </c>
      <c r="AA15" s="30">
        <v>0</v>
      </c>
      <c r="AB15" s="22">
        <v>0</v>
      </c>
      <c r="AC15" s="23"/>
      <c r="AE15" s="22"/>
      <c r="BC15" s="42"/>
    </row>
    <row r="16" spans="1:55" x14ac:dyDescent="0.45">
      <c r="N16" s="17">
        <v>2</v>
      </c>
      <c r="O16" s="30">
        <v>533000</v>
      </c>
      <c r="P16" s="22">
        <v>0.26100000000000001</v>
      </c>
      <c r="Q16" s="18"/>
      <c r="S16" s="30">
        <v>23647.5</v>
      </c>
      <c r="T16" s="22">
        <v>0.189403392975066</v>
      </c>
      <c r="U16" s="20"/>
      <c r="W16" s="30">
        <v>0</v>
      </c>
      <c r="X16" s="22">
        <v>0</v>
      </c>
      <c r="AA16" s="30">
        <v>0</v>
      </c>
      <c r="AB16" s="22">
        <v>0</v>
      </c>
      <c r="AC16" s="23"/>
      <c r="AE16" s="22"/>
      <c r="AQ16" s="22"/>
      <c r="AT16" s="22"/>
      <c r="AX16" s="43"/>
      <c r="BC16" s="43"/>
    </row>
    <row r="17" spans="1:55" x14ac:dyDescent="0.45">
      <c r="A17" t="s">
        <v>49</v>
      </c>
      <c r="C17" s="20">
        <v>1848</v>
      </c>
      <c r="D17" s="22">
        <v>334.93637500257501</v>
      </c>
      <c r="E17" s="20">
        <f>0</f>
        <v>0</v>
      </c>
      <c r="F17" s="20">
        <f>0</f>
        <v>0</v>
      </c>
      <c r="H17" s="22">
        <f>SUM(C17:F17)</f>
        <v>2182.936375002575</v>
      </c>
      <c r="I17" s="22"/>
      <c r="J17" s="22"/>
      <c r="N17" s="17">
        <v>3</v>
      </c>
      <c r="O17" s="30">
        <v>1020000</v>
      </c>
      <c r="P17" s="22">
        <v>0.32600000000000001</v>
      </c>
      <c r="Q17" s="18"/>
      <c r="S17" s="30">
        <v>171958.5</v>
      </c>
      <c r="T17" s="22">
        <v>0.24310693508539399</v>
      </c>
      <c r="U17" s="20"/>
      <c r="W17" s="30">
        <v>0</v>
      </c>
      <c r="X17" s="22">
        <v>0</v>
      </c>
      <c r="AA17" s="30">
        <v>0</v>
      </c>
      <c r="AB17" s="22">
        <v>0</v>
      </c>
      <c r="AC17" s="23"/>
      <c r="AE17" s="22"/>
      <c r="AQ17" s="22"/>
      <c r="AT17" s="22"/>
      <c r="AX17" s="43"/>
      <c r="BC17" s="43"/>
    </row>
    <row r="18" spans="1:55" x14ac:dyDescent="0.45">
      <c r="N18" s="17">
        <v>4</v>
      </c>
      <c r="O18" s="30">
        <v>1547000</v>
      </c>
      <c r="P18" s="22">
        <v>0.40100000000000002</v>
      </c>
      <c r="Q18" s="18"/>
      <c r="S18" s="30">
        <v>328752</v>
      </c>
      <c r="T18" s="22">
        <v>0.31474343982400499</v>
      </c>
      <c r="U18" s="20"/>
      <c r="W18" s="30">
        <v>0</v>
      </c>
      <c r="X18" s="22">
        <v>0</v>
      </c>
      <c r="AA18" s="30">
        <v>0</v>
      </c>
      <c r="AB18" s="22">
        <v>0</v>
      </c>
      <c r="AC18" s="23"/>
      <c r="AE18" s="22"/>
      <c r="AQ18" s="22"/>
      <c r="AT18" s="22"/>
      <c r="AX18" s="43"/>
      <c r="BC18" s="43"/>
    </row>
    <row r="19" spans="1:55" x14ac:dyDescent="0.45">
      <c r="A19" t="s">
        <v>50</v>
      </c>
      <c r="C19" s="20">
        <v>1848</v>
      </c>
      <c r="D19" s="22">
        <v>334.93637500257501</v>
      </c>
      <c r="E19" s="20">
        <v>0</v>
      </c>
      <c r="F19" s="20">
        <v>0</v>
      </c>
      <c r="H19" s="22"/>
      <c r="I19" s="22"/>
      <c r="J19" s="22"/>
      <c r="N19" s="17">
        <v>5</v>
      </c>
      <c r="O19" s="30">
        <v>766000</v>
      </c>
      <c r="P19" s="22">
        <v>0.48499999999999999</v>
      </c>
      <c r="Q19" s="18"/>
      <c r="S19" s="30">
        <v>189900</v>
      </c>
      <c r="T19" s="22">
        <v>0.41943044601030499</v>
      </c>
      <c r="U19" s="20"/>
      <c r="W19" s="30">
        <v>0</v>
      </c>
      <c r="X19" s="22">
        <v>0</v>
      </c>
      <c r="AA19" s="30">
        <v>0</v>
      </c>
      <c r="AB19" s="22">
        <v>0</v>
      </c>
      <c r="AC19" s="23"/>
      <c r="AE19" s="22"/>
      <c r="AQ19" s="22"/>
      <c r="AT19" s="22"/>
      <c r="AX19" s="43"/>
      <c r="BC19" s="43"/>
    </row>
    <row r="20" spans="1:55" x14ac:dyDescent="0.45">
      <c r="N20" s="17">
        <v>6</v>
      </c>
      <c r="O20" s="30">
        <v>381000</v>
      </c>
      <c r="P20" s="22">
        <v>0.57999999999999996</v>
      </c>
      <c r="Q20" s="18"/>
      <c r="S20" s="30">
        <v>128850</v>
      </c>
      <c r="T20" s="22">
        <v>0.52276840327206098</v>
      </c>
      <c r="U20" s="20"/>
      <c r="W20" s="30">
        <v>0</v>
      </c>
      <c r="X20" s="22">
        <v>0</v>
      </c>
      <c r="AA20" s="30">
        <v>0</v>
      </c>
      <c r="AB20" s="22">
        <v>0</v>
      </c>
      <c r="AC20" s="23"/>
      <c r="AE20" s="22"/>
      <c r="AQ20" s="22"/>
      <c r="AT20" s="22"/>
      <c r="AX20" s="43"/>
      <c r="BC20" s="43"/>
    </row>
    <row r="21" spans="1:55" x14ac:dyDescent="0.45">
      <c r="A21" t="s">
        <v>51</v>
      </c>
      <c r="C21" s="13">
        <f>IF(C19=0, 0,IF(C19&lt;&gt; 0, C17/C19))</f>
        <v>1</v>
      </c>
      <c r="D21" s="13">
        <f>IF(D19=0, 0,IF(D19&lt;&gt; 0, D17/D19))</f>
        <v>1</v>
      </c>
      <c r="E21" s="13">
        <f>IF(E19=0, 0,IF(E19&lt;&gt; 0, E17/E19))</f>
        <v>0</v>
      </c>
      <c r="F21" s="13">
        <f>IF(F19=0, 0,IF(F19&lt;&gt; 0, F17/F19))</f>
        <v>0</v>
      </c>
      <c r="J21" s="13">
        <f>IF(H17=0, 0,IF(H17&lt;&gt; 0, J15/H17))</f>
        <v>1</v>
      </c>
      <c r="N21" s="17">
        <v>7</v>
      </c>
      <c r="O21" s="30">
        <v>80000</v>
      </c>
      <c r="P21" s="22">
        <v>0.68400000000000005</v>
      </c>
      <c r="Q21" s="18"/>
      <c r="S21" s="30">
        <v>23100</v>
      </c>
      <c r="T21" s="22">
        <v>0.62315551758016896</v>
      </c>
      <c r="U21" s="20"/>
      <c r="W21" s="30">
        <v>0</v>
      </c>
      <c r="X21" s="22">
        <v>0</v>
      </c>
      <c r="AA21" s="30">
        <v>0</v>
      </c>
      <c r="AB21" s="22">
        <v>0</v>
      </c>
      <c r="AC21" s="23"/>
      <c r="AE21" s="22"/>
      <c r="AQ21" s="22"/>
      <c r="AT21" s="22"/>
      <c r="AX21" s="43"/>
      <c r="BC21" s="43"/>
    </row>
    <row r="22" spans="1:55" x14ac:dyDescent="0.45">
      <c r="N22" s="17">
        <v>8</v>
      </c>
      <c r="O22" s="30">
        <v>34000</v>
      </c>
      <c r="P22" s="22">
        <v>0.79800000000000004</v>
      </c>
      <c r="Q22" s="18"/>
      <c r="S22" s="30">
        <v>9300</v>
      </c>
      <c r="T22" s="22">
        <v>0.75128258535135894</v>
      </c>
      <c r="U22" s="20"/>
      <c r="W22" s="30">
        <v>0</v>
      </c>
      <c r="X22" s="22">
        <v>0</v>
      </c>
      <c r="AA22" s="30">
        <v>0</v>
      </c>
      <c r="AB22" s="22">
        <v>0</v>
      </c>
      <c r="AC22" s="23"/>
      <c r="AE22" s="22"/>
      <c r="AQ22" s="22"/>
      <c r="AT22" s="22"/>
      <c r="AX22" s="43"/>
      <c r="BC22" s="43"/>
    </row>
    <row r="23" spans="1:55" x14ac:dyDescent="0.45">
      <c r="N23" s="17">
        <v>9</v>
      </c>
      <c r="O23" s="30">
        <v>24000</v>
      </c>
      <c r="P23" s="22">
        <v>0.92100000000000004</v>
      </c>
      <c r="Q23" s="18"/>
      <c r="S23" s="30">
        <v>8700</v>
      </c>
      <c r="T23" s="22">
        <v>0.88059255388452595</v>
      </c>
      <c r="U23" s="20"/>
      <c r="W23" s="30">
        <v>0</v>
      </c>
      <c r="X23" s="22">
        <v>0</v>
      </c>
      <c r="AA23" s="30">
        <v>0</v>
      </c>
      <c r="AB23" s="22">
        <v>0</v>
      </c>
      <c r="AC23" s="23"/>
      <c r="AE23" s="22"/>
      <c r="AQ23" s="22"/>
      <c r="AT23" s="22"/>
      <c r="AX23" s="43"/>
      <c r="BC23" s="43"/>
    </row>
    <row r="24" spans="1:55" x14ac:dyDescent="0.45">
      <c r="A24" t="s">
        <v>52</v>
      </c>
      <c r="C24" s="24">
        <f>IF($Q$98+$Q$131 &gt;0,($Q$98+$Q$131)/$C$17/1000,0)</f>
        <v>1.0018479437229437</v>
      </c>
      <c r="D24" s="24">
        <f>IF($U$98+$U$131 &gt;0,($U$98+$U$131)/$D$17/1000,0)</f>
        <v>1.0000000000000004</v>
      </c>
      <c r="E24" s="24">
        <f>IF($Y$98+$Y$131 &gt;0,($Y$98+$Y$131)/$E$17/1000,0)</f>
        <v>0</v>
      </c>
      <c r="F24" s="24">
        <f>IF($AC$98+$AC$131 &gt;0,($AC$98+$AC$131)/$F$17/1000,0)</f>
        <v>0</v>
      </c>
      <c r="G24" s="10"/>
      <c r="H24" s="10"/>
      <c r="I24" s="10"/>
      <c r="J24" s="24">
        <f>IF($AG$98+$AG$131 &gt;0,($AG$98+$AG$131)/$J$15/1000,0)</f>
        <v>1.0015644065668179</v>
      </c>
      <c r="N24" s="17">
        <v>10</v>
      </c>
      <c r="O24" s="30">
        <v>17000</v>
      </c>
      <c r="P24" s="22">
        <v>1.0549999999999999</v>
      </c>
      <c r="Q24" s="18"/>
      <c r="S24" s="30">
        <v>8550</v>
      </c>
      <c r="T24" s="22">
        <v>1.06773015949326</v>
      </c>
      <c r="U24" s="20"/>
      <c r="W24" s="30">
        <v>0</v>
      </c>
      <c r="X24" s="22">
        <v>0</v>
      </c>
      <c r="AA24" s="30">
        <v>0</v>
      </c>
      <c r="AB24" s="22">
        <v>0</v>
      </c>
      <c r="AC24" s="23"/>
      <c r="AE24" s="22"/>
      <c r="AQ24" s="22"/>
      <c r="AT24" s="22"/>
      <c r="AW24" s="5"/>
      <c r="AX24" s="43"/>
      <c r="BC24" s="43"/>
    </row>
    <row r="25" spans="1:55" x14ac:dyDescent="0.45">
      <c r="N25" s="17">
        <v>11</v>
      </c>
      <c r="O25" s="30">
        <v>6000</v>
      </c>
      <c r="P25" s="22">
        <v>1.198</v>
      </c>
      <c r="Q25" s="18"/>
      <c r="S25" s="30"/>
      <c r="T25" s="22"/>
      <c r="U25" s="20"/>
      <c r="W25" s="30">
        <v>0</v>
      </c>
      <c r="X25" s="22">
        <v>0</v>
      </c>
      <c r="AA25" s="30">
        <v>0</v>
      </c>
      <c r="AB25" s="22">
        <v>0</v>
      </c>
      <c r="AC25" s="23"/>
      <c r="AE25" s="22"/>
      <c r="AQ25" s="22"/>
      <c r="AT25" s="22"/>
      <c r="AX25" s="43"/>
      <c r="BC25" s="43"/>
    </row>
    <row r="26" spans="1:55" x14ac:dyDescent="0.45">
      <c r="N26" s="17">
        <v>12</v>
      </c>
      <c r="O26" s="30">
        <v>9000</v>
      </c>
      <c r="P26" s="22">
        <v>1.351</v>
      </c>
      <c r="Q26" s="18"/>
      <c r="S26" s="30"/>
      <c r="T26" s="22"/>
      <c r="U26" s="20"/>
      <c r="W26" s="30">
        <v>0</v>
      </c>
      <c r="X26" s="22">
        <v>0</v>
      </c>
      <c r="AA26" s="30">
        <v>0</v>
      </c>
      <c r="AB26" s="22">
        <v>0</v>
      </c>
      <c r="AC26" s="23"/>
      <c r="AE26" s="22"/>
      <c r="AQ26" s="22"/>
      <c r="AT26" s="22"/>
      <c r="AX26" s="43"/>
      <c r="BC26" s="43"/>
    </row>
    <row r="27" spans="1:55" x14ac:dyDescent="0.45">
      <c r="N27" s="17">
        <v>13</v>
      </c>
      <c r="O27" s="30">
        <v>3000</v>
      </c>
      <c r="P27" s="22">
        <v>1.514</v>
      </c>
      <c r="Q27" s="18"/>
      <c r="S27" s="30"/>
      <c r="T27" s="22"/>
      <c r="U27" s="20"/>
      <c r="W27" s="30">
        <v>0</v>
      </c>
      <c r="X27" s="22">
        <v>0</v>
      </c>
      <c r="AA27" s="30">
        <v>0</v>
      </c>
      <c r="AB27" s="22">
        <v>0</v>
      </c>
      <c r="AC27" s="23"/>
      <c r="AE27" s="22"/>
      <c r="AQ27" s="22"/>
      <c r="AT27" s="22"/>
      <c r="AX27" s="43"/>
      <c r="BC27" s="43"/>
    </row>
    <row r="28" spans="1:55" x14ac:dyDescent="0.45">
      <c r="N28" s="17">
        <v>14</v>
      </c>
      <c r="O28" s="30">
        <v>2000</v>
      </c>
      <c r="P28" s="22">
        <v>1.6870000000000001</v>
      </c>
      <c r="Q28" s="18"/>
      <c r="S28" s="30"/>
      <c r="T28" s="22"/>
      <c r="U28" s="20"/>
      <c r="W28" s="30">
        <v>0</v>
      </c>
      <c r="X28" s="22">
        <v>0</v>
      </c>
      <c r="AA28" s="30">
        <v>0</v>
      </c>
      <c r="AB28" s="22">
        <v>0</v>
      </c>
      <c r="AC28" s="23"/>
      <c r="AE28" s="22"/>
      <c r="AQ28" s="22"/>
      <c r="AT28" s="22"/>
      <c r="AX28" s="43"/>
      <c r="BC28" s="43"/>
    </row>
    <row r="29" spans="1:55" x14ac:dyDescent="0.45">
      <c r="N29" s="17" t="s">
        <v>53</v>
      </c>
      <c r="O29" s="30">
        <v>5000</v>
      </c>
      <c r="P29" s="22">
        <v>1.869</v>
      </c>
      <c r="Q29" s="18"/>
      <c r="S29" s="30"/>
      <c r="T29" s="22"/>
      <c r="U29" s="20"/>
      <c r="W29" s="30">
        <v>0</v>
      </c>
      <c r="X29" s="22">
        <v>0</v>
      </c>
      <c r="AA29" s="30">
        <v>0</v>
      </c>
      <c r="AB29" s="22">
        <v>0</v>
      </c>
      <c r="AC29" s="23"/>
      <c r="AE29" s="22"/>
      <c r="AQ29" s="22"/>
      <c r="AT29" s="22"/>
      <c r="AX29" s="43"/>
      <c r="BC29" s="43"/>
    </row>
    <row r="30" spans="1:55" x14ac:dyDescent="0.45">
      <c r="AE30" s="22"/>
      <c r="AQ30" s="22"/>
      <c r="AT30" s="22"/>
      <c r="AX30" s="43"/>
      <c r="BC30" s="43"/>
    </row>
    <row r="31" spans="1:55" x14ac:dyDescent="0.45">
      <c r="N31" t="s">
        <v>54</v>
      </c>
      <c r="O31" s="31">
        <f>SUM(O14:O29)</f>
        <v>4468000</v>
      </c>
      <c r="P31" s="2"/>
      <c r="S31" s="31">
        <f>SUM(S14:S29)</f>
        <v>892758</v>
      </c>
      <c r="T31" s="2"/>
      <c r="U31" s="5"/>
      <c r="V31" s="5"/>
      <c r="W31" s="31">
        <f>SUM(W14:W29)</f>
        <v>0</v>
      </c>
      <c r="X31" s="2"/>
      <c r="Y31" s="5"/>
      <c r="Z31" s="5"/>
      <c r="AA31" s="31">
        <f>SUM(AA14:AA29)</f>
        <v>0</v>
      </c>
      <c r="AB31" s="2"/>
      <c r="AC31" s="5"/>
      <c r="AW31" s="42"/>
      <c r="AX31" s="43"/>
      <c r="AY31" s="42"/>
      <c r="AZ31" s="42"/>
      <c r="BA31" s="42"/>
      <c r="BB31" s="44"/>
      <c r="BC31" s="43"/>
    </row>
    <row r="32" spans="1:55" x14ac:dyDescent="0.45">
      <c r="A32" s="46"/>
      <c r="B32" s="46"/>
      <c r="C32" s="46"/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7"/>
    </row>
    <row r="33" spans="1:38" x14ac:dyDescent="0.45">
      <c r="P33" s="3"/>
      <c r="U33" s="3"/>
      <c r="Z33" s="3"/>
      <c r="AE33" s="3"/>
      <c r="AK33" s="9"/>
    </row>
    <row r="34" spans="1:38" x14ac:dyDescent="0.45">
      <c r="N34" s="3" t="s">
        <v>26</v>
      </c>
      <c r="P34" s="5" t="str">
        <f>($C$3)</f>
        <v>p7eINT_metier</v>
      </c>
      <c r="T34" s="6" t="s">
        <v>27</v>
      </c>
      <c r="W34" s="7" t="str">
        <f>($C$5)</f>
        <v>Plaice VIIe - International (Used metier based datasets)</v>
      </c>
    </row>
    <row r="35" spans="1:38" x14ac:dyDescent="0.45">
      <c r="N35" s="3"/>
    </row>
    <row r="36" spans="1:38" x14ac:dyDescent="0.45">
      <c r="N36" s="6" t="s">
        <v>29</v>
      </c>
      <c r="P36" s="5">
        <f>($B$7)</f>
        <v>1991</v>
      </c>
      <c r="Q36" s="9"/>
      <c r="R36" s="9"/>
      <c r="S36" s="9"/>
      <c r="T36" s="6" t="s">
        <v>30</v>
      </c>
      <c r="U36" s="10"/>
      <c r="W36" s="5" t="str">
        <f>($D$7)</f>
        <v>Combined</v>
      </c>
    </row>
    <row r="37" spans="1:38" x14ac:dyDescent="0.45">
      <c r="C37" s="25" t="s">
        <v>55</v>
      </c>
      <c r="D37" s="26"/>
      <c r="E37" s="26"/>
      <c r="F37" s="27"/>
      <c r="N37" s="6"/>
      <c r="P37" s="6"/>
      <c r="Q37" s="9"/>
      <c r="R37" s="9"/>
      <c r="S37" s="9"/>
      <c r="U37" s="10"/>
    </row>
    <row r="38" spans="1:38" x14ac:dyDescent="0.45">
      <c r="C38" s="26"/>
      <c r="D38" s="26"/>
      <c r="E38" s="26"/>
      <c r="F38" s="28"/>
      <c r="N38" s="6" t="s">
        <v>32</v>
      </c>
      <c r="P38" s="36">
        <f>($F$7)</f>
        <v>42194</v>
      </c>
      <c r="Q38" s="2"/>
      <c r="R38" s="2"/>
      <c r="T38" s="6" t="s">
        <v>33</v>
      </c>
      <c r="U38" s="2"/>
      <c r="W38" s="5" t="str">
        <f>($J$7)</f>
        <v>idh</v>
      </c>
    </row>
    <row r="39" spans="1:38" x14ac:dyDescent="0.45">
      <c r="C39" s="26" t="s">
        <v>56</v>
      </c>
      <c r="D39" s="26"/>
      <c r="E39" s="26"/>
      <c r="F39" s="27">
        <f>1</f>
        <v>1</v>
      </c>
    </row>
    <row r="40" spans="1:38" x14ac:dyDescent="0.45">
      <c r="C40" s="26" t="s">
        <v>57</v>
      </c>
      <c r="D40" s="26"/>
      <c r="E40" s="26"/>
      <c r="F40" s="28" t="str">
        <f>"n"</f>
        <v>n</v>
      </c>
    </row>
    <row r="41" spans="1:38" x14ac:dyDescent="0.45">
      <c r="C41" s="26" t="s">
        <v>58</v>
      </c>
      <c r="D41" s="26"/>
      <c r="E41" s="26"/>
      <c r="F41" s="28">
        <f>1</f>
        <v>1</v>
      </c>
      <c r="N41" s="15" t="s">
        <v>35</v>
      </c>
    </row>
    <row r="42" spans="1:38" x14ac:dyDescent="0.45">
      <c r="C42" s="26" t="s">
        <v>59</v>
      </c>
      <c r="D42" s="26"/>
      <c r="E42" s="26"/>
      <c r="F42" s="27">
        <f>2</f>
        <v>2</v>
      </c>
    </row>
    <row r="43" spans="1:38" x14ac:dyDescent="0.45">
      <c r="C43" s="26" t="s">
        <v>60</v>
      </c>
      <c r="D43" s="26"/>
      <c r="E43" s="26"/>
      <c r="F43" s="29" t="str">
        <f>"n"</f>
        <v>n</v>
      </c>
      <c r="N43" s="3" t="s">
        <v>61</v>
      </c>
    </row>
    <row r="44" spans="1:38" x14ac:dyDescent="0.45">
      <c r="C44" s="26" t="s">
        <v>62</v>
      </c>
      <c r="D44" s="26"/>
      <c r="E44" s="26"/>
      <c r="F44" s="29">
        <f>3</f>
        <v>3</v>
      </c>
      <c r="AK44" s="9"/>
    </row>
    <row r="45" spans="1:38" x14ac:dyDescent="0.45">
      <c r="C45" s="26" t="s">
        <v>63</v>
      </c>
      <c r="D45" s="26"/>
      <c r="E45" s="26"/>
      <c r="F45" s="26">
        <f>1</f>
        <v>1</v>
      </c>
      <c r="O45" s="37" t="str">
        <f>C14</f>
        <v>International</v>
      </c>
      <c r="P45" s="2"/>
      <c r="S45" s="37" t="str">
        <f>D14</f>
        <v>Migration</v>
      </c>
      <c r="T45" s="2"/>
      <c r="W45" s="37" t="str">
        <f>E14</f>
        <v>-</v>
      </c>
      <c r="X45" s="2"/>
      <c r="AA45" s="37" t="str">
        <f>F14</f>
        <v>-</v>
      </c>
      <c r="AB45" s="2"/>
      <c r="AK45" s="9"/>
    </row>
    <row r="46" spans="1:38" x14ac:dyDescent="0.45">
      <c r="C46" s="26" t="s">
        <v>64</v>
      </c>
      <c r="D46" s="26"/>
      <c r="E46" s="26"/>
      <c r="F46" s="29" t="str">
        <f>"n"</f>
        <v>n</v>
      </c>
      <c r="N46" s="17" t="s">
        <v>40</v>
      </c>
      <c r="O46" s="10" t="s">
        <v>41</v>
      </c>
      <c r="P46" s="10" t="s">
        <v>42</v>
      </c>
      <c r="S46" s="10" t="s">
        <v>41</v>
      </c>
      <c r="T46" s="10" t="s">
        <v>42</v>
      </c>
      <c r="W46" s="10" t="s">
        <v>41</v>
      </c>
      <c r="X46" s="10" t="s">
        <v>42</v>
      </c>
      <c r="AA46" s="10" t="s">
        <v>41</v>
      </c>
      <c r="AB46" s="10" t="s">
        <v>42</v>
      </c>
      <c r="AC46" s="17"/>
      <c r="AE46" s="10"/>
      <c r="AH46" s="10"/>
      <c r="AJ46" s="10"/>
      <c r="AK46" s="10"/>
      <c r="AL46" s="10"/>
    </row>
    <row r="47" spans="1:38" x14ac:dyDescent="0.45">
      <c r="C47" s="26" t="s">
        <v>65</v>
      </c>
      <c r="D47" s="26"/>
      <c r="E47" s="26"/>
      <c r="F47" s="26">
        <f>2</f>
        <v>2</v>
      </c>
      <c r="N47" s="17">
        <v>0</v>
      </c>
      <c r="O47" s="30">
        <v>0</v>
      </c>
      <c r="P47" s="22">
        <v>0</v>
      </c>
      <c r="R47" s="18"/>
      <c r="S47" s="30">
        <v>0</v>
      </c>
      <c r="T47" s="22">
        <v>0</v>
      </c>
      <c r="W47" s="30">
        <v>0</v>
      </c>
      <c r="X47" s="22">
        <v>0</v>
      </c>
      <c r="AA47" s="30">
        <v>0</v>
      </c>
      <c r="AB47" s="22">
        <v>0</v>
      </c>
      <c r="AC47" s="21"/>
      <c r="AE47" s="19"/>
      <c r="AH47" s="22"/>
      <c r="AK47" s="23"/>
      <c r="AL47" s="22"/>
    </row>
    <row r="48" spans="1:38" x14ac:dyDescent="0.45">
      <c r="A48" s="3"/>
      <c r="C48" s="26" t="s">
        <v>66</v>
      </c>
      <c r="D48" s="26"/>
      <c r="E48" s="26"/>
      <c r="F48" s="29" t="str">
        <f>"y"</f>
        <v>y</v>
      </c>
      <c r="N48" s="17">
        <v>1</v>
      </c>
      <c r="O48" s="30">
        <v>0</v>
      </c>
      <c r="P48" s="22">
        <v>0</v>
      </c>
      <c r="R48" s="18"/>
      <c r="S48" s="30">
        <v>0</v>
      </c>
      <c r="T48" s="22">
        <v>0</v>
      </c>
      <c r="W48" s="30">
        <v>0</v>
      </c>
      <c r="X48" s="22">
        <v>0</v>
      </c>
      <c r="AA48" s="30">
        <v>0</v>
      </c>
      <c r="AB48" s="22">
        <v>0</v>
      </c>
      <c r="AC48" s="21"/>
      <c r="AE48" s="19"/>
      <c r="AH48" s="22"/>
      <c r="AK48" s="23"/>
      <c r="AL48" s="22"/>
    </row>
    <row r="49" spans="3:38" x14ac:dyDescent="0.45">
      <c r="C49" s="26" t="s">
        <v>67</v>
      </c>
      <c r="D49" s="26"/>
      <c r="E49" s="26"/>
      <c r="F49" s="29" t="str">
        <f>"n"</f>
        <v>n</v>
      </c>
      <c r="N49" s="17">
        <v>2</v>
      </c>
      <c r="O49" s="30">
        <v>0</v>
      </c>
      <c r="P49" s="22">
        <v>0</v>
      </c>
      <c r="R49" s="18"/>
      <c r="S49" s="30">
        <v>0</v>
      </c>
      <c r="T49" s="22">
        <v>0</v>
      </c>
      <c r="W49" s="30">
        <v>0</v>
      </c>
      <c r="X49" s="22">
        <v>0</v>
      </c>
      <c r="AA49" s="30">
        <v>0</v>
      </c>
      <c r="AB49" s="22">
        <v>0</v>
      </c>
      <c r="AC49" s="21"/>
      <c r="AE49" s="19"/>
      <c r="AH49" s="22"/>
      <c r="AK49" s="23"/>
      <c r="AL49" s="22"/>
    </row>
    <row r="50" spans="3:38" x14ac:dyDescent="0.45">
      <c r="N50" s="17">
        <v>3</v>
      </c>
      <c r="O50" s="30">
        <v>0</v>
      </c>
      <c r="P50" s="22">
        <v>0</v>
      </c>
      <c r="R50" s="18"/>
      <c r="S50" s="30">
        <v>0</v>
      </c>
      <c r="T50" s="22">
        <v>0</v>
      </c>
      <c r="W50" s="30">
        <v>0</v>
      </c>
      <c r="X50" s="22">
        <v>0</v>
      </c>
      <c r="AA50" s="30">
        <v>0</v>
      </c>
      <c r="AB50" s="22">
        <v>0</v>
      </c>
      <c r="AC50" s="21"/>
      <c r="AE50" s="19"/>
      <c r="AH50" s="22"/>
      <c r="AK50" s="23"/>
      <c r="AL50" s="22"/>
    </row>
    <row r="51" spans="3:38" x14ac:dyDescent="0.45">
      <c r="N51" s="17">
        <v>4</v>
      </c>
      <c r="O51" s="30">
        <v>0</v>
      </c>
      <c r="P51" s="22">
        <v>0</v>
      </c>
      <c r="R51" s="18"/>
      <c r="S51" s="30">
        <v>0</v>
      </c>
      <c r="T51" s="22">
        <v>0</v>
      </c>
      <c r="W51" s="30">
        <v>0</v>
      </c>
      <c r="X51" s="22">
        <v>0</v>
      </c>
      <c r="AA51" s="30">
        <v>0</v>
      </c>
      <c r="AB51" s="22">
        <v>0</v>
      </c>
      <c r="AC51" s="21"/>
      <c r="AE51" s="19"/>
      <c r="AH51" s="22"/>
      <c r="AK51" s="23"/>
      <c r="AL51" s="22"/>
    </row>
    <row r="52" spans="3:38" x14ac:dyDescent="0.45">
      <c r="N52" s="17">
        <v>5</v>
      </c>
      <c r="O52" s="30">
        <v>0</v>
      </c>
      <c r="P52" s="22">
        <v>0</v>
      </c>
      <c r="R52" s="18"/>
      <c r="S52" s="30">
        <v>0</v>
      </c>
      <c r="T52" s="22">
        <v>0</v>
      </c>
      <c r="W52" s="30">
        <v>0</v>
      </c>
      <c r="X52" s="22">
        <v>0</v>
      </c>
      <c r="AA52" s="30">
        <v>0</v>
      </c>
      <c r="AB52" s="22">
        <v>0</v>
      </c>
      <c r="AC52" s="21"/>
      <c r="AE52" s="19"/>
      <c r="AH52" s="22"/>
      <c r="AK52" s="23"/>
      <c r="AL52" s="22"/>
    </row>
    <row r="53" spans="3:38" x14ac:dyDescent="0.45">
      <c r="N53" s="17">
        <v>6</v>
      </c>
      <c r="O53" s="30">
        <v>0</v>
      </c>
      <c r="P53" s="22">
        <v>0</v>
      </c>
      <c r="R53" s="18"/>
      <c r="S53" s="30">
        <v>0</v>
      </c>
      <c r="T53" s="22">
        <v>0</v>
      </c>
      <c r="W53" s="30">
        <v>0</v>
      </c>
      <c r="X53" s="22">
        <v>0</v>
      </c>
      <c r="AA53" s="30">
        <v>0</v>
      </c>
      <c r="AB53" s="22">
        <v>0</v>
      </c>
      <c r="AC53" s="21"/>
      <c r="AE53" s="19"/>
      <c r="AH53" s="22"/>
      <c r="AK53" s="23"/>
      <c r="AL53" s="22"/>
    </row>
    <row r="54" spans="3:38" x14ac:dyDescent="0.45">
      <c r="N54" s="17">
        <v>7</v>
      </c>
      <c r="O54" s="30">
        <v>0</v>
      </c>
      <c r="P54" s="22">
        <v>0</v>
      </c>
      <c r="R54" s="18"/>
      <c r="S54" s="30">
        <v>0</v>
      </c>
      <c r="T54" s="22">
        <v>0</v>
      </c>
      <c r="W54" s="30">
        <v>0</v>
      </c>
      <c r="X54" s="22">
        <v>0</v>
      </c>
      <c r="AA54" s="30">
        <v>0</v>
      </c>
      <c r="AB54" s="22">
        <v>0</v>
      </c>
      <c r="AC54" s="21"/>
      <c r="AE54" s="19"/>
      <c r="AH54" s="22"/>
      <c r="AK54" s="23"/>
      <c r="AL54" s="22"/>
    </row>
    <row r="55" spans="3:38" x14ac:dyDescent="0.45">
      <c r="N55" s="17">
        <v>8</v>
      </c>
      <c r="O55" s="30">
        <v>0</v>
      </c>
      <c r="P55" s="22">
        <v>0</v>
      </c>
      <c r="R55" s="18"/>
      <c r="S55" s="30">
        <v>0</v>
      </c>
      <c r="T55" s="22">
        <v>0</v>
      </c>
      <c r="W55" s="30">
        <v>0</v>
      </c>
      <c r="X55" s="22">
        <v>0</v>
      </c>
      <c r="AA55" s="30">
        <v>0</v>
      </c>
      <c r="AB55" s="22">
        <v>0</v>
      </c>
      <c r="AC55" s="21"/>
      <c r="AE55" s="19"/>
      <c r="AH55" s="22"/>
      <c r="AK55" s="23"/>
      <c r="AL55" s="22"/>
    </row>
    <row r="56" spans="3:38" x14ac:dyDescent="0.45">
      <c r="N56" s="17">
        <v>9</v>
      </c>
      <c r="O56" s="30">
        <v>0</v>
      </c>
      <c r="P56" s="22">
        <v>0</v>
      </c>
      <c r="R56" s="18"/>
      <c r="S56" s="30">
        <v>0</v>
      </c>
      <c r="T56" s="22">
        <v>0</v>
      </c>
      <c r="W56" s="30">
        <v>0</v>
      </c>
      <c r="X56" s="22">
        <v>0</v>
      </c>
      <c r="AA56" s="30">
        <v>0</v>
      </c>
      <c r="AB56" s="22">
        <v>0</v>
      </c>
      <c r="AC56" s="21"/>
      <c r="AE56" s="19"/>
      <c r="AH56" s="22"/>
      <c r="AK56" s="23"/>
      <c r="AL56" s="22"/>
    </row>
    <row r="57" spans="3:38" x14ac:dyDescent="0.45">
      <c r="N57" s="17">
        <v>10</v>
      </c>
      <c r="O57" s="30">
        <v>0</v>
      </c>
      <c r="P57" s="22">
        <v>0</v>
      </c>
      <c r="R57" s="18"/>
      <c r="S57" s="30">
        <v>0</v>
      </c>
      <c r="T57" s="22">
        <v>0</v>
      </c>
      <c r="W57" s="30">
        <v>0</v>
      </c>
      <c r="X57" s="22">
        <v>0</v>
      </c>
      <c r="AA57" s="30">
        <v>0</v>
      </c>
      <c r="AB57" s="22">
        <v>0</v>
      </c>
      <c r="AC57" s="21"/>
      <c r="AE57" s="19"/>
      <c r="AH57" s="22"/>
      <c r="AK57" s="23"/>
      <c r="AL57" s="22"/>
    </row>
    <row r="58" spans="3:38" x14ac:dyDescent="0.45">
      <c r="N58" s="17">
        <v>11</v>
      </c>
      <c r="O58" s="30">
        <v>0</v>
      </c>
      <c r="P58" s="22">
        <v>0</v>
      </c>
      <c r="R58" s="18"/>
      <c r="S58" s="30">
        <v>0</v>
      </c>
      <c r="T58" s="22">
        <v>0</v>
      </c>
      <c r="W58" s="30">
        <v>0</v>
      </c>
      <c r="X58" s="22">
        <v>0</v>
      </c>
      <c r="AA58" s="30">
        <v>0</v>
      </c>
      <c r="AB58" s="22">
        <v>0</v>
      </c>
      <c r="AC58" s="21"/>
      <c r="AE58" s="19"/>
      <c r="AH58" s="22"/>
      <c r="AK58" s="23"/>
      <c r="AL58" s="22"/>
    </row>
    <row r="59" spans="3:38" x14ac:dyDescent="0.45">
      <c r="N59" s="17">
        <v>12</v>
      </c>
      <c r="O59" s="30">
        <v>0</v>
      </c>
      <c r="P59" s="22">
        <v>0</v>
      </c>
      <c r="R59" s="18"/>
      <c r="S59" s="30">
        <v>0</v>
      </c>
      <c r="T59" s="22">
        <v>0</v>
      </c>
      <c r="W59" s="30">
        <v>0</v>
      </c>
      <c r="X59" s="22">
        <v>0</v>
      </c>
      <c r="AA59" s="30">
        <v>0</v>
      </c>
      <c r="AB59" s="22">
        <v>0</v>
      </c>
      <c r="AC59" s="21"/>
      <c r="AE59" s="19"/>
      <c r="AH59" s="22"/>
      <c r="AK59" s="23"/>
      <c r="AL59" s="22"/>
    </row>
    <row r="60" spans="3:38" x14ac:dyDescent="0.45">
      <c r="N60" s="17">
        <v>13</v>
      </c>
      <c r="O60" s="30">
        <v>0</v>
      </c>
      <c r="P60" s="22">
        <v>0</v>
      </c>
      <c r="R60" s="18"/>
      <c r="S60" s="30">
        <v>0</v>
      </c>
      <c r="T60" s="22">
        <v>0</v>
      </c>
      <c r="W60" s="30">
        <v>0</v>
      </c>
      <c r="X60" s="22">
        <v>0</v>
      </c>
      <c r="AA60" s="30">
        <v>0</v>
      </c>
      <c r="AB60" s="22">
        <v>0</v>
      </c>
      <c r="AC60" s="21"/>
      <c r="AE60" s="19"/>
      <c r="AH60" s="22"/>
      <c r="AK60" s="23"/>
      <c r="AL60" s="22"/>
    </row>
    <row r="61" spans="3:38" x14ac:dyDescent="0.45">
      <c r="N61" s="17">
        <v>14</v>
      </c>
      <c r="O61" s="30">
        <v>0</v>
      </c>
      <c r="P61" s="22">
        <v>0</v>
      </c>
      <c r="R61" s="18"/>
      <c r="S61" s="30">
        <v>0</v>
      </c>
      <c r="T61" s="22">
        <v>0</v>
      </c>
      <c r="W61" s="30">
        <v>0</v>
      </c>
      <c r="X61" s="22">
        <v>0</v>
      </c>
      <c r="AA61" s="30">
        <v>0</v>
      </c>
      <c r="AB61" s="22">
        <v>0</v>
      </c>
      <c r="AC61" s="21"/>
      <c r="AE61" s="19"/>
      <c r="AH61" s="22"/>
      <c r="AK61" s="23"/>
      <c r="AL61" s="22"/>
    </row>
    <row r="62" spans="3:38" x14ac:dyDescent="0.45">
      <c r="N62" s="17" t="s">
        <v>53</v>
      </c>
      <c r="O62" s="30">
        <v>0</v>
      </c>
      <c r="P62" s="22">
        <v>0</v>
      </c>
      <c r="R62" s="18"/>
      <c r="S62" s="30">
        <v>0</v>
      </c>
      <c r="T62" s="22">
        <v>0</v>
      </c>
      <c r="W62" s="30">
        <v>0</v>
      </c>
      <c r="X62" s="22">
        <v>0</v>
      </c>
      <c r="AA62" s="30">
        <v>0</v>
      </c>
      <c r="AB62" s="22">
        <v>0</v>
      </c>
      <c r="AC62" s="21"/>
      <c r="AE62" s="19"/>
      <c r="AH62" s="22"/>
      <c r="AK62" s="23"/>
      <c r="AL62" s="22"/>
    </row>
    <row r="64" spans="3:38" x14ac:dyDescent="0.45">
      <c r="N64" t="s">
        <v>54</v>
      </c>
      <c r="O64" s="31">
        <f>SUM(O47:O62)</f>
        <v>0</v>
      </c>
      <c r="P64" s="2"/>
      <c r="S64" s="31">
        <f>SUM(S47:S62)</f>
        <v>0</v>
      </c>
      <c r="T64" s="2"/>
      <c r="W64" s="31">
        <f>SUM(W47:W62)</f>
        <v>0</v>
      </c>
      <c r="X64" s="2"/>
      <c r="AA64" s="31">
        <f>SUM(AA47:AA62)</f>
        <v>0</v>
      </c>
      <c r="AB64" s="2"/>
      <c r="AE64" s="2"/>
    </row>
    <row r="65" spans="1:38" x14ac:dyDescent="0.45">
      <c r="N65" s="17"/>
      <c r="P65" s="23"/>
      <c r="Q65" s="22"/>
      <c r="U65" s="23"/>
      <c r="V65" s="22"/>
      <c r="W65" s="22"/>
      <c r="X65" s="22"/>
      <c r="Z65" s="23"/>
      <c r="AA65" s="22"/>
      <c r="AB65" s="22"/>
      <c r="AC65" s="17"/>
      <c r="AE65" s="23"/>
      <c r="AF65" s="22"/>
      <c r="AH65" s="22"/>
      <c r="AK65" s="23"/>
      <c r="AL65" s="22"/>
    </row>
    <row r="66" spans="1:38" x14ac:dyDescent="0.45">
      <c r="N66" s="17"/>
      <c r="P66" s="23"/>
      <c r="Q66" s="22"/>
      <c r="U66" s="23"/>
      <c r="V66" s="22"/>
      <c r="W66" s="22"/>
      <c r="X66" s="22"/>
      <c r="Z66" s="23"/>
      <c r="AA66" s="22"/>
      <c r="AB66" s="22"/>
      <c r="AC66" s="17"/>
      <c r="AE66" s="23"/>
      <c r="AF66" s="22"/>
      <c r="AH66" s="22"/>
      <c r="AK66" s="23"/>
      <c r="AL66" s="22"/>
    </row>
    <row r="67" spans="1:38" x14ac:dyDescent="0.45">
      <c r="N67" s="17"/>
      <c r="P67" s="23"/>
      <c r="Q67" s="22"/>
      <c r="U67" s="23"/>
      <c r="V67" s="22"/>
      <c r="W67" s="22"/>
      <c r="X67" s="22"/>
      <c r="Z67" s="23"/>
      <c r="AA67" s="22"/>
      <c r="AB67" s="22"/>
      <c r="AC67" s="17"/>
      <c r="AE67" s="23"/>
      <c r="AF67" s="22"/>
      <c r="AH67" s="22"/>
      <c r="AK67" s="23"/>
      <c r="AL67" s="22"/>
    </row>
    <row r="68" spans="1:38" ht="22.5" x14ac:dyDescent="0.75">
      <c r="A68" s="3" t="s">
        <v>22</v>
      </c>
      <c r="C68" s="1" t="s">
        <v>23</v>
      </c>
      <c r="E68" s="2"/>
      <c r="F68" s="3" t="s">
        <v>24</v>
      </c>
      <c r="J68" s="3" t="str">
        <f>J1</f>
        <v>VERSION 2.2 (17/8/98)</v>
      </c>
      <c r="N68" s="3" t="s">
        <v>26</v>
      </c>
      <c r="P68" s="5" t="str">
        <f>($C$3)</f>
        <v>p7eINT_metier</v>
      </c>
      <c r="T68" s="6" t="s">
        <v>27</v>
      </c>
      <c r="W68" s="7" t="str">
        <f>($C$5)</f>
        <v>Plaice VIIe - International (Used metier based datasets)</v>
      </c>
    </row>
    <row r="69" spans="1:38" x14ac:dyDescent="0.45">
      <c r="F69" s="3"/>
      <c r="N69" s="3"/>
    </row>
    <row r="70" spans="1:38" x14ac:dyDescent="0.45">
      <c r="A70" s="3" t="s">
        <v>26</v>
      </c>
      <c r="C70" s="8" t="str">
        <f>C3</f>
        <v>p7eINT_metier</v>
      </c>
      <c r="N70" s="6" t="s">
        <v>29</v>
      </c>
      <c r="P70" s="5">
        <f>($B$7)</f>
        <v>1991</v>
      </c>
      <c r="Q70" s="9"/>
      <c r="R70" s="9"/>
      <c r="S70" s="9"/>
      <c r="T70" s="6" t="s">
        <v>30</v>
      </c>
      <c r="U70" s="10"/>
      <c r="W70" s="5" t="str">
        <f>($D$7)</f>
        <v>Combined</v>
      </c>
    </row>
    <row r="71" spans="1:38" x14ac:dyDescent="0.45">
      <c r="A71" s="3"/>
      <c r="N71" s="6"/>
      <c r="P71" s="6"/>
      <c r="Q71" s="9"/>
      <c r="R71" s="9"/>
      <c r="S71" s="9"/>
      <c r="U71" s="10"/>
    </row>
    <row r="72" spans="1:38" x14ac:dyDescent="0.45">
      <c r="A72" s="6" t="s">
        <v>27</v>
      </c>
      <c r="C72" s="11" t="str">
        <f>C5</f>
        <v>Plaice VIIe - International (Used metier based datasets)</v>
      </c>
      <c r="D72" s="9"/>
      <c r="E72" s="9"/>
      <c r="G72" s="10"/>
      <c r="N72" s="6" t="s">
        <v>32</v>
      </c>
      <c r="P72" s="36">
        <f>($F$7)</f>
        <v>42194</v>
      </c>
      <c r="Q72" s="2"/>
      <c r="R72" s="2"/>
      <c r="T72" s="6" t="s">
        <v>33</v>
      </c>
      <c r="U72" s="2"/>
      <c r="W72" s="5" t="str">
        <f>($J$7)</f>
        <v>idh</v>
      </c>
    </row>
    <row r="73" spans="1:38" x14ac:dyDescent="0.45">
      <c r="A73" s="6"/>
      <c r="C73" s="6"/>
      <c r="D73" s="9"/>
      <c r="E73" s="9"/>
      <c r="G73" s="10"/>
    </row>
    <row r="74" spans="1:38" x14ac:dyDescent="0.45">
      <c r="A74" s="6" t="s">
        <v>29</v>
      </c>
      <c r="B74" s="12">
        <f>B7</f>
        <v>1991</v>
      </c>
      <c r="C74" s="9" t="s">
        <v>30</v>
      </c>
      <c r="D74" s="13" t="str">
        <f>D7</f>
        <v>Combined</v>
      </c>
      <c r="E74" s="4" t="s">
        <v>32</v>
      </c>
      <c r="F74" s="35">
        <f>F7</f>
        <v>42194</v>
      </c>
      <c r="G74" s="2"/>
      <c r="I74" s="4" t="s">
        <v>33</v>
      </c>
      <c r="J74" s="12" t="str">
        <f>J7</f>
        <v>idh</v>
      </c>
    </row>
    <row r="75" spans="1:38" x14ac:dyDescent="0.45">
      <c r="A75" s="6"/>
      <c r="B75" s="12"/>
      <c r="C75" s="9"/>
      <c r="D75" s="13"/>
      <c r="E75" s="4"/>
      <c r="F75" s="14"/>
      <c r="G75" s="2"/>
      <c r="I75" s="4"/>
      <c r="J75" s="12"/>
      <c r="N75" s="15" t="s">
        <v>68</v>
      </c>
    </row>
    <row r="77" spans="1:38" x14ac:dyDescent="0.45">
      <c r="H77" s="16" t="s">
        <v>39</v>
      </c>
      <c r="I77" s="4"/>
      <c r="N77" s="3" t="s">
        <v>37</v>
      </c>
    </row>
    <row r="78" spans="1:38" x14ac:dyDescent="0.45">
      <c r="C78" s="16" t="s">
        <v>69</v>
      </c>
      <c r="D78" s="16" t="s">
        <v>70</v>
      </c>
      <c r="E78" s="16" t="s">
        <v>71</v>
      </c>
      <c r="F78" s="16" t="s">
        <v>72</v>
      </c>
      <c r="H78" s="16" t="s">
        <v>47</v>
      </c>
      <c r="I78" s="4"/>
      <c r="AE78" s="37" t="str">
        <f>J13</f>
        <v>TOTAL</v>
      </c>
      <c r="AF78" s="2"/>
    </row>
    <row r="79" spans="1:38" x14ac:dyDescent="0.45">
      <c r="A79" t="s">
        <v>48</v>
      </c>
      <c r="C79" s="20">
        <f>C15</f>
        <v>1848</v>
      </c>
      <c r="D79" s="20">
        <f>D15</f>
        <v>334.93637500257501</v>
      </c>
      <c r="E79" s="20">
        <f>E15</f>
        <v>0</v>
      </c>
      <c r="F79" s="20">
        <f>F15</f>
        <v>0</v>
      </c>
      <c r="H79" s="22">
        <f>SUM(C79:F79)</f>
        <v>2182.936375002575</v>
      </c>
      <c r="O79" s="37" t="str">
        <f>C14</f>
        <v>International</v>
      </c>
      <c r="P79" s="2"/>
      <c r="S79" s="37" t="str">
        <f>D14</f>
        <v>Migration</v>
      </c>
      <c r="T79" s="2"/>
      <c r="W79" s="37" t="str">
        <f>E14</f>
        <v>-</v>
      </c>
      <c r="X79" s="2"/>
      <c r="AA79" s="37" t="str">
        <f>F14</f>
        <v>-</v>
      </c>
      <c r="AB79" s="2"/>
      <c r="AE79" s="37" t="str">
        <f>J14</f>
        <v>ANNUAL</v>
      </c>
      <c r="AF79" s="2"/>
    </row>
    <row r="80" spans="1:38" x14ac:dyDescent="0.45">
      <c r="A80" t="s">
        <v>73</v>
      </c>
      <c r="N80" s="17" t="s">
        <v>40</v>
      </c>
      <c r="O80" s="10" t="s">
        <v>41</v>
      </c>
      <c r="P80" s="10" t="s">
        <v>42</v>
      </c>
      <c r="S80" s="10" t="s">
        <v>41</v>
      </c>
      <c r="T80" s="10" t="s">
        <v>42</v>
      </c>
      <c r="U80" s="10"/>
      <c r="W80" s="10" t="s">
        <v>41</v>
      </c>
      <c r="X80" s="10" t="s">
        <v>42</v>
      </c>
      <c r="Y80" s="10"/>
      <c r="AA80" s="10" t="s">
        <v>41</v>
      </c>
      <c r="AB80" s="10" t="s">
        <v>42</v>
      </c>
      <c r="AC80" s="10"/>
      <c r="AE80" s="10" t="s">
        <v>74</v>
      </c>
      <c r="AF80" s="10" t="s">
        <v>75</v>
      </c>
    </row>
    <row r="81" spans="1:33" x14ac:dyDescent="0.45">
      <c r="N81" s="17">
        <v>0</v>
      </c>
      <c r="O81" s="30">
        <f>SUM($O$14*$C$21)</f>
        <v>0</v>
      </c>
      <c r="P81" s="22">
        <f t="shared" ref="P81:P96" si="0">P14</f>
        <v>0</v>
      </c>
      <c r="Q81" s="22">
        <f t="shared" ref="Q81:Q96" si="1">SUM(O81*P81)</f>
        <v>0</v>
      </c>
      <c r="S81" s="30">
        <f t="shared" ref="S81:S96" si="2">SUM(S14*$D$21)</f>
        <v>0</v>
      </c>
      <c r="T81" s="22">
        <f t="shared" ref="T81:T96" si="3">T14</f>
        <v>0</v>
      </c>
      <c r="U81" s="22">
        <f t="shared" ref="U81:U96" si="4">SUM(S81*T81)</f>
        <v>0</v>
      </c>
      <c r="W81" s="30">
        <f t="shared" ref="W81:W96" si="5">SUM(W14*$E$21)</f>
        <v>0</v>
      </c>
      <c r="X81" s="22">
        <f t="shared" ref="X81:X96" si="6">X14</f>
        <v>0</v>
      </c>
      <c r="Y81" s="22">
        <f t="shared" ref="Y81:Y96" si="7">SUM(W81*X81)</f>
        <v>0</v>
      </c>
      <c r="AA81" s="30">
        <f t="shared" ref="AA81:AA96" si="8">SUM(AA14*$F$21)</f>
        <v>0</v>
      </c>
      <c r="AB81" s="22">
        <f t="shared" ref="AB81:AB96" si="9">AB14</f>
        <v>0</v>
      </c>
      <c r="AC81" s="22">
        <f t="shared" ref="AC81:AC96" si="10">SUM(AA81*AB81)</f>
        <v>0</v>
      </c>
      <c r="AE81" s="30">
        <f t="shared" ref="AE81:AE96" si="11">SUM(AA81+W81+S81+O81)*$J$21</f>
        <v>0</v>
      </c>
      <c r="AF81" s="22">
        <f t="shared" ref="AF81:AF96" si="12">IF(O81+S81+W81+AA81 =0,0,(P81*O81 +T81*S81+ X81*W81 +AB81*AA81)/(O81+S81+W81+AA81))</f>
        <v>0</v>
      </c>
      <c r="AG81">
        <f t="shared" ref="AG81:AG96" si="13">SUM(AE81*AF81)</f>
        <v>0</v>
      </c>
    </row>
    <row r="82" spans="1:33" x14ac:dyDescent="0.45">
      <c r="A82" t="s">
        <v>52</v>
      </c>
      <c r="C82" s="24">
        <f>C24</f>
        <v>1.0018479437229437</v>
      </c>
      <c r="D82" s="24">
        <f>D24</f>
        <v>1.0000000000000004</v>
      </c>
      <c r="E82" s="24">
        <f>E24</f>
        <v>0</v>
      </c>
      <c r="F82" s="24">
        <f>F24</f>
        <v>0</v>
      </c>
      <c r="G82" s="10"/>
      <c r="H82" s="24">
        <f>J24</f>
        <v>1.0015644065668179</v>
      </c>
      <c r="I82" s="10"/>
      <c r="N82" s="17">
        <v>1</v>
      </c>
      <c r="O82" s="30">
        <f>SUM($O$15*$C$21)</f>
        <v>41000</v>
      </c>
      <c r="P82" s="22">
        <f t="shared" si="0"/>
        <v>0.20599999999999999</v>
      </c>
      <c r="Q82" s="22">
        <f t="shared" si="1"/>
        <v>8446</v>
      </c>
      <c r="S82" s="30">
        <f t="shared" si="2"/>
        <v>0</v>
      </c>
      <c r="T82" s="22">
        <f t="shared" si="3"/>
        <v>0</v>
      </c>
      <c r="U82" s="22">
        <f t="shared" si="4"/>
        <v>0</v>
      </c>
      <c r="W82" s="30">
        <f t="shared" si="5"/>
        <v>0</v>
      </c>
      <c r="X82" s="22">
        <f t="shared" si="6"/>
        <v>0</v>
      </c>
      <c r="Y82" s="22">
        <f t="shared" si="7"/>
        <v>0</v>
      </c>
      <c r="AA82" s="30">
        <f t="shared" si="8"/>
        <v>0</v>
      </c>
      <c r="AB82" s="22">
        <f t="shared" si="9"/>
        <v>0</v>
      </c>
      <c r="AC82" s="22">
        <f t="shared" si="10"/>
        <v>0</v>
      </c>
      <c r="AE82" s="30">
        <f t="shared" si="11"/>
        <v>41000</v>
      </c>
      <c r="AF82" s="22">
        <f t="shared" si="12"/>
        <v>0.20599999999999999</v>
      </c>
      <c r="AG82">
        <f t="shared" si="13"/>
        <v>8446</v>
      </c>
    </row>
    <row r="83" spans="1:33" x14ac:dyDescent="0.45">
      <c r="N83" s="17">
        <v>2</v>
      </c>
      <c r="O83" s="30">
        <f>SUM($O$16*$C$21)</f>
        <v>533000</v>
      </c>
      <c r="P83" s="22">
        <f t="shared" si="0"/>
        <v>0.26100000000000001</v>
      </c>
      <c r="Q83" s="22">
        <f t="shared" si="1"/>
        <v>139113</v>
      </c>
      <c r="S83" s="30">
        <f t="shared" si="2"/>
        <v>23647.5</v>
      </c>
      <c r="T83" s="22">
        <f t="shared" si="3"/>
        <v>0.189403392975066</v>
      </c>
      <c r="U83" s="22">
        <f t="shared" si="4"/>
        <v>4478.916735377873</v>
      </c>
      <c r="W83" s="30">
        <f t="shared" si="5"/>
        <v>0</v>
      </c>
      <c r="X83" s="22">
        <f t="shared" si="6"/>
        <v>0</v>
      </c>
      <c r="Y83" s="22">
        <f t="shared" si="7"/>
        <v>0</v>
      </c>
      <c r="AA83" s="30">
        <f t="shared" si="8"/>
        <v>0</v>
      </c>
      <c r="AB83" s="22">
        <f t="shared" si="9"/>
        <v>0</v>
      </c>
      <c r="AC83" s="22">
        <f t="shared" si="10"/>
        <v>0</v>
      </c>
      <c r="AE83" s="30">
        <f t="shared" si="11"/>
        <v>556647.5</v>
      </c>
      <c r="AF83" s="22">
        <f t="shared" si="12"/>
        <v>0.25795843282396463</v>
      </c>
      <c r="AG83">
        <f t="shared" si="13"/>
        <v>143591.91673537786</v>
      </c>
    </row>
    <row r="84" spans="1:33" x14ac:dyDescent="0.45">
      <c r="N84" s="17">
        <v>3</v>
      </c>
      <c r="O84" s="30">
        <f>SUM($O$17*$C$21)</f>
        <v>1020000</v>
      </c>
      <c r="P84" s="22">
        <f t="shared" si="0"/>
        <v>0.32600000000000001</v>
      </c>
      <c r="Q84" s="22">
        <f t="shared" si="1"/>
        <v>332520</v>
      </c>
      <c r="S84" s="30">
        <f t="shared" si="2"/>
        <v>171958.5</v>
      </c>
      <c r="T84" s="22">
        <f t="shared" si="3"/>
        <v>0.24310693508539399</v>
      </c>
      <c r="U84" s="22">
        <f t="shared" si="4"/>
        <v>41804.30389688172</v>
      </c>
      <c r="W84" s="30">
        <f t="shared" si="5"/>
        <v>0</v>
      </c>
      <c r="X84" s="22">
        <f t="shared" si="6"/>
        <v>0</v>
      </c>
      <c r="Y84" s="22">
        <f t="shared" si="7"/>
        <v>0</v>
      </c>
      <c r="AA84" s="30">
        <f t="shared" si="8"/>
        <v>0</v>
      </c>
      <c r="AB84" s="22">
        <f t="shared" si="9"/>
        <v>0</v>
      </c>
      <c r="AC84" s="22">
        <f t="shared" si="10"/>
        <v>0</v>
      </c>
      <c r="AE84" s="30">
        <f t="shared" si="11"/>
        <v>1191958.5</v>
      </c>
      <c r="AF84" s="22">
        <f t="shared" si="12"/>
        <v>0.31404138977731333</v>
      </c>
      <c r="AG84">
        <f t="shared" si="13"/>
        <v>374324.30389688176</v>
      </c>
    </row>
    <row r="85" spans="1:33" x14ac:dyDescent="0.45">
      <c r="N85" s="17">
        <v>4</v>
      </c>
      <c r="O85" s="30">
        <f>SUM($O$18*$C$21)</f>
        <v>1547000</v>
      </c>
      <c r="P85" s="22">
        <f t="shared" si="0"/>
        <v>0.40100000000000002</v>
      </c>
      <c r="Q85" s="22">
        <f t="shared" si="1"/>
        <v>620347</v>
      </c>
      <c r="S85" s="30">
        <f t="shared" si="2"/>
        <v>328752</v>
      </c>
      <c r="T85" s="22">
        <f t="shared" si="3"/>
        <v>0.31474343982400499</v>
      </c>
      <c r="U85" s="22">
        <f t="shared" si="4"/>
        <v>103472.5353290213</v>
      </c>
      <c r="W85" s="30">
        <f t="shared" si="5"/>
        <v>0</v>
      </c>
      <c r="X85" s="22">
        <f t="shared" si="6"/>
        <v>0</v>
      </c>
      <c r="Y85" s="22">
        <f t="shared" si="7"/>
        <v>0</v>
      </c>
      <c r="AA85" s="30">
        <f t="shared" si="8"/>
        <v>0</v>
      </c>
      <c r="AB85" s="22">
        <f t="shared" si="9"/>
        <v>0</v>
      </c>
      <c r="AC85" s="22">
        <f t="shared" si="10"/>
        <v>0</v>
      </c>
      <c r="AE85" s="30">
        <f t="shared" si="11"/>
        <v>1875752</v>
      </c>
      <c r="AF85" s="22">
        <f t="shared" si="12"/>
        <v>0.38588232097261327</v>
      </c>
      <c r="AG85">
        <f t="shared" si="13"/>
        <v>723819.53532902128</v>
      </c>
    </row>
    <row r="86" spans="1:33" x14ac:dyDescent="0.45">
      <c r="N86" s="17">
        <v>5</v>
      </c>
      <c r="O86" s="30">
        <f>SUM($O$19*$C$21)</f>
        <v>766000</v>
      </c>
      <c r="P86" s="22">
        <f t="shared" si="0"/>
        <v>0.48499999999999999</v>
      </c>
      <c r="Q86" s="22">
        <f t="shared" si="1"/>
        <v>371510</v>
      </c>
      <c r="S86" s="30">
        <f t="shared" si="2"/>
        <v>189900</v>
      </c>
      <c r="T86" s="22">
        <f t="shared" si="3"/>
        <v>0.41943044601030499</v>
      </c>
      <c r="U86" s="22">
        <f t="shared" si="4"/>
        <v>79649.841697356911</v>
      </c>
      <c r="W86" s="30">
        <f t="shared" si="5"/>
        <v>0</v>
      </c>
      <c r="X86" s="22">
        <f t="shared" si="6"/>
        <v>0</v>
      </c>
      <c r="Y86" s="22">
        <f t="shared" si="7"/>
        <v>0</v>
      </c>
      <c r="AA86" s="30">
        <f t="shared" si="8"/>
        <v>0</v>
      </c>
      <c r="AB86" s="22">
        <f t="shared" si="9"/>
        <v>0</v>
      </c>
      <c r="AC86" s="22">
        <f t="shared" si="10"/>
        <v>0</v>
      </c>
      <c r="AE86" s="30">
        <f t="shared" si="11"/>
        <v>955900</v>
      </c>
      <c r="AF86" s="22">
        <f t="shared" si="12"/>
        <v>0.47197389025772246</v>
      </c>
      <c r="AG86">
        <f t="shared" si="13"/>
        <v>451159.8416973569</v>
      </c>
    </row>
    <row r="87" spans="1:33" x14ac:dyDescent="0.45">
      <c r="N87" s="17">
        <v>6</v>
      </c>
      <c r="O87" s="30">
        <f>SUM($O$20*$C$21)</f>
        <v>381000</v>
      </c>
      <c r="P87" s="22">
        <f t="shared" si="0"/>
        <v>0.57999999999999996</v>
      </c>
      <c r="Q87" s="22">
        <f t="shared" si="1"/>
        <v>220979.99999999997</v>
      </c>
      <c r="S87" s="30">
        <f t="shared" si="2"/>
        <v>128850</v>
      </c>
      <c r="T87" s="22">
        <f t="shared" si="3"/>
        <v>0.52276840327206098</v>
      </c>
      <c r="U87" s="22">
        <f t="shared" si="4"/>
        <v>67358.708761605056</v>
      </c>
      <c r="W87" s="30">
        <f t="shared" si="5"/>
        <v>0</v>
      </c>
      <c r="X87" s="22">
        <f t="shared" si="6"/>
        <v>0</v>
      </c>
      <c r="Y87" s="22">
        <f t="shared" si="7"/>
        <v>0</v>
      </c>
      <c r="AA87" s="30">
        <f t="shared" si="8"/>
        <v>0</v>
      </c>
      <c r="AB87" s="22">
        <f t="shared" si="9"/>
        <v>0</v>
      </c>
      <c r="AC87" s="22">
        <f t="shared" si="10"/>
        <v>0</v>
      </c>
      <c r="AE87" s="30">
        <f t="shared" si="11"/>
        <v>509850</v>
      </c>
      <c r="AF87" s="22">
        <f t="shared" si="12"/>
        <v>0.56553635140061786</v>
      </c>
      <c r="AG87">
        <f t="shared" si="13"/>
        <v>288338.70876160503</v>
      </c>
    </row>
    <row r="88" spans="1:33" x14ac:dyDescent="0.45">
      <c r="N88" s="17">
        <v>7</v>
      </c>
      <c r="O88" s="30">
        <f>SUM($O$21*$C$21)</f>
        <v>80000</v>
      </c>
      <c r="P88" s="22">
        <f t="shared" si="0"/>
        <v>0.68400000000000005</v>
      </c>
      <c r="Q88" s="22">
        <f t="shared" si="1"/>
        <v>54720.000000000007</v>
      </c>
      <c r="S88" s="30">
        <f t="shared" si="2"/>
        <v>23100</v>
      </c>
      <c r="T88" s="22">
        <f t="shared" si="3"/>
        <v>0.62315551758016896</v>
      </c>
      <c r="U88" s="22">
        <f t="shared" si="4"/>
        <v>14394.892456101903</v>
      </c>
      <c r="W88" s="30">
        <f t="shared" si="5"/>
        <v>0</v>
      </c>
      <c r="X88" s="22">
        <f t="shared" si="6"/>
        <v>0</v>
      </c>
      <c r="Y88" s="22">
        <f t="shared" si="7"/>
        <v>0</v>
      </c>
      <c r="AA88" s="30">
        <f t="shared" si="8"/>
        <v>0</v>
      </c>
      <c r="AB88" s="22">
        <f t="shared" si="9"/>
        <v>0</v>
      </c>
      <c r="AC88" s="22">
        <f t="shared" si="10"/>
        <v>0</v>
      </c>
      <c r="AE88" s="30">
        <f t="shared" si="11"/>
        <v>103100</v>
      </c>
      <c r="AF88" s="22">
        <f t="shared" si="12"/>
        <v>0.67036753109701175</v>
      </c>
      <c r="AG88">
        <f t="shared" si="13"/>
        <v>69114.892456101908</v>
      </c>
    </row>
    <row r="89" spans="1:33" x14ac:dyDescent="0.45">
      <c r="N89" s="17">
        <v>8</v>
      </c>
      <c r="O89" s="30">
        <f>SUM($O$22*$C$21)</f>
        <v>34000</v>
      </c>
      <c r="P89" s="22">
        <f t="shared" si="0"/>
        <v>0.79800000000000004</v>
      </c>
      <c r="Q89" s="22">
        <f t="shared" si="1"/>
        <v>27132</v>
      </c>
      <c r="S89" s="30">
        <f t="shared" si="2"/>
        <v>9300</v>
      </c>
      <c r="T89" s="22">
        <f t="shared" si="3"/>
        <v>0.75128258535135894</v>
      </c>
      <c r="U89" s="22">
        <f t="shared" si="4"/>
        <v>6986.928043767638</v>
      </c>
      <c r="W89" s="30">
        <f t="shared" si="5"/>
        <v>0</v>
      </c>
      <c r="X89" s="22">
        <f t="shared" si="6"/>
        <v>0</v>
      </c>
      <c r="Y89" s="22">
        <f t="shared" si="7"/>
        <v>0</v>
      </c>
      <c r="AA89" s="30">
        <f t="shared" si="8"/>
        <v>0</v>
      </c>
      <c r="AB89" s="22">
        <f t="shared" si="9"/>
        <v>0</v>
      </c>
      <c r="AC89" s="22">
        <f t="shared" si="10"/>
        <v>0</v>
      </c>
      <c r="AE89" s="30">
        <f t="shared" si="11"/>
        <v>43300</v>
      </c>
      <c r="AF89" s="22">
        <f t="shared" si="12"/>
        <v>0.78796600562973751</v>
      </c>
      <c r="AG89">
        <f t="shared" si="13"/>
        <v>34118.928043767635</v>
      </c>
    </row>
    <row r="90" spans="1:33" x14ac:dyDescent="0.45">
      <c r="N90" s="17">
        <v>9</v>
      </c>
      <c r="O90" s="30">
        <f>SUM($O$23*$C$21)</f>
        <v>24000</v>
      </c>
      <c r="P90" s="22">
        <f t="shared" si="0"/>
        <v>0.92100000000000004</v>
      </c>
      <c r="Q90" s="22">
        <f t="shared" si="1"/>
        <v>22104</v>
      </c>
      <c r="S90" s="30">
        <f t="shared" si="2"/>
        <v>8700</v>
      </c>
      <c r="T90" s="22">
        <f t="shared" si="3"/>
        <v>0.88059255388452595</v>
      </c>
      <c r="U90" s="22">
        <f t="shared" si="4"/>
        <v>7661.1552187953757</v>
      </c>
      <c r="W90" s="30">
        <f t="shared" si="5"/>
        <v>0</v>
      </c>
      <c r="X90" s="22">
        <f t="shared" si="6"/>
        <v>0</v>
      </c>
      <c r="Y90" s="22">
        <f t="shared" si="7"/>
        <v>0</v>
      </c>
      <c r="AA90" s="30">
        <f t="shared" si="8"/>
        <v>0</v>
      </c>
      <c r="AB90" s="22">
        <f t="shared" si="9"/>
        <v>0</v>
      </c>
      <c r="AC90" s="22">
        <f t="shared" si="10"/>
        <v>0</v>
      </c>
      <c r="AE90" s="30">
        <f t="shared" si="11"/>
        <v>32700</v>
      </c>
      <c r="AF90" s="22">
        <f t="shared" si="12"/>
        <v>0.91024939507019498</v>
      </c>
      <c r="AG90">
        <f t="shared" si="13"/>
        <v>29765.155218795375</v>
      </c>
    </row>
    <row r="91" spans="1:33" x14ac:dyDescent="0.45">
      <c r="N91" s="17">
        <v>10</v>
      </c>
      <c r="O91" s="30">
        <f>SUM($O$24*$C$21)</f>
        <v>17000</v>
      </c>
      <c r="P91" s="22">
        <f t="shared" si="0"/>
        <v>1.0549999999999999</v>
      </c>
      <c r="Q91" s="22">
        <f t="shared" si="1"/>
        <v>17935</v>
      </c>
      <c r="S91" s="30">
        <f t="shared" si="2"/>
        <v>8550</v>
      </c>
      <c r="T91" s="22">
        <f t="shared" si="3"/>
        <v>1.06773015949326</v>
      </c>
      <c r="U91" s="22">
        <f t="shared" si="4"/>
        <v>9129.0928636673725</v>
      </c>
      <c r="W91" s="30">
        <f t="shared" si="5"/>
        <v>0</v>
      </c>
      <c r="X91" s="22">
        <f t="shared" si="6"/>
        <v>0</v>
      </c>
      <c r="Y91" s="22">
        <f t="shared" si="7"/>
        <v>0</v>
      </c>
      <c r="AA91" s="30">
        <f t="shared" si="8"/>
        <v>0</v>
      </c>
      <c r="AB91" s="22">
        <f t="shared" si="9"/>
        <v>0</v>
      </c>
      <c r="AC91" s="22">
        <f t="shared" si="10"/>
        <v>0</v>
      </c>
      <c r="AE91" s="30">
        <f t="shared" si="11"/>
        <v>25550</v>
      </c>
      <c r="AF91" s="22">
        <f t="shared" si="12"/>
        <v>1.059259994664085</v>
      </c>
      <c r="AG91">
        <f t="shared" si="13"/>
        <v>27064.092863667374</v>
      </c>
    </row>
    <row r="92" spans="1:33" x14ac:dyDescent="0.45">
      <c r="N92" s="17">
        <v>11</v>
      </c>
      <c r="O92" s="30">
        <f>SUM($O$25*$C$21)</f>
        <v>6000</v>
      </c>
      <c r="P92" s="22">
        <f t="shared" si="0"/>
        <v>1.198</v>
      </c>
      <c r="Q92" s="22">
        <f t="shared" si="1"/>
        <v>7188</v>
      </c>
      <c r="S92" s="30">
        <f t="shared" si="2"/>
        <v>0</v>
      </c>
      <c r="T92" s="22">
        <f t="shared" si="3"/>
        <v>0</v>
      </c>
      <c r="U92" s="22">
        <f t="shared" si="4"/>
        <v>0</v>
      </c>
      <c r="W92" s="30">
        <f t="shared" si="5"/>
        <v>0</v>
      </c>
      <c r="X92" s="22">
        <f t="shared" si="6"/>
        <v>0</v>
      </c>
      <c r="Y92" s="22">
        <f t="shared" si="7"/>
        <v>0</v>
      </c>
      <c r="AA92" s="30">
        <f t="shared" si="8"/>
        <v>0</v>
      </c>
      <c r="AB92" s="22">
        <f t="shared" si="9"/>
        <v>0</v>
      </c>
      <c r="AC92" s="22">
        <f t="shared" si="10"/>
        <v>0</v>
      </c>
      <c r="AE92" s="30">
        <f t="shared" si="11"/>
        <v>6000</v>
      </c>
      <c r="AF92" s="22">
        <f t="shared" si="12"/>
        <v>1.198</v>
      </c>
      <c r="AG92">
        <f t="shared" si="13"/>
        <v>7188</v>
      </c>
    </row>
    <row r="93" spans="1:33" x14ac:dyDescent="0.45">
      <c r="N93" s="17">
        <v>12</v>
      </c>
      <c r="O93" s="30">
        <f>SUM($O$26*$C$21)</f>
        <v>9000</v>
      </c>
      <c r="P93" s="22">
        <f t="shared" si="0"/>
        <v>1.351</v>
      </c>
      <c r="Q93" s="22">
        <f t="shared" si="1"/>
        <v>12159</v>
      </c>
      <c r="S93" s="30">
        <f t="shared" si="2"/>
        <v>0</v>
      </c>
      <c r="T93" s="22">
        <f t="shared" si="3"/>
        <v>0</v>
      </c>
      <c r="U93" s="22">
        <f t="shared" si="4"/>
        <v>0</v>
      </c>
      <c r="W93" s="30">
        <f t="shared" si="5"/>
        <v>0</v>
      </c>
      <c r="X93" s="22">
        <f t="shared" si="6"/>
        <v>0</v>
      </c>
      <c r="Y93" s="22">
        <f t="shared" si="7"/>
        <v>0</v>
      </c>
      <c r="AA93" s="30">
        <f t="shared" si="8"/>
        <v>0</v>
      </c>
      <c r="AB93" s="22">
        <f t="shared" si="9"/>
        <v>0</v>
      </c>
      <c r="AC93" s="22">
        <f t="shared" si="10"/>
        <v>0</v>
      </c>
      <c r="AE93" s="30">
        <f t="shared" si="11"/>
        <v>9000</v>
      </c>
      <c r="AF93" s="22">
        <f t="shared" si="12"/>
        <v>1.351</v>
      </c>
      <c r="AG93">
        <f t="shared" si="13"/>
        <v>12159</v>
      </c>
    </row>
    <row r="94" spans="1:33" x14ac:dyDescent="0.45">
      <c r="N94" s="17">
        <v>13</v>
      </c>
      <c r="O94" s="30">
        <f>SUM($O$27*$C$21)</f>
        <v>3000</v>
      </c>
      <c r="P94" s="22">
        <f t="shared" si="0"/>
        <v>1.514</v>
      </c>
      <c r="Q94" s="22">
        <f t="shared" si="1"/>
        <v>4542</v>
      </c>
      <c r="S94" s="30">
        <f t="shared" si="2"/>
        <v>0</v>
      </c>
      <c r="T94" s="22">
        <f t="shared" si="3"/>
        <v>0</v>
      </c>
      <c r="U94" s="22">
        <f t="shared" si="4"/>
        <v>0</v>
      </c>
      <c r="W94" s="30">
        <f t="shared" si="5"/>
        <v>0</v>
      </c>
      <c r="X94" s="22">
        <f t="shared" si="6"/>
        <v>0</v>
      </c>
      <c r="Y94" s="22">
        <f t="shared" si="7"/>
        <v>0</v>
      </c>
      <c r="AA94" s="30">
        <f t="shared" si="8"/>
        <v>0</v>
      </c>
      <c r="AB94" s="22">
        <f t="shared" si="9"/>
        <v>0</v>
      </c>
      <c r="AC94" s="22">
        <f t="shared" si="10"/>
        <v>0</v>
      </c>
      <c r="AE94" s="30">
        <f t="shared" si="11"/>
        <v>3000</v>
      </c>
      <c r="AF94" s="22">
        <f t="shared" si="12"/>
        <v>1.514</v>
      </c>
      <c r="AG94">
        <f t="shared" si="13"/>
        <v>4542</v>
      </c>
    </row>
    <row r="95" spans="1:33" x14ac:dyDescent="0.45">
      <c r="N95" s="17">
        <v>14</v>
      </c>
      <c r="O95" s="30">
        <f>SUM($O$28*$C$21)</f>
        <v>2000</v>
      </c>
      <c r="P95" s="22">
        <f t="shared" si="0"/>
        <v>1.6870000000000001</v>
      </c>
      <c r="Q95" s="22">
        <f t="shared" si="1"/>
        <v>3374</v>
      </c>
      <c r="S95" s="30">
        <f t="shared" si="2"/>
        <v>0</v>
      </c>
      <c r="T95" s="22">
        <f t="shared" si="3"/>
        <v>0</v>
      </c>
      <c r="U95" s="22">
        <f t="shared" si="4"/>
        <v>0</v>
      </c>
      <c r="W95" s="30">
        <f t="shared" si="5"/>
        <v>0</v>
      </c>
      <c r="X95" s="22">
        <f t="shared" si="6"/>
        <v>0</v>
      </c>
      <c r="Y95" s="22">
        <f t="shared" si="7"/>
        <v>0</v>
      </c>
      <c r="AA95" s="30">
        <f t="shared" si="8"/>
        <v>0</v>
      </c>
      <c r="AB95" s="22">
        <f t="shared" si="9"/>
        <v>0</v>
      </c>
      <c r="AC95" s="22">
        <f t="shared" si="10"/>
        <v>0</v>
      </c>
      <c r="AE95" s="30">
        <f t="shared" si="11"/>
        <v>2000</v>
      </c>
      <c r="AF95" s="22">
        <f t="shared" si="12"/>
        <v>1.6870000000000001</v>
      </c>
      <c r="AG95">
        <f t="shared" si="13"/>
        <v>3374</v>
      </c>
    </row>
    <row r="96" spans="1:33" x14ac:dyDescent="0.45">
      <c r="N96" s="17" t="s">
        <v>53</v>
      </c>
      <c r="O96" s="30">
        <f>SUM($O$29*$C$21)</f>
        <v>5000</v>
      </c>
      <c r="P96" s="22">
        <f t="shared" si="0"/>
        <v>1.869</v>
      </c>
      <c r="Q96" s="22">
        <f t="shared" si="1"/>
        <v>9345</v>
      </c>
      <c r="S96" s="30">
        <f t="shared" si="2"/>
        <v>0</v>
      </c>
      <c r="T96" s="22">
        <f t="shared" si="3"/>
        <v>0</v>
      </c>
      <c r="U96" s="22">
        <f t="shared" si="4"/>
        <v>0</v>
      </c>
      <c r="W96" s="30">
        <f t="shared" si="5"/>
        <v>0</v>
      </c>
      <c r="X96" s="22">
        <f t="shared" si="6"/>
        <v>0</v>
      </c>
      <c r="Y96" s="22">
        <f t="shared" si="7"/>
        <v>0</v>
      </c>
      <c r="AA96" s="30">
        <f t="shared" si="8"/>
        <v>0</v>
      </c>
      <c r="AB96" s="22">
        <f t="shared" si="9"/>
        <v>0</v>
      </c>
      <c r="AC96" s="22">
        <f t="shared" si="10"/>
        <v>0</v>
      </c>
      <c r="AE96" s="30">
        <f t="shared" si="11"/>
        <v>5000</v>
      </c>
      <c r="AF96" s="22">
        <f t="shared" si="12"/>
        <v>1.869</v>
      </c>
      <c r="AG96">
        <f t="shared" si="13"/>
        <v>9345</v>
      </c>
    </row>
    <row r="98" spans="14:33" x14ac:dyDescent="0.45">
      <c r="N98" t="s">
        <v>54</v>
      </c>
      <c r="O98" s="30">
        <f>SUM(O81:O96)</f>
        <v>4468000</v>
      </c>
      <c r="Q98" s="22">
        <f>SUM(Q81:Q96)</f>
        <v>1851415</v>
      </c>
      <c r="S98" s="30">
        <f>SUM(S81:S96)</f>
        <v>892758</v>
      </c>
      <c r="U98" s="22">
        <f>SUM(U81:U96)</f>
        <v>334936.37500257511</v>
      </c>
      <c r="W98" s="30">
        <f>SUM(W81:W96)</f>
        <v>0</v>
      </c>
      <c r="Y98" s="22">
        <f>SUM(Y81:Y96)</f>
        <v>0</v>
      </c>
      <c r="AA98" s="30">
        <f>SUM(AA81:AA96)</f>
        <v>0</v>
      </c>
      <c r="AC98" s="22">
        <f>SUM(AC81:AC96)</f>
        <v>0</v>
      </c>
      <c r="AE98" s="30">
        <f>SUM(AE81:AE96)</f>
        <v>5360758</v>
      </c>
      <c r="AG98">
        <f>SUM(AG81:AG96)</f>
        <v>2186351.3750025746</v>
      </c>
    </row>
    <row r="101" spans="14:33" x14ac:dyDescent="0.45">
      <c r="N101" s="3" t="s">
        <v>26</v>
      </c>
      <c r="P101" s="5" t="str">
        <f>($C$3)</f>
        <v>p7eINT_metier</v>
      </c>
      <c r="T101" s="6" t="s">
        <v>27</v>
      </c>
      <c r="W101" s="7" t="str">
        <f>($C$5)</f>
        <v>Plaice VIIe - International (Used metier based datasets)</v>
      </c>
    </row>
    <row r="102" spans="14:33" x14ac:dyDescent="0.45">
      <c r="N102" s="3"/>
    </row>
    <row r="103" spans="14:33" x14ac:dyDescent="0.45">
      <c r="N103" s="6" t="s">
        <v>29</v>
      </c>
      <c r="P103" s="5">
        <f>($B$7)</f>
        <v>1991</v>
      </c>
      <c r="Q103" s="9"/>
      <c r="R103" s="9"/>
      <c r="S103" s="9"/>
      <c r="T103" s="6" t="s">
        <v>30</v>
      </c>
      <c r="U103" s="10"/>
      <c r="W103" s="5" t="str">
        <f>($D$7)</f>
        <v>Combined</v>
      </c>
    </row>
    <row r="104" spans="14:33" x14ac:dyDescent="0.45">
      <c r="N104" s="6"/>
      <c r="P104" s="6"/>
      <c r="Q104" s="9"/>
      <c r="R104" s="9"/>
      <c r="S104" s="9"/>
      <c r="U104" s="10"/>
    </row>
    <row r="105" spans="14:33" x14ac:dyDescent="0.45">
      <c r="N105" s="6" t="s">
        <v>32</v>
      </c>
      <c r="P105" s="36">
        <f>($F$7)</f>
        <v>42194</v>
      </c>
      <c r="Q105" s="2"/>
      <c r="R105" s="2"/>
      <c r="T105" s="6" t="s">
        <v>33</v>
      </c>
      <c r="U105" s="2"/>
      <c r="W105" s="5" t="str">
        <f>($J$7)</f>
        <v>idh</v>
      </c>
    </row>
    <row r="108" spans="14:33" x14ac:dyDescent="0.45">
      <c r="N108" s="15" t="s">
        <v>68</v>
      </c>
    </row>
    <row r="110" spans="14:33" x14ac:dyDescent="0.45">
      <c r="N110" s="3" t="s">
        <v>61</v>
      </c>
    </row>
    <row r="111" spans="14:33" x14ac:dyDescent="0.45">
      <c r="AE111" s="37" t="str">
        <f>J13</f>
        <v>TOTAL</v>
      </c>
      <c r="AF111" s="2"/>
    </row>
    <row r="112" spans="14:33" x14ac:dyDescent="0.45">
      <c r="O112" s="37" t="str">
        <f>C14</f>
        <v>International</v>
      </c>
      <c r="P112" s="2"/>
      <c r="S112" s="37" t="str">
        <f>D14</f>
        <v>Migration</v>
      </c>
      <c r="T112" s="2"/>
      <c r="W112" s="37" t="str">
        <f>E14</f>
        <v>-</v>
      </c>
      <c r="X112" s="2"/>
      <c r="AA112" s="37" t="str">
        <f>F14</f>
        <v>-</v>
      </c>
      <c r="AB112" s="37"/>
      <c r="AE112" s="37" t="str">
        <f>J14</f>
        <v>ANNUAL</v>
      </c>
      <c r="AF112" s="2"/>
    </row>
    <row r="113" spans="14:34" x14ac:dyDescent="0.45">
      <c r="N113" s="17" t="s">
        <v>40</v>
      </c>
      <c r="O113" s="10" t="s">
        <v>41</v>
      </c>
      <c r="P113" s="10" t="s">
        <v>42</v>
      </c>
      <c r="S113" s="10" t="s">
        <v>41</v>
      </c>
      <c r="T113" s="10" t="s">
        <v>42</v>
      </c>
      <c r="U113" s="10"/>
      <c r="W113" s="10" t="s">
        <v>41</v>
      </c>
      <c r="X113" s="10" t="s">
        <v>42</v>
      </c>
      <c r="Y113" s="10"/>
      <c r="AA113" s="10" t="s">
        <v>41</v>
      </c>
      <c r="AB113" s="10" t="s">
        <v>42</v>
      </c>
      <c r="AC113" s="10"/>
      <c r="AE113" s="10" t="s">
        <v>41</v>
      </c>
      <c r="AF113" s="10" t="s">
        <v>42</v>
      </c>
      <c r="AH113" s="10"/>
    </row>
    <row r="114" spans="14:34" x14ac:dyDescent="0.45">
      <c r="N114" s="17">
        <v>0</v>
      </c>
      <c r="O114" s="30">
        <f t="shared" ref="O114:O129" si="14">SUM(O47*$C$21)</f>
        <v>0</v>
      </c>
      <c r="P114" s="22">
        <f t="shared" ref="P114:P129" si="15">P47</f>
        <v>0</v>
      </c>
      <c r="Q114" s="22">
        <f t="shared" ref="Q114:Q129" si="16">SUM(O114*P114)</f>
        <v>0</v>
      </c>
      <c r="S114" s="30">
        <f t="shared" ref="S114:S129" si="17">SUM(S47*$D$21)</f>
        <v>0</v>
      </c>
      <c r="T114" s="22">
        <f t="shared" ref="T114:T129" si="18">T47</f>
        <v>0</v>
      </c>
      <c r="U114" s="22">
        <f t="shared" ref="U114:U129" si="19">SUM(S114*T114)</f>
        <v>0</v>
      </c>
      <c r="W114" s="30">
        <f t="shared" ref="W114:W129" si="20">SUM(W47*$E$21)</f>
        <v>0</v>
      </c>
      <c r="X114" s="22">
        <f t="shared" ref="X114:X129" si="21">X47</f>
        <v>0</v>
      </c>
      <c r="Y114" s="22">
        <f t="shared" ref="Y114:Y129" si="22">SUM(W114*X114)</f>
        <v>0</v>
      </c>
      <c r="AA114" s="30">
        <f t="shared" ref="AA114:AA129" si="23">SUM(AA47*$F$21)</f>
        <v>0</v>
      </c>
      <c r="AB114" s="22">
        <f t="shared" ref="AB114:AB129" si="24">AB47</f>
        <v>0</v>
      </c>
      <c r="AC114" s="22">
        <f>SUM(AA114*AB114)</f>
        <v>0</v>
      </c>
      <c r="AE114" s="30">
        <f t="shared" ref="AE114:AE129" si="25">SUM(AA114+W114+S114+O114)*$J$21</f>
        <v>0</v>
      </c>
      <c r="AF114" s="22">
        <f>IF(O114+S114+W114+AA114 =0,0,(P114*O114 +T114*S114+ X114*W114 +AB114*AA114)/(O114+S114+W114+AA114))</f>
        <v>0</v>
      </c>
      <c r="AG114">
        <f t="shared" ref="AG114:AG129" si="26">SUM(AE114*AF114)</f>
        <v>0</v>
      </c>
      <c r="AH114" s="22"/>
    </row>
    <row r="115" spans="14:34" x14ac:dyDescent="0.45">
      <c r="N115" s="17">
        <v>1</v>
      </c>
      <c r="O115" s="30">
        <f t="shared" si="14"/>
        <v>0</v>
      </c>
      <c r="P115" s="22">
        <f t="shared" si="15"/>
        <v>0</v>
      </c>
      <c r="Q115" s="22">
        <f t="shared" si="16"/>
        <v>0</v>
      </c>
      <c r="S115" s="30">
        <f t="shared" si="17"/>
        <v>0</v>
      </c>
      <c r="T115" s="22">
        <f t="shared" si="18"/>
        <v>0</v>
      </c>
      <c r="U115" s="22">
        <f t="shared" si="19"/>
        <v>0</v>
      </c>
      <c r="W115" s="30">
        <f t="shared" si="20"/>
        <v>0</v>
      </c>
      <c r="X115" s="22">
        <f t="shared" si="21"/>
        <v>0</v>
      </c>
      <c r="Y115" s="22">
        <f t="shared" si="22"/>
        <v>0</v>
      </c>
      <c r="AA115" s="30">
        <f t="shared" si="23"/>
        <v>0</v>
      </c>
      <c r="AB115" s="22">
        <f t="shared" si="24"/>
        <v>0</v>
      </c>
      <c r="AC115" s="22">
        <f t="shared" ref="AC115:AC129" si="27">SUM(AA115*AB115)</f>
        <v>0</v>
      </c>
      <c r="AE115" s="30">
        <f t="shared" si="25"/>
        <v>0</v>
      </c>
      <c r="AF115" s="22">
        <f t="shared" ref="AF115:AF129" si="28">IF(O115+S115+W115+AA115 =0,0,(P115*O115 +T115*S115+ X115*W115 +AB115*AA115)/(O115+S115+W115+AA115))</f>
        <v>0</v>
      </c>
      <c r="AG115">
        <f t="shared" si="26"/>
        <v>0</v>
      </c>
      <c r="AH115" s="22"/>
    </row>
    <row r="116" spans="14:34" x14ac:dyDescent="0.45">
      <c r="N116" s="17">
        <v>2</v>
      </c>
      <c r="O116" s="30">
        <f t="shared" si="14"/>
        <v>0</v>
      </c>
      <c r="P116" s="22">
        <f t="shared" si="15"/>
        <v>0</v>
      </c>
      <c r="Q116" s="22">
        <f t="shared" si="16"/>
        <v>0</v>
      </c>
      <c r="S116" s="30">
        <f t="shared" si="17"/>
        <v>0</v>
      </c>
      <c r="T116" s="22">
        <f t="shared" si="18"/>
        <v>0</v>
      </c>
      <c r="U116" s="22">
        <f t="shared" si="19"/>
        <v>0</v>
      </c>
      <c r="W116" s="30">
        <f t="shared" si="20"/>
        <v>0</v>
      </c>
      <c r="X116" s="22">
        <f t="shared" si="21"/>
        <v>0</v>
      </c>
      <c r="Y116" s="22">
        <f t="shared" si="22"/>
        <v>0</v>
      </c>
      <c r="AA116" s="30">
        <f t="shared" si="23"/>
        <v>0</v>
      </c>
      <c r="AB116" s="22">
        <f t="shared" si="24"/>
        <v>0</v>
      </c>
      <c r="AC116" s="22">
        <f t="shared" si="27"/>
        <v>0</v>
      </c>
      <c r="AE116" s="30">
        <f t="shared" si="25"/>
        <v>0</v>
      </c>
      <c r="AF116" s="22">
        <f t="shared" si="28"/>
        <v>0</v>
      </c>
      <c r="AG116">
        <f t="shared" si="26"/>
        <v>0</v>
      </c>
      <c r="AH116" s="22"/>
    </row>
    <row r="117" spans="14:34" x14ac:dyDescent="0.45">
      <c r="N117" s="17">
        <v>3</v>
      </c>
      <c r="O117" s="30">
        <f t="shared" si="14"/>
        <v>0</v>
      </c>
      <c r="P117" s="22">
        <f t="shared" si="15"/>
        <v>0</v>
      </c>
      <c r="Q117" s="22">
        <f t="shared" si="16"/>
        <v>0</v>
      </c>
      <c r="S117" s="30">
        <f t="shared" si="17"/>
        <v>0</v>
      </c>
      <c r="T117" s="22">
        <f t="shared" si="18"/>
        <v>0</v>
      </c>
      <c r="U117" s="22">
        <f t="shared" si="19"/>
        <v>0</v>
      </c>
      <c r="W117" s="30">
        <f t="shared" si="20"/>
        <v>0</v>
      </c>
      <c r="X117" s="22">
        <f t="shared" si="21"/>
        <v>0</v>
      </c>
      <c r="Y117" s="22">
        <f t="shared" si="22"/>
        <v>0</v>
      </c>
      <c r="AA117" s="30">
        <f t="shared" si="23"/>
        <v>0</v>
      </c>
      <c r="AB117" s="22">
        <f t="shared" si="24"/>
        <v>0</v>
      </c>
      <c r="AC117" s="22">
        <f t="shared" si="27"/>
        <v>0</v>
      </c>
      <c r="AE117" s="30">
        <f t="shared" si="25"/>
        <v>0</v>
      </c>
      <c r="AF117" s="22">
        <f t="shared" si="28"/>
        <v>0</v>
      </c>
      <c r="AG117">
        <f t="shared" si="26"/>
        <v>0</v>
      </c>
      <c r="AH117" s="22"/>
    </row>
    <row r="118" spans="14:34" x14ac:dyDescent="0.45">
      <c r="N118" s="17">
        <v>4</v>
      </c>
      <c r="O118" s="30">
        <f t="shared" si="14"/>
        <v>0</v>
      </c>
      <c r="P118" s="22">
        <f t="shared" si="15"/>
        <v>0</v>
      </c>
      <c r="Q118" s="22">
        <f t="shared" si="16"/>
        <v>0</v>
      </c>
      <c r="S118" s="30">
        <f t="shared" si="17"/>
        <v>0</v>
      </c>
      <c r="T118" s="22">
        <f t="shared" si="18"/>
        <v>0</v>
      </c>
      <c r="U118" s="22">
        <f t="shared" si="19"/>
        <v>0</v>
      </c>
      <c r="W118" s="30">
        <f t="shared" si="20"/>
        <v>0</v>
      </c>
      <c r="X118" s="22">
        <f t="shared" si="21"/>
        <v>0</v>
      </c>
      <c r="Y118" s="22">
        <f t="shared" si="22"/>
        <v>0</v>
      </c>
      <c r="AA118" s="30">
        <f t="shared" si="23"/>
        <v>0</v>
      </c>
      <c r="AB118" s="22">
        <f t="shared" si="24"/>
        <v>0</v>
      </c>
      <c r="AC118" s="22">
        <f t="shared" si="27"/>
        <v>0</v>
      </c>
      <c r="AE118" s="30">
        <f t="shared" si="25"/>
        <v>0</v>
      </c>
      <c r="AF118" s="22">
        <f t="shared" si="28"/>
        <v>0</v>
      </c>
      <c r="AG118">
        <f t="shared" si="26"/>
        <v>0</v>
      </c>
      <c r="AH118" s="22"/>
    </row>
    <row r="119" spans="14:34" x14ac:dyDescent="0.45">
      <c r="N119" s="17">
        <v>5</v>
      </c>
      <c r="O119" s="30">
        <f t="shared" si="14"/>
        <v>0</v>
      </c>
      <c r="P119" s="22">
        <f t="shared" si="15"/>
        <v>0</v>
      </c>
      <c r="Q119" s="22">
        <f t="shared" si="16"/>
        <v>0</v>
      </c>
      <c r="S119" s="30">
        <f t="shared" si="17"/>
        <v>0</v>
      </c>
      <c r="T119" s="22">
        <f t="shared" si="18"/>
        <v>0</v>
      </c>
      <c r="U119" s="22">
        <f t="shared" si="19"/>
        <v>0</v>
      </c>
      <c r="W119" s="30">
        <f t="shared" si="20"/>
        <v>0</v>
      </c>
      <c r="X119" s="22">
        <f t="shared" si="21"/>
        <v>0</v>
      </c>
      <c r="Y119" s="22">
        <f t="shared" si="22"/>
        <v>0</v>
      </c>
      <c r="AA119" s="30">
        <f t="shared" si="23"/>
        <v>0</v>
      </c>
      <c r="AB119" s="22">
        <f t="shared" si="24"/>
        <v>0</v>
      </c>
      <c r="AC119" s="22">
        <f t="shared" si="27"/>
        <v>0</v>
      </c>
      <c r="AE119" s="30">
        <f t="shared" si="25"/>
        <v>0</v>
      </c>
      <c r="AF119" s="22">
        <f t="shared" si="28"/>
        <v>0</v>
      </c>
      <c r="AG119">
        <f t="shared" si="26"/>
        <v>0</v>
      </c>
      <c r="AH119" s="22"/>
    </row>
    <row r="120" spans="14:34" x14ac:dyDescent="0.45">
      <c r="N120" s="17">
        <v>6</v>
      </c>
      <c r="O120" s="30">
        <f t="shared" si="14"/>
        <v>0</v>
      </c>
      <c r="P120" s="22">
        <f t="shared" si="15"/>
        <v>0</v>
      </c>
      <c r="Q120" s="22">
        <f t="shared" si="16"/>
        <v>0</v>
      </c>
      <c r="S120" s="30">
        <f t="shared" si="17"/>
        <v>0</v>
      </c>
      <c r="T120" s="22">
        <f t="shared" si="18"/>
        <v>0</v>
      </c>
      <c r="U120" s="22">
        <f t="shared" si="19"/>
        <v>0</v>
      </c>
      <c r="W120" s="30">
        <f t="shared" si="20"/>
        <v>0</v>
      </c>
      <c r="X120" s="22">
        <f t="shared" si="21"/>
        <v>0</v>
      </c>
      <c r="Y120" s="22">
        <f t="shared" si="22"/>
        <v>0</v>
      </c>
      <c r="AA120" s="30">
        <f t="shared" si="23"/>
        <v>0</v>
      </c>
      <c r="AB120" s="22">
        <f t="shared" si="24"/>
        <v>0</v>
      </c>
      <c r="AC120" s="22">
        <f t="shared" si="27"/>
        <v>0</v>
      </c>
      <c r="AE120" s="30">
        <f t="shared" si="25"/>
        <v>0</v>
      </c>
      <c r="AF120" s="22">
        <f t="shared" si="28"/>
        <v>0</v>
      </c>
      <c r="AG120">
        <f t="shared" si="26"/>
        <v>0</v>
      </c>
      <c r="AH120" s="22"/>
    </row>
    <row r="121" spans="14:34" x14ac:dyDescent="0.45">
      <c r="N121" s="17">
        <v>7</v>
      </c>
      <c r="O121" s="30">
        <f t="shared" si="14"/>
        <v>0</v>
      </c>
      <c r="P121" s="22">
        <f t="shared" si="15"/>
        <v>0</v>
      </c>
      <c r="Q121" s="22">
        <f t="shared" si="16"/>
        <v>0</v>
      </c>
      <c r="S121" s="30">
        <f t="shared" si="17"/>
        <v>0</v>
      </c>
      <c r="T121" s="22">
        <f t="shared" si="18"/>
        <v>0</v>
      </c>
      <c r="U121" s="22">
        <f t="shared" si="19"/>
        <v>0</v>
      </c>
      <c r="W121" s="30">
        <f t="shared" si="20"/>
        <v>0</v>
      </c>
      <c r="X121" s="22">
        <f t="shared" si="21"/>
        <v>0</v>
      </c>
      <c r="Y121" s="22">
        <f t="shared" si="22"/>
        <v>0</v>
      </c>
      <c r="AA121" s="30">
        <f t="shared" si="23"/>
        <v>0</v>
      </c>
      <c r="AB121" s="22">
        <f t="shared" si="24"/>
        <v>0</v>
      </c>
      <c r="AC121" s="22">
        <f t="shared" si="27"/>
        <v>0</v>
      </c>
      <c r="AE121" s="30">
        <f t="shared" si="25"/>
        <v>0</v>
      </c>
      <c r="AF121" s="22">
        <f t="shared" si="28"/>
        <v>0</v>
      </c>
      <c r="AG121">
        <f t="shared" si="26"/>
        <v>0</v>
      </c>
      <c r="AH121" s="22"/>
    </row>
    <row r="122" spans="14:34" x14ac:dyDescent="0.45">
      <c r="N122" s="17">
        <v>8</v>
      </c>
      <c r="O122" s="30">
        <f t="shared" si="14"/>
        <v>0</v>
      </c>
      <c r="P122" s="22">
        <f t="shared" si="15"/>
        <v>0</v>
      </c>
      <c r="Q122" s="22">
        <f t="shared" si="16"/>
        <v>0</v>
      </c>
      <c r="S122" s="30">
        <f t="shared" si="17"/>
        <v>0</v>
      </c>
      <c r="T122" s="22">
        <f t="shared" si="18"/>
        <v>0</v>
      </c>
      <c r="U122" s="22">
        <f t="shared" si="19"/>
        <v>0</v>
      </c>
      <c r="W122" s="30">
        <f t="shared" si="20"/>
        <v>0</v>
      </c>
      <c r="X122" s="22">
        <f t="shared" si="21"/>
        <v>0</v>
      </c>
      <c r="Y122" s="22">
        <f t="shared" si="22"/>
        <v>0</v>
      </c>
      <c r="AA122" s="30">
        <f t="shared" si="23"/>
        <v>0</v>
      </c>
      <c r="AB122" s="22">
        <f t="shared" si="24"/>
        <v>0</v>
      </c>
      <c r="AC122" s="22">
        <f t="shared" si="27"/>
        <v>0</v>
      </c>
      <c r="AE122" s="30">
        <f t="shared" si="25"/>
        <v>0</v>
      </c>
      <c r="AF122" s="22">
        <f t="shared" si="28"/>
        <v>0</v>
      </c>
      <c r="AG122">
        <f t="shared" si="26"/>
        <v>0</v>
      </c>
      <c r="AH122" s="22"/>
    </row>
    <row r="123" spans="14:34" x14ac:dyDescent="0.45">
      <c r="N123" s="17">
        <v>9</v>
      </c>
      <c r="O123" s="30">
        <f t="shared" si="14"/>
        <v>0</v>
      </c>
      <c r="P123" s="22">
        <f t="shared" si="15"/>
        <v>0</v>
      </c>
      <c r="Q123" s="22">
        <f t="shared" si="16"/>
        <v>0</v>
      </c>
      <c r="S123" s="30">
        <f t="shared" si="17"/>
        <v>0</v>
      </c>
      <c r="T123" s="22">
        <f t="shared" si="18"/>
        <v>0</v>
      </c>
      <c r="U123" s="22">
        <f t="shared" si="19"/>
        <v>0</v>
      </c>
      <c r="W123" s="30">
        <f t="shared" si="20"/>
        <v>0</v>
      </c>
      <c r="X123" s="22">
        <f t="shared" si="21"/>
        <v>0</v>
      </c>
      <c r="Y123" s="22">
        <f t="shared" si="22"/>
        <v>0</v>
      </c>
      <c r="AA123" s="30">
        <f t="shared" si="23"/>
        <v>0</v>
      </c>
      <c r="AB123" s="22">
        <f t="shared" si="24"/>
        <v>0</v>
      </c>
      <c r="AC123" s="22">
        <f t="shared" si="27"/>
        <v>0</v>
      </c>
      <c r="AE123" s="30">
        <f t="shared" si="25"/>
        <v>0</v>
      </c>
      <c r="AF123" s="22">
        <f t="shared" si="28"/>
        <v>0</v>
      </c>
      <c r="AG123">
        <f t="shared" si="26"/>
        <v>0</v>
      </c>
      <c r="AH123" s="22"/>
    </row>
    <row r="124" spans="14:34" x14ac:dyDescent="0.45">
      <c r="N124" s="17">
        <v>10</v>
      </c>
      <c r="O124" s="30">
        <f t="shared" si="14"/>
        <v>0</v>
      </c>
      <c r="P124" s="22">
        <f t="shared" si="15"/>
        <v>0</v>
      </c>
      <c r="Q124" s="22">
        <f t="shared" si="16"/>
        <v>0</v>
      </c>
      <c r="S124" s="30">
        <f t="shared" si="17"/>
        <v>0</v>
      </c>
      <c r="T124" s="22">
        <f t="shared" si="18"/>
        <v>0</v>
      </c>
      <c r="U124" s="22">
        <f t="shared" si="19"/>
        <v>0</v>
      </c>
      <c r="W124" s="30">
        <f t="shared" si="20"/>
        <v>0</v>
      </c>
      <c r="X124" s="22">
        <f t="shared" si="21"/>
        <v>0</v>
      </c>
      <c r="Y124" s="22">
        <f t="shared" si="22"/>
        <v>0</v>
      </c>
      <c r="AA124" s="30">
        <f t="shared" si="23"/>
        <v>0</v>
      </c>
      <c r="AB124" s="22">
        <f t="shared" si="24"/>
        <v>0</v>
      </c>
      <c r="AC124" s="22">
        <f t="shared" si="27"/>
        <v>0</v>
      </c>
      <c r="AE124" s="30">
        <f t="shared" si="25"/>
        <v>0</v>
      </c>
      <c r="AF124" s="22">
        <f t="shared" si="28"/>
        <v>0</v>
      </c>
      <c r="AG124">
        <f t="shared" si="26"/>
        <v>0</v>
      </c>
      <c r="AH124" s="22"/>
    </row>
    <row r="125" spans="14:34" x14ac:dyDescent="0.45">
      <c r="N125" s="17">
        <v>11</v>
      </c>
      <c r="O125" s="30">
        <f t="shared" si="14"/>
        <v>0</v>
      </c>
      <c r="P125" s="22">
        <f t="shared" si="15"/>
        <v>0</v>
      </c>
      <c r="Q125" s="22">
        <f t="shared" si="16"/>
        <v>0</v>
      </c>
      <c r="S125" s="30">
        <f t="shared" si="17"/>
        <v>0</v>
      </c>
      <c r="T125" s="22">
        <f t="shared" si="18"/>
        <v>0</v>
      </c>
      <c r="U125" s="22">
        <f t="shared" si="19"/>
        <v>0</v>
      </c>
      <c r="W125" s="30">
        <f t="shared" si="20"/>
        <v>0</v>
      </c>
      <c r="X125" s="22">
        <f t="shared" si="21"/>
        <v>0</v>
      </c>
      <c r="Y125" s="22">
        <f t="shared" si="22"/>
        <v>0</v>
      </c>
      <c r="AA125" s="30">
        <f t="shared" si="23"/>
        <v>0</v>
      </c>
      <c r="AB125" s="22">
        <f t="shared" si="24"/>
        <v>0</v>
      </c>
      <c r="AC125" s="22">
        <f t="shared" si="27"/>
        <v>0</v>
      </c>
      <c r="AE125" s="30">
        <f t="shared" si="25"/>
        <v>0</v>
      </c>
      <c r="AF125" s="22">
        <f t="shared" si="28"/>
        <v>0</v>
      </c>
      <c r="AG125">
        <f t="shared" si="26"/>
        <v>0</v>
      </c>
      <c r="AH125" s="22"/>
    </row>
    <row r="126" spans="14:34" x14ac:dyDescent="0.45">
      <c r="N126" s="17">
        <v>12</v>
      </c>
      <c r="O126" s="30">
        <f t="shared" si="14"/>
        <v>0</v>
      </c>
      <c r="P126" s="22">
        <f t="shared" si="15"/>
        <v>0</v>
      </c>
      <c r="Q126" s="22">
        <f t="shared" si="16"/>
        <v>0</v>
      </c>
      <c r="S126" s="30">
        <f t="shared" si="17"/>
        <v>0</v>
      </c>
      <c r="T126" s="22">
        <f t="shared" si="18"/>
        <v>0</v>
      </c>
      <c r="U126" s="22">
        <f t="shared" si="19"/>
        <v>0</v>
      </c>
      <c r="W126" s="30">
        <f t="shared" si="20"/>
        <v>0</v>
      </c>
      <c r="X126" s="22">
        <f t="shared" si="21"/>
        <v>0</v>
      </c>
      <c r="Y126" s="22">
        <f t="shared" si="22"/>
        <v>0</v>
      </c>
      <c r="AA126" s="30">
        <f t="shared" si="23"/>
        <v>0</v>
      </c>
      <c r="AB126" s="22">
        <f t="shared" si="24"/>
        <v>0</v>
      </c>
      <c r="AC126" s="22">
        <f t="shared" si="27"/>
        <v>0</v>
      </c>
      <c r="AE126" s="30">
        <f t="shared" si="25"/>
        <v>0</v>
      </c>
      <c r="AF126" s="22">
        <f t="shared" si="28"/>
        <v>0</v>
      </c>
      <c r="AG126">
        <f t="shared" si="26"/>
        <v>0</v>
      </c>
      <c r="AH126" s="22"/>
    </row>
    <row r="127" spans="14:34" x14ac:dyDescent="0.45">
      <c r="N127" s="17">
        <v>13</v>
      </c>
      <c r="O127" s="30">
        <f t="shared" si="14"/>
        <v>0</v>
      </c>
      <c r="P127" s="22">
        <f t="shared" si="15"/>
        <v>0</v>
      </c>
      <c r="Q127" s="22">
        <f t="shared" si="16"/>
        <v>0</v>
      </c>
      <c r="S127" s="30">
        <f t="shared" si="17"/>
        <v>0</v>
      </c>
      <c r="T127" s="22">
        <f t="shared" si="18"/>
        <v>0</v>
      </c>
      <c r="U127" s="22">
        <f t="shared" si="19"/>
        <v>0</v>
      </c>
      <c r="W127" s="30">
        <f t="shared" si="20"/>
        <v>0</v>
      </c>
      <c r="X127" s="22">
        <f t="shared" si="21"/>
        <v>0</v>
      </c>
      <c r="Y127" s="22">
        <f t="shared" si="22"/>
        <v>0</v>
      </c>
      <c r="AA127" s="30">
        <f t="shared" si="23"/>
        <v>0</v>
      </c>
      <c r="AB127" s="22">
        <f t="shared" si="24"/>
        <v>0</v>
      </c>
      <c r="AC127" s="22">
        <f t="shared" si="27"/>
        <v>0</v>
      </c>
      <c r="AE127" s="30">
        <f t="shared" si="25"/>
        <v>0</v>
      </c>
      <c r="AF127" s="22">
        <f t="shared" si="28"/>
        <v>0</v>
      </c>
      <c r="AG127">
        <f t="shared" si="26"/>
        <v>0</v>
      </c>
      <c r="AH127" s="22"/>
    </row>
    <row r="128" spans="14:34" x14ac:dyDescent="0.45">
      <c r="N128" s="17">
        <v>14</v>
      </c>
      <c r="O128" s="30">
        <f t="shared" si="14"/>
        <v>0</v>
      </c>
      <c r="P128" s="22">
        <f t="shared" si="15"/>
        <v>0</v>
      </c>
      <c r="Q128" s="22">
        <f t="shared" si="16"/>
        <v>0</v>
      </c>
      <c r="S128" s="30">
        <f t="shared" si="17"/>
        <v>0</v>
      </c>
      <c r="T128" s="22">
        <f t="shared" si="18"/>
        <v>0</v>
      </c>
      <c r="U128" s="22">
        <f t="shared" si="19"/>
        <v>0</v>
      </c>
      <c r="W128" s="30">
        <f t="shared" si="20"/>
        <v>0</v>
      </c>
      <c r="X128" s="22">
        <f t="shared" si="21"/>
        <v>0</v>
      </c>
      <c r="Y128" s="22">
        <f t="shared" si="22"/>
        <v>0</v>
      </c>
      <c r="AA128" s="30">
        <f t="shared" si="23"/>
        <v>0</v>
      </c>
      <c r="AB128" s="22">
        <f t="shared" si="24"/>
        <v>0</v>
      </c>
      <c r="AC128" s="22">
        <f t="shared" si="27"/>
        <v>0</v>
      </c>
      <c r="AE128" s="30">
        <f t="shared" si="25"/>
        <v>0</v>
      </c>
      <c r="AF128" s="22">
        <f t="shared" si="28"/>
        <v>0</v>
      </c>
      <c r="AG128">
        <f t="shared" si="26"/>
        <v>0</v>
      </c>
      <c r="AH128" s="22"/>
    </row>
    <row r="129" spans="14:34" x14ac:dyDescent="0.45">
      <c r="N129" s="17" t="s">
        <v>53</v>
      </c>
      <c r="O129" s="30">
        <f t="shared" si="14"/>
        <v>0</v>
      </c>
      <c r="P129" s="22">
        <f t="shared" si="15"/>
        <v>0</v>
      </c>
      <c r="Q129" s="22">
        <f t="shared" si="16"/>
        <v>0</v>
      </c>
      <c r="S129" s="30">
        <f t="shared" si="17"/>
        <v>0</v>
      </c>
      <c r="T129" s="22">
        <f t="shared" si="18"/>
        <v>0</v>
      </c>
      <c r="U129" s="22">
        <f t="shared" si="19"/>
        <v>0</v>
      </c>
      <c r="W129" s="30">
        <f t="shared" si="20"/>
        <v>0</v>
      </c>
      <c r="X129" s="22">
        <f t="shared" si="21"/>
        <v>0</v>
      </c>
      <c r="Y129" s="22">
        <f t="shared" si="22"/>
        <v>0</v>
      </c>
      <c r="AA129" s="30">
        <f t="shared" si="23"/>
        <v>0</v>
      </c>
      <c r="AB129" s="22">
        <f t="shared" si="24"/>
        <v>0</v>
      </c>
      <c r="AC129" s="22">
        <f t="shared" si="27"/>
        <v>0</v>
      </c>
      <c r="AE129" s="30">
        <f t="shared" si="25"/>
        <v>0</v>
      </c>
      <c r="AF129" s="22">
        <f t="shared" si="28"/>
        <v>0</v>
      </c>
      <c r="AG129">
        <f t="shared" si="26"/>
        <v>0</v>
      </c>
      <c r="AH129" s="22"/>
    </row>
    <row r="131" spans="14:34" x14ac:dyDescent="0.45">
      <c r="N131" t="s">
        <v>54</v>
      </c>
      <c r="O131" s="38">
        <f>SUM(O114:O129)</f>
        <v>0</v>
      </c>
      <c r="Q131" s="22">
        <f>SUM(Q114:Q129)</f>
        <v>0</v>
      </c>
      <c r="S131" s="30">
        <f>SUM(S114:S129)</f>
        <v>0</v>
      </c>
      <c r="U131" s="22">
        <f>SUM(U114:U129)</f>
        <v>0</v>
      </c>
      <c r="W131" s="38">
        <f>SUM(W114:W129)</f>
        <v>0</v>
      </c>
      <c r="Y131" s="22">
        <f>SUM(Y114:Y129)</f>
        <v>0</v>
      </c>
      <c r="AA131" s="38">
        <f>SUM(AA114:AA129)</f>
        <v>0</v>
      </c>
      <c r="AC131" s="22">
        <f>SUM(AC114:AC129)</f>
        <v>0</v>
      </c>
      <c r="AE131" s="31">
        <f>SUM(AE114:AE129)</f>
        <v>0</v>
      </c>
      <c r="AF131" s="2"/>
      <c r="AG131">
        <f>SUM(AG114:AG129)</f>
        <v>0</v>
      </c>
      <c r="AH131" s="22"/>
    </row>
    <row r="135" spans="14:34" x14ac:dyDescent="0.45">
      <c r="N135" s="3" t="s">
        <v>26</v>
      </c>
      <c r="P135" s="5" t="str">
        <f>($C$3)</f>
        <v>p7eINT_metier</v>
      </c>
      <c r="T135" s="6" t="s">
        <v>27</v>
      </c>
      <c r="W135" s="7" t="str">
        <f>($C$5)</f>
        <v>Plaice VIIe - International (Used metier based datasets)</v>
      </c>
    </row>
    <row r="136" spans="14:34" x14ac:dyDescent="0.45">
      <c r="N136" s="3"/>
    </row>
    <row r="137" spans="14:34" x14ac:dyDescent="0.45">
      <c r="N137" s="6" t="s">
        <v>29</v>
      </c>
      <c r="P137" s="5">
        <f>($B$7)</f>
        <v>1991</v>
      </c>
      <c r="Q137" s="9"/>
      <c r="R137" s="9"/>
      <c r="S137" s="9"/>
      <c r="T137" s="6" t="s">
        <v>30</v>
      </c>
      <c r="U137" s="10"/>
      <c r="W137" s="5" t="str">
        <f>($D$7)</f>
        <v>Combined</v>
      </c>
    </row>
    <row r="138" spans="14:34" x14ac:dyDescent="0.45">
      <c r="N138" s="6"/>
      <c r="P138" s="6"/>
      <c r="Q138" s="9"/>
      <c r="R138" s="9"/>
      <c r="S138" s="9"/>
      <c r="U138" s="10"/>
    </row>
    <row r="139" spans="14:34" x14ac:dyDescent="0.45">
      <c r="N139" s="6" t="s">
        <v>32</v>
      </c>
      <c r="P139" s="36">
        <f>($F$7)</f>
        <v>42194</v>
      </c>
      <c r="Q139" s="2"/>
      <c r="R139" s="2"/>
      <c r="T139" s="6" t="s">
        <v>33</v>
      </c>
      <c r="U139" s="2"/>
      <c r="W139" s="5" t="str">
        <f>($J$7)</f>
        <v>idh</v>
      </c>
    </row>
    <row r="142" spans="14:34" x14ac:dyDescent="0.45">
      <c r="N142" s="15" t="s">
        <v>68</v>
      </c>
      <c r="X142" s="57" t="s">
        <v>142</v>
      </c>
    </row>
    <row r="143" spans="14:34" x14ac:dyDescent="0.45">
      <c r="X143" s="57" t="s">
        <v>143</v>
      </c>
    </row>
    <row r="144" spans="14:34" x14ac:dyDescent="0.45">
      <c r="N144" s="3" t="s">
        <v>78</v>
      </c>
      <c r="S144">
        <v>5.1000000000000004E-3</v>
      </c>
      <c r="T144">
        <v>3.3099999999999997E-2</v>
      </c>
      <c r="W144">
        <v>0.13950000000000001</v>
      </c>
    </row>
    <row r="145" spans="10:39" x14ac:dyDescent="0.45">
      <c r="AH145" s="66"/>
      <c r="AI145" s="66"/>
      <c r="AJ145" s="67"/>
      <c r="AK145" s="67"/>
      <c r="AL145" s="67"/>
      <c r="AM145" s="67"/>
    </row>
    <row r="146" spans="10:39" x14ac:dyDescent="0.45">
      <c r="O146" s="37" t="str">
        <f>J13</f>
        <v>TOTAL</v>
      </c>
      <c r="P146" s="2"/>
      <c r="AA146" s="42" t="s">
        <v>79</v>
      </c>
      <c r="AF146" s="42" t="s">
        <v>79</v>
      </c>
      <c r="AH146" s="66"/>
      <c r="AI146" s="66"/>
      <c r="AJ146" s="68" t="s">
        <v>79</v>
      </c>
      <c r="AK146" s="67"/>
      <c r="AL146" s="67"/>
      <c r="AM146" s="67"/>
    </row>
    <row r="147" spans="10:39" x14ac:dyDescent="0.45">
      <c r="O147" s="37" t="str">
        <f>J14</f>
        <v>ANNUAL</v>
      </c>
      <c r="P147" s="2"/>
      <c r="S147" t="s">
        <v>80</v>
      </c>
      <c r="T147" t="s">
        <v>81</v>
      </c>
      <c r="AA147" s="42" t="s">
        <v>82</v>
      </c>
      <c r="AE147" t="s">
        <v>80</v>
      </c>
      <c r="AF147" s="42" t="s">
        <v>82</v>
      </c>
      <c r="AH147" s="66"/>
      <c r="AI147" s="66"/>
      <c r="AJ147" s="68" t="s">
        <v>83</v>
      </c>
      <c r="AK147" s="67"/>
      <c r="AL147" s="67"/>
      <c r="AM147" s="67"/>
    </row>
    <row r="148" spans="10:39" x14ac:dyDescent="0.45">
      <c r="N148" s="17" t="s">
        <v>40</v>
      </c>
      <c r="O148" s="10" t="s">
        <v>74</v>
      </c>
      <c r="P148" s="10" t="s">
        <v>75</v>
      </c>
      <c r="S148" t="s">
        <v>84</v>
      </c>
      <c r="T148" t="s">
        <v>85</v>
      </c>
      <c r="W148" t="s">
        <v>86</v>
      </c>
      <c r="X148" t="s">
        <v>87</v>
      </c>
      <c r="AA148" s="42" t="s">
        <v>88</v>
      </c>
      <c r="AE148" t="s">
        <v>89</v>
      </c>
      <c r="AF148" s="42" t="s">
        <v>90</v>
      </c>
      <c r="AH148" s="66"/>
      <c r="AI148" s="66"/>
      <c r="AJ148" s="68" t="s">
        <v>91</v>
      </c>
      <c r="AK148" s="67"/>
      <c r="AL148" s="67"/>
      <c r="AM148" s="67"/>
    </row>
    <row r="149" spans="10:39" x14ac:dyDescent="0.45">
      <c r="N149" s="17">
        <v>0</v>
      </c>
      <c r="O149" s="30">
        <f t="shared" ref="O149:O164" si="29">SUM(AE81+AE114)</f>
        <v>0</v>
      </c>
      <c r="P149" s="22">
        <f t="shared" ref="P149:P164" si="30">IF(AE81+AE114=0,0,(AE81*AF81+AE114* AF114)/(AE81+AE114))</f>
        <v>0</v>
      </c>
      <c r="Q149" s="22">
        <f t="shared" ref="Q149:Q164" si="31">SUM(O149*P149)</f>
        <v>0</v>
      </c>
      <c r="AF149" s="42"/>
      <c r="AH149" s="66"/>
      <c r="AI149" s="66"/>
      <c r="AJ149" s="67">
        <f t="shared" ref="AJ149:AJ164" si="32">SUM(O149*P149)</f>
        <v>0</v>
      </c>
      <c r="AK149" s="67"/>
      <c r="AL149" s="69">
        <f t="shared" ref="AL149:AL164" si="33">SUM(P149*$AJ$168)</f>
        <v>0</v>
      </c>
      <c r="AM149" s="67"/>
    </row>
    <row r="150" spans="10:39" x14ac:dyDescent="0.45">
      <c r="J150" s="56"/>
      <c r="N150" s="17">
        <v>1</v>
      </c>
      <c r="O150" s="30">
        <f t="shared" si="29"/>
        <v>41000</v>
      </c>
      <c r="P150" s="22">
        <f t="shared" si="30"/>
        <v>0.20599999999999999</v>
      </c>
      <c r="Q150" s="22">
        <f t="shared" si="31"/>
        <v>8446</v>
      </c>
      <c r="S150">
        <v>1.5</v>
      </c>
      <c r="T150" s="22">
        <f t="shared" ref="T150:T164" si="34">P150</f>
        <v>0.20599999999999999</v>
      </c>
      <c r="W150" s="22">
        <f>SUM(($S$144*S150^2)+($T$144*S150)+$W$144)</f>
        <v>0.200625</v>
      </c>
      <c r="X150">
        <f>SUM(O150*W150)</f>
        <v>8225.625</v>
      </c>
      <c r="AA150" s="43">
        <f>SUM(W150*$X$168)</f>
        <v>0.19853718348074934</v>
      </c>
      <c r="AE150">
        <v>1</v>
      </c>
      <c r="AF150" s="43">
        <f>SUM(($S$144*AE150^2)+($T$144*AE150)+$W$144)*$X$168</f>
        <v>0.17585075391665628</v>
      </c>
      <c r="AH150" s="66"/>
      <c r="AI150" s="66"/>
      <c r="AJ150" s="67">
        <f>SUM(O150*P150)</f>
        <v>8446</v>
      </c>
      <c r="AK150" s="67"/>
      <c r="AL150" s="69">
        <f t="shared" si="33"/>
        <v>0.20567823561754839</v>
      </c>
      <c r="AM150" s="67"/>
    </row>
    <row r="151" spans="10:39" x14ac:dyDescent="0.45">
      <c r="J151" s="56"/>
      <c r="N151" s="17">
        <v>2</v>
      </c>
      <c r="O151" s="30">
        <f t="shared" si="29"/>
        <v>556647.5</v>
      </c>
      <c r="P151" s="22">
        <f t="shared" si="30"/>
        <v>0.25795843282396463</v>
      </c>
      <c r="Q151" s="22">
        <f t="shared" si="31"/>
        <v>143591.91673537786</v>
      </c>
      <c r="S151">
        <v>2.5</v>
      </c>
      <c r="T151" s="22">
        <f t="shared" si="34"/>
        <v>0.25795843282396463</v>
      </c>
      <c r="W151" s="22">
        <f t="shared" ref="W151:W164" si="35">SUM(($S$144*S151^2)+($T$144*S151)+$W$144)</f>
        <v>0.25412499999999999</v>
      </c>
      <c r="X151">
        <f t="shared" ref="X151:X164" si="36">SUM(O151*W151)</f>
        <v>141458.04593749999</v>
      </c>
      <c r="AA151" s="43">
        <f t="shared" ref="AA151:AA164" si="37">SUM(W151*$X$168)</f>
        <v>0.25148043240894918</v>
      </c>
      <c r="AE151">
        <v>2</v>
      </c>
      <c r="AF151" s="43">
        <f t="shared" ref="AF151:AF164" si="38">SUM(($S$144*AE151^2)+($T$144*AE151)+$W$144)*$X$168</f>
        <v>0.22374707631151367</v>
      </c>
      <c r="AH151" s="66"/>
      <c r="AI151" s="66"/>
      <c r="AJ151" s="67">
        <f t="shared" si="32"/>
        <v>143591.91673537786</v>
      </c>
      <c r="AK151" s="67"/>
      <c r="AL151" s="69">
        <f t="shared" si="33"/>
        <v>0.25755551129078119</v>
      </c>
      <c r="AM151" s="67"/>
    </row>
    <row r="152" spans="10:39" x14ac:dyDescent="0.45">
      <c r="J152" s="56"/>
      <c r="N152" s="17">
        <v>3</v>
      </c>
      <c r="O152" s="30">
        <f t="shared" si="29"/>
        <v>1191958.5</v>
      </c>
      <c r="P152" s="22">
        <f t="shared" si="30"/>
        <v>0.31404138977731333</v>
      </c>
      <c r="Q152" s="22">
        <f t="shared" si="31"/>
        <v>374324.30389688176</v>
      </c>
      <c r="S152">
        <v>3.5</v>
      </c>
      <c r="T152" s="22">
        <f t="shared" si="34"/>
        <v>0.31404138977731333</v>
      </c>
      <c r="W152" s="22">
        <f t="shared" si="35"/>
        <v>0.31782500000000002</v>
      </c>
      <c r="X152">
        <f t="shared" si="36"/>
        <v>378834.21026250004</v>
      </c>
      <c r="AA152" s="43">
        <f t="shared" si="37"/>
        <v>0.31451753440383384</v>
      </c>
      <c r="AE152">
        <v>3</v>
      </c>
      <c r="AF152" s="43">
        <f t="shared" si="38"/>
        <v>0.28173725177305592</v>
      </c>
      <c r="AH152" s="66"/>
      <c r="AI152" s="66"/>
      <c r="AJ152" s="67">
        <f t="shared" si="32"/>
        <v>374324.30389688176</v>
      </c>
      <c r="AK152" s="67"/>
      <c r="AL152" s="69">
        <f t="shared" si="33"/>
        <v>0.31355086873922622</v>
      </c>
      <c r="AM152" s="67"/>
    </row>
    <row r="153" spans="10:39" x14ac:dyDescent="0.45">
      <c r="J153" s="56"/>
      <c r="N153" s="17">
        <v>4</v>
      </c>
      <c r="O153" s="30">
        <f t="shared" si="29"/>
        <v>1875752</v>
      </c>
      <c r="P153" s="22">
        <f t="shared" si="30"/>
        <v>0.38588232097261327</v>
      </c>
      <c r="Q153" s="22">
        <f t="shared" si="31"/>
        <v>723819.53532902128</v>
      </c>
      <c r="S153">
        <v>4.5</v>
      </c>
      <c r="T153" s="22">
        <f t="shared" si="34"/>
        <v>0.38588232097261327</v>
      </c>
      <c r="W153" s="22">
        <f t="shared" si="35"/>
        <v>0.39172500000000005</v>
      </c>
      <c r="X153">
        <f t="shared" si="36"/>
        <v>734778.95220000006</v>
      </c>
      <c r="AA153" s="43">
        <f t="shared" si="37"/>
        <v>0.38764848946540337</v>
      </c>
      <c r="AE153">
        <v>4</v>
      </c>
      <c r="AF153" s="43">
        <f t="shared" si="38"/>
        <v>0.34982128030128301</v>
      </c>
      <c r="AH153" s="66"/>
      <c r="AI153" s="66"/>
      <c r="AJ153" s="67">
        <f t="shared" si="32"/>
        <v>723819.53532902128</v>
      </c>
      <c r="AK153" s="67"/>
      <c r="AL153" s="69">
        <f t="shared" si="33"/>
        <v>0.38527958705656112</v>
      </c>
      <c r="AM153" s="67"/>
    </row>
    <row r="154" spans="10:39" x14ac:dyDescent="0.45">
      <c r="J154" s="56"/>
      <c r="N154" s="17">
        <v>5</v>
      </c>
      <c r="O154" s="30">
        <f t="shared" si="29"/>
        <v>955900</v>
      </c>
      <c r="P154" s="22">
        <f t="shared" si="30"/>
        <v>0.47197389025772246</v>
      </c>
      <c r="Q154" s="22">
        <f t="shared" si="31"/>
        <v>451159.8416973569</v>
      </c>
      <c r="S154">
        <v>5.5</v>
      </c>
      <c r="T154" s="22">
        <f t="shared" si="34"/>
        <v>0.47197389025772246</v>
      </c>
      <c r="W154" s="22">
        <f t="shared" si="35"/>
        <v>0.475825</v>
      </c>
      <c r="X154">
        <f t="shared" si="36"/>
        <v>454841.11749999999</v>
      </c>
      <c r="AA154" s="43">
        <f t="shared" si="37"/>
        <v>0.47087329759365759</v>
      </c>
      <c r="AE154">
        <v>5</v>
      </c>
      <c r="AF154" s="43">
        <f t="shared" si="38"/>
        <v>0.42799916189619486</v>
      </c>
      <c r="AH154" s="66"/>
      <c r="AI154" s="66"/>
      <c r="AJ154" s="67">
        <f t="shared" si="32"/>
        <v>451159.8416973569</v>
      </c>
      <c r="AK154" s="67"/>
      <c r="AL154" s="69">
        <f t="shared" si="33"/>
        <v>0.4712366844939746</v>
      </c>
      <c r="AM154" s="67"/>
    </row>
    <row r="155" spans="10:39" x14ac:dyDescent="0.45">
      <c r="J155" s="56"/>
      <c r="N155" s="17">
        <v>6</v>
      </c>
      <c r="O155" s="30">
        <f t="shared" si="29"/>
        <v>509850</v>
      </c>
      <c r="P155" s="22">
        <f t="shared" si="30"/>
        <v>0.56553635140061786</v>
      </c>
      <c r="Q155" s="22">
        <f t="shared" si="31"/>
        <v>288338.70876160503</v>
      </c>
      <c r="S155">
        <v>6.5</v>
      </c>
      <c r="T155" s="22">
        <f t="shared" si="34"/>
        <v>0.56553635140061786</v>
      </c>
      <c r="W155" s="22">
        <f t="shared" si="35"/>
        <v>0.57012499999999999</v>
      </c>
      <c r="X155">
        <f t="shared" si="36"/>
        <v>290678.23125000001</v>
      </c>
      <c r="AA155" s="43">
        <f t="shared" si="37"/>
        <v>0.56419195878859674</v>
      </c>
      <c r="AE155">
        <v>6</v>
      </c>
      <c r="AF155" s="43">
        <f t="shared" si="38"/>
        <v>0.51627089655779157</v>
      </c>
      <c r="AH155" s="66"/>
      <c r="AI155" s="66"/>
      <c r="AJ155" s="67">
        <f t="shared" si="32"/>
        <v>288338.70876160503</v>
      </c>
      <c r="AK155" s="67"/>
      <c r="AL155" s="69">
        <f t="shared" si="33"/>
        <v>0.56465300453235401</v>
      </c>
      <c r="AM155" s="67"/>
    </row>
    <row r="156" spans="10:39" x14ac:dyDescent="0.45">
      <c r="J156" s="56"/>
      <c r="N156" s="17">
        <v>7</v>
      </c>
      <c r="O156" s="30">
        <f t="shared" si="29"/>
        <v>103100</v>
      </c>
      <c r="P156" s="22">
        <f t="shared" si="30"/>
        <v>0.67036753109701175</v>
      </c>
      <c r="Q156" s="22">
        <f t="shared" si="31"/>
        <v>69114.892456101908</v>
      </c>
      <c r="S156">
        <v>7.5</v>
      </c>
      <c r="T156" s="22">
        <f t="shared" si="34"/>
        <v>0.67036753109701175</v>
      </c>
      <c r="W156" s="22">
        <f t="shared" si="35"/>
        <v>0.67462500000000003</v>
      </c>
      <c r="X156">
        <f t="shared" si="36"/>
        <v>69553.837500000009</v>
      </c>
      <c r="AA156" s="43">
        <f t="shared" si="37"/>
        <v>0.66760447305022075</v>
      </c>
      <c r="AE156">
        <v>7</v>
      </c>
      <c r="AF156" s="43">
        <f t="shared" si="38"/>
        <v>0.61463648428607309</v>
      </c>
      <c r="AH156" s="66"/>
      <c r="AI156" s="66"/>
      <c r="AJ156" s="67">
        <f t="shared" si="32"/>
        <v>69114.892456101908</v>
      </c>
      <c r="AK156" s="67"/>
      <c r="AL156" s="69">
        <f t="shared" si="33"/>
        <v>0.66932044180255046</v>
      </c>
      <c r="AM156" s="67"/>
    </row>
    <row r="157" spans="10:39" x14ac:dyDescent="0.45">
      <c r="J157" s="56"/>
      <c r="N157" s="17">
        <v>8</v>
      </c>
      <c r="O157" s="30">
        <f t="shared" si="29"/>
        <v>43300</v>
      </c>
      <c r="P157" s="22">
        <f t="shared" si="30"/>
        <v>0.78796600562973751</v>
      </c>
      <c r="Q157" s="22">
        <f t="shared" si="31"/>
        <v>34118.928043767635</v>
      </c>
      <c r="S157">
        <v>8.5</v>
      </c>
      <c r="T157" s="22">
        <f t="shared" si="34"/>
        <v>0.78796600562973751</v>
      </c>
      <c r="W157" s="22">
        <f t="shared" si="35"/>
        <v>0.78932500000000005</v>
      </c>
      <c r="X157">
        <f t="shared" si="36"/>
        <v>34177.772499999999</v>
      </c>
      <c r="AA157" s="43">
        <f t="shared" si="37"/>
        <v>0.78111084037852951</v>
      </c>
      <c r="AE157">
        <v>8</v>
      </c>
      <c r="AF157" s="43">
        <f t="shared" si="38"/>
        <v>0.72309592508103937</v>
      </c>
      <c r="AH157" s="66"/>
      <c r="AI157" s="66"/>
      <c r="AJ157" s="67">
        <f t="shared" si="32"/>
        <v>34118.928043767635</v>
      </c>
      <c r="AK157" s="67"/>
      <c r="AL157" s="69">
        <f t="shared" si="33"/>
        <v>0.78673523186665839</v>
      </c>
      <c r="AM157" s="70"/>
    </row>
    <row r="158" spans="10:39" x14ac:dyDescent="0.45">
      <c r="J158" s="56"/>
      <c r="N158" s="17">
        <v>9</v>
      </c>
      <c r="O158" s="30">
        <f t="shared" si="29"/>
        <v>32700</v>
      </c>
      <c r="P158" s="22">
        <f t="shared" si="30"/>
        <v>0.91024939507019498</v>
      </c>
      <c r="Q158" s="22">
        <f t="shared" si="31"/>
        <v>29765.155218795375</v>
      </c>
      <c r="S158">
        <v>9.5</v>
      </c>
      <c r="T158" s="22">
        <f t="shared" si="34"/>
        <v>0.91024939507019498</v>
      </c>
      <c r="W158" s="22">
        <f t="shared" si="35"/>
        <v>0.91422500000000007</v>
      </c>
      <c r="X158">
        <f t="shared" si="36"/>
        <v>29895.157500000001</v>
      </c>
      <c r="Z158" s="5"/>
      <c r="AA158" s="43">
        <f t="shared" si="37"/>
        <v>0.90471106077352315</v>
      </c>
      <c r="AE158">
        <v>9</v>
      </c>
      <c r="AF158" s="43">
        <f t="shared" si="38"/>
        <v>0.84164921894269074</v>
      </c>
      <c r="AH158" s="66"/>
      <c r="AI158" s="66"/>
      <c r="AJ158" s="67">
        <f t="shared" si="32"/>
        <v>29765.155218795375</v>
      </c>
      <c r="AK158" s="67"/>
      <c r="AL158" s="69">
        <f t="shared" si="33"/>
        <v>0.90882761917465271</v>
      </c>
      <c r="AM158" s="67"/>
    </row>
    <row r="159" spans="10:39" x14ac:dyDescent="0.45">
      <c r="J159" s="56"/>
      <c r="L159" s="34" t="s">
        <v>92</v>
      </c>
      <c r="M159" s="30">
        <f>SUM(O159:O164)</f>
        <v>50550</v>
      </c>
      <c r="N159" s="17">
        <v>10</v>
      </c>
      <c r="O159" s="30">
        <f t="shared" si="29"/>
        <v>25550</v>
      </c>
      <c r="P159" s="22">
        <f t="shared" si="30"/>
        <v>1.059259994664085</v>
      </c>
      <c r="Q159" s="22">
        <f t="shared" si="31"/>
        <v>27064.092863667374</v>
      </c>
      <c r="S159">
        <v>10.5</v>
      </c>
      <c r="T159" s="22">
        <f t="shared" si="34"/>
        <v>1.059259994664085</v>
      </c>
      <c r="W159" s="22">
        <f t="shared" si="35"/>
        <v>1.0493250000000001</v>
      </c>
      <c r="X159">
        <f t="shared" si="36"/>
        <v>26810.25375</v>
      </c>
      <c r="AA159" s="43">
        <f t="shared" si="37"/>
        <v>1.0384051342352016</v>
      </c>
      <c r="AE159">
        <v>10</v>
      </c>
      <c r="AF159" s="43">
        <f t="shared" si="38"/>
        <v>0.97029636587102663</v>
      </c>
      <c r="AH159" s="66"/>
      <c r="AI159" s="66"/>
      <c r="AJ159" s="67">
        <f t="shared" si="32"/>
        <v>27064.092863667374</v>
      </c>
      <c r="AK159" s="67"/>
      <c r="AL159" s="69">
        <f t="shared" si="33"/>
        <v>1.0576054697221493</v>
      </c>
      <c r="AM159" s="71"/>
    </row>
    <row r="160" spans="10:39" x14ac:dyDescent="0.45">
      <c r="N160" s="17">
        <v>11</v>
      </c>
      <c r="O160" s="30">
        <f t="shared" si="29"/>
        <v>6000</v>
      </c>
      <c r="P160" s="22">
        <f t="shared" si="30"/>
        <v>1.198</v>
      </c>
      <c r="Q160" s="22">
        <f t="shared" si="31"/>
        <v>7188</v>
      </c>
      <c r="S160">
        <v>11.5</v>
      </c>
      <c r="T160" s="22">
        <f t="shared" si="34"/>
        <v>1.198</v>
      </c>
      <c r="W160" s="22">
        <f t="shared" si="35"/>
        <v>1.194625</v>
      </c>
      <c r="X160">
        <f t="shared" si="36"/>
        <v>7167.75</v>
      </c>
      <c r="AA160" s="43">
        <f t="shared" si="37"/>
        <v>1.1821930607635649</v>
      </c>
      <c r="AE160">
        <v>11</v>
      </c>
      <c r="AF160" s="43">
        <f t="shared" si="38"/>
        <v>1.1090373658660475</v>
      </c>
      <c r="AH160" s="66"/>
      <c r="AI160" s="66"/>
      <c r="AJ160" s="67">
        <f t="shared" si="32"/>
        <v>7188</v>
      </c>
      <c r="AK160" s="67"/>
      <c r="AL160" s="69">
        <f t="shared" si="33"/>
        <v>1.1961287683001116</v>
      </c>
      <c r="AM160" s="67"/>
    </row>
    <row r="161" spans="14:39" x14ac:dyDescent="0.45">
      <c r="N161" s="17">
        <v>12</v>
      </c>
      <c r="O161" s="30">
        <f t="shared" si="29"/>
        <v>9000</v>
      </c>
      <c r="P161" s="22">
        <f t="shared" si="30"/>
        <v>1.351</v>
      </c>
      <c r="Q161" s="22">
        <f t="shared" si="31"/>
        <v>12159</v>
      </c>
      <c r="S161">
        <v>12.5</v>
      </c>
      <c r="T161" s="22">
        <f t="shared" si="34"/>
        <v>1.351</v>
      </c>
      <c r="W161" s="22">
        <f t="shared" si="35"/>
        <v>1.350125</v>
      </c>
      <c r="X161">
        <f t="shared" si="36"/>
        <v>12151.125</v>
      </c>
      <c r="AA161" s="43">
        <f t="shared" si="37"/>
        <v>1.3360748403586129</v>
      </c>
      <c r="AE161">
        <v>12</v>
      </c>
      <c r="AF161" s="43">
        <f t="shared" si="38"/>
        <v>1.2578722189277534</v>
      </c>
      <c r="AH161" s="66"/>
      <c r="AI161" s="66"/>
      <c r="AJ161" s="67">
        <f t="shared" si="32"/>
        <v>12159</v>
      </c>
      <c r="AK161" s="67"/>
      <c r="AL161" s="69">
        <f t="shared" si="33"/>
        <v>1.3488897879578052</v>
      </c>
      <c r="AM161" s="67"/>
    </row>
    <row r="162" spans="14:39" x14ac:dyDescent="0.45">
      <c r="N162" s="17">
        <v>13</v>
      </c>
      <c r="O162" s="30">
        <f t="shared" si="29"/>
        <v>3000</v>
      </c>
      <c r="P162" s="22">
        <f t="shared" si="30"/>
        <v>1.514</v>
      </c>
      <c r="Q162" s="22">
        <f t="shared" si="31"/>
        <v>4542</v>
      </c>
      <c r="S162">
        <v>13.5</v>
      </c>
      <c r="T162" s="22">
        <f t="shared" si="34"/>
        <v>1.514</v>
      </c>
      <c r="W162" s="22">
        <f t="shared" si="35"/>
        <v>1.515825</v>
      </c>
      <c r="X162">
        <f t="shared" si="36"/>
        <v>4547.4750000000004</v>
      </c>
      <c r="AA162" s="43">
        <f t="shared" si="37"/>
        <v>1.5000504730203457</v>
      </c>
      <c r="AE162">
        <v>13</v>
      </c>
      <c r="AF162" s="43">
        <f t="shared" si="38"/>
        <v>1.4168009250561437</v>
      </c>
      <c r="AH162" s="66"/>
      <c r="AI162" s="66"/>
      <c r="AJ162" s="67">
        <f t="shared" si="32"/>
        <v>4542</v>
      </c>
      <c r="AK162" s="67"/>
      <c r="AL162" s="69">
        <f t="shared" si="33"/>
        <v>1.511635187985283</v>
      </c>
      <c r="AM162" s="67"/>
    </row>
    <row r="163" spans="14:39" x14ac:dyDescent="0.45">
      <c r="N163" s="17">
        <v>14</v>
      </c>
      <c r="O163" s="30">
        <f t="shared" si="29"/>
        <v>2000</v>
      </c>
      <c r="P163" s="22">
        <f t="shared" si="30"/>
        <v>1.6870000000000001</v>
      </c>
      <c r="Q163" s="22">
        <f t="shared" si="31"/>
        <v>3374</v>
      </c>
      <c r="S163">
        <v>14.5</v>
      </c>
      <c r="T163" s="22">
        <f t="shared" si="34"/>
        <v>1.6870000000000001</v>
      </c>
      <c r="W163" s="22">
        <f t="shared" si="35"/>
        <v>1.6917249999999999</v>
      </c>
      <c r="X163">
        <f t="shared" si="36"/>
        <v>3383.45</v>
      </c>
      <c r="AA163" s="43">
        <f t="shared" si="37"/>
        <v>1.6741199587487634</v>
      </c>
      <c r="AE163">
        <v>14</v>
      </c>
      <c r="AF163" s="43">
        <f t="shared" si="38"/>
        <v>1.5858234842512191</v>
      </c>
      <c r="AH163" s="66"/>
      <c r="AI163" s="66"/>
      <c r="AJ163" s="67">
        <f t="shared" si="32"/>
        <v>3374</v>
      </c>
      <c r="AK163" s="67"/>
      <c r="AL163" s="69">
        <f t="shared" si="33"/>
        <v>1.6843649683825446</v>
      </c>
      <c r="AM163" s="67"/>
    </row>
    <row r="164" spans="14:39" x14ac:dyDescent="0.45">
      <c r="N164" s="17" t="s">
        <v>53</v>
      </c>
      <c r="O164" s="30">
        <f t="shared" si="29"/>
        <v>5000</v>
      </c>
      <c r="P164" s="22">
        <f t="shared" si="30"/>
        <v>1.869</v>
      </c>
      <c r="Q164" s="22">
        <f t="shared" si="31"/>
        <v>9345</v>
      </c>
      <c r="S164">
        <v>15.5</v>
      </c>
      <c r="T164" s="22">
        <f t="shared" si="34"/>
        <v>1.869</v>
      </c>
      <c r="W164" s="22">
        <f t="shared" si="35"/>
        <v>1.8778250000000001</v>
      </c>
      <c r="X164">
        <f t="shared" si="36"/>
        <v>9389.125</v>
      </c>
      <c r="AA164" s="43">
        <f t="shared" si="37"/>
        <v>1.8582832975438661</v>
      </c>
      <c r="AE164">
        <v>15</v>
      </c>
      <c r="AF164" s="43">
        <f t="shared" si="38"/>
        <v>1.7649398965129792</v>
      </c>
      <c r="AH164" s="66"/>
      <c r="AI164" s="66"/>
      <c r="AJ164" s="67">
        <f t="shared" si="32"/>
        <v>9345</v>
      </c>
      <c r="AK164" s="67"/>
      <c r="AL164" s="69">
        <f t="shared" si="33"/>
        <v>1.8660806911126115</v>
      </c>
      <c r="AM164" s="67"/>
    </row>
    <row r="165" spans="14:39" x14ac:dyDescent="0.45">
      <c r="Z165" s="42" t="s">
        <v>92</v>
      </c>
      <c r="AA165" s="43">
        <f>SUM(AA159*O159/M159)+(AA160*O160/M159)+(AA161*O161/M159)+(AA162*O162/M159)+(AA163*O163/M159)+(AA164*O164/M159)</f>
        <v>1.2421145584925064</v>
      </c>
      <c r="AB165" s="42"/>
      <c r="AC165" s="42"/>
      <c r="AD165" s="42" t="s">
        <v>93</v>
      </c>
      <c r="AE165" s="44">
        <v>10</v>
      </c>
      <c r="AF165" s="43">
        <f>SUM(AF159*O159/M159)+(AF160*O160/M159)+(AF161*O161/M159)+(AF162*O162/M159)+(AF163*O163/M159)+(AF164*O164/M159)</f>
        <v>1.1674163311530479</v>
      </c>
      <c r="AH165" s="66"/>
      <c r="AI165" s="66"/>
      <c r="AJ165" s="66"/>
      <c r="AK165" s="66"/>
      <c r="AL165" s="43">
        <f>SUM(AL159*O159/M159)+(AL160*O160/M159)+(AL161*O161/M159)+(AL162*O162/M159)+(AL163*O163/M159)+(AL164*O164/M159)</f>
        <v>1.2576189794086219</v>
      </c>
      <c r="AM165" s="66"/>
    </row>
    <row r="166" spans="14:39" x14ac:dyDescent="0.45">
      <c r="N166" t="s">
        <v>54</v>
      </c>
      <c r="O166" s="31">
        <f>SUM(O149:O164)</f>
        <v>5360758</v>
      </c>
      <c r="P166" s="2"/>
      <c r="Q166" s="32">
        <f>SUM(Q149:Q164)</f>
        <v>2186351.3750025746</v>
      </c>
      <c r="W166" t="s">
        <v>94</v>
      </c>
      <c r="X166">
        <f>SUM(X150:X164)</f>
        <v>2205892.1284000007</v>
      </c>
      <c r="AH166" s="66" t="s">
        <v>94</v>
      </c>
      <c r="AI166" s="66"/>
      <c r="AJ166" s="66">
        <f>SUM(AJ149:AJ164)</f>
        <v>2186351.3750025746</v>
      </c>
      <c r="AK166" s="66"/>
      <c r="AL166" s="66"/>
      <c r="AM166" s="66"/>
    </row>
    <row r="167" spans="14:39" x14ac:dyDescent="0.45">
      <c r="AH167" s="66"/>
      <c r="AI167" s="66"/>
      <c r="AJ167" s="66"/>
      <c r="AK167" s="66"/>
      <c r="AL167" s="66"/>
      <c r="AM167" s="66"/>
    </row>
    <row r="168" spans="14:39" x14ac:dyDescent="0.45">
      <c r="N168" t="s">
        <v>95</v>
      </c>
      <c r="O168" s="33">
        <f>IF($Q$166 &gt;0, $Q$166/$J$15/1000,0)</f>
        <v>1.0015644065668179</v>
      </c>
      <c r="P168" s="2"/>
      <c r="W168" t="s">
        <v>96</v>
      </c>
      <c r="X168">
        <f>J15/(X166/1000)</f>
        <v>0.9895934379102771</v>
      </c>
      <c r="AH168" s="66" t="s">
        <v>96</v>
      </c>
      <c r="AI168" s="66"/>
      <c r="AJ168" s="66">
        <f>J15/(AJ166/1000)</f>
        <v>0.99843803697839029</v>
      </c>
      <c r="AK168" s="66"/>
      <c r="AL168" s="66"/>
      <c r="AM168" s="66"/>
    </row>
    <row r="169" spans="14:39" x14ac:dyDescent="0.45">
      <c r="N169" t="s">
        <v>97</v>
      </c>
    </row>
    <row r="170" spans="14:39" x14ac:dyDescent="0.45">
      <c r="N170" t="s">
        <v>98</v>
      </c>
    </row>
  </sheetData>
  <pageMargins left="0.75" right="0.75" top="1" bottom="1" header="0.5" footer="0.5"/>
  <pageSetup paperSize="9" orientation="landscape" blackAndWhite="1" useFirstPageNumber="1" horizontalDpi="4294967292" verticalDpi="4294967292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4577" r:id="rId4" name="Button 1">
              <controlPr defaultSize="0" print="0" autoFill="0" autoLine="0" autoPict="0" macro="'TOTINT+migration(1991)'!PRINT">
                <anchor moveWithCells="1" sizeWithCells="1">
                  <from>
                    <xdr:col>5</xdr:col>
                    <xdr:colOff>354330</xdr:colOff>
                    <xdr:row>2</xdr:row>
                    <xdr:rowOff>0</xdr:rowOff>
                  </from>
                  <to>
                    <xdr:col>7</xdr:col>
                    <xdr:colOff>533400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8" r:id="rId5" name="Button 2">
              <controlPr defaultSize="0" print="0" autoFill="0" autoLine="0" autoPict="0" macro="'TOTINT+migration(1991)'!FIRST">
                <anchor moveWithCells="1" sizeWithCells="1">
                  <from>
                    <xdr:col>4</xdr:col>
                    <xdr:colOff>0</xdr:colOff>
                    <xdr:row>2</xdr:row>
                    <xdr:rowOff>0</xdr:rowOff>
                  </from>
                  <to>
                    <xdr:col>5</xdr:col>
                    <xdr:colOff>354330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9" r:id="rId6" name="Button 3">
              <controlPr defaultSize="0" print="0" autoFill="0" autoLine="0" autoPict="0" macro="'TOTINT+migration(1991)'!SAVE">
                <anchor moveWithCells="1" sizeWithCells="1">
                  <from>
                    <xdr:col>7</xdr:col>
                    <xdr:colOff>533400</xdr:colOff>
                    <xdr:row>2</xdr:row>
                    <xdr:rowOff>0</xdr:rowOff>
                  </from>
                  <to>
                    <xdr:col>10</xdr:col>
                    <xdr:colOff>57150</xdr:colOff>
                    <xdr:row>5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pageSetUpPr autoPageBreaks="0"/>
  </sheetPr>
  <dimension ref="A1:BC170"/>
  <sheetViews>
    <sheetView zoomScaleNormal="100" workbookViewId="0"/>
  </sheetViews>
  <sheetFormatPr defaultRowHeight="12.3" x14ac:dyDescent="0.45"/>
  <cols>
    <col min="7" max="7" width="2.71875" customWidth="1"/>
    <col min="9" max="9" width="2.71875" customWidth="1"/>
    <col min="10" max="10" width="9.83203125" customWidth="1"/>
    <col min="14" max="14" width="5.71875" customWidth="1"/>
    <col min="15" max="15" width="10.71875" customWidth="1"/>
    <col min="16" max="16" width="7.71875" customWidth="1"/>
    <col min="17" max="17" width="6.71875" hidden="1" customWidth="1"/>
    <col min="18" max="18" width="3.71875" customWidth="1"/>
    <col min="19" max="19" width="10.71875" customWidth="1"/>
    <col min="20" max="20" width="7.71875" customWidth="1"/>
    <col min="21" max="21" width="6.71875" hidden="1" customWidth="1"/>
    <col min="22" max="22" width="3.71875" customWidth="1"/>
    <col min="23" max="23" width="10.71875" customWidth="1"/>
    <col min="24" max="24" width="7.71875" customWidth="1"/>
    <col min="25" max="25" width="6.71875" hidden="1" customWidth="1"/>
    <col min="26" max="26" width="3.71875" customWidth="1"/>
    <col min="27" max="27" width="10.71875" customWidth="1"/>
    <col min="28" max="28" width="7.71875" customWidth="1"/>
    <col min="29" max="29" width="6.71875" hidden="1" customWidth="1"/>
    <col min="30" max="30" width="3.71875" customWidth="1"/>
    <col min="31" max="31" width="10.71875" customWidth="1"/>
    <col min="32" max="32" width="7.71875" customWidth="1"/>
    <col min="33" max="33" width="0" hidden="1" customWidth="1"/>
    <col min="35" max="35" width="5.27734375" customWidth="1"/>
    <col min="36" max="36" width="8.71875" customWidth="1"/>
    <col min="37" max="37" width="6.27734375" customWidth="1"/>
    <col min="38" max="38" width="6.44140625" customWidth="1"/>
  </cols>
  <sheetData>
    <row r="1" spans="1:55" ht="22.5" x14ac:dyDescent="0.75">
      <c r="A1" s="3" t="s">
        <v>22</v>
      </c>
      <c r="C1" s="1" t="s">
        <v>23</v>
      </c>
      <c r="E1" s="2"/>
      <c r="F1" s="3" t="s">
        <v>24</v>
      </c>
      <c r="J1" s="3" t="s">
        <v>25</v>
      </c>
      <c r="N1" s="3" t="s">
        <v>26</v>
      </c>
      <c r="P1" s="5" t="str">
        <f>($C$3)</f>
        <v>p7eINT_metier</v>
      </c>
      <c r="T1" s="6" t="s">
        <v>27</v>
      </c>
      <c r="W1" s="7" t="str">
        <f>($C$5)</f>
        <v>Plaice VIIe - International (Used metier based datasets)</v>
      </c>
    </row>
    <row r="2" spans="1:55" x14ac:dyDescent="0.45">
      <c r="N2" s="3"/>
    </row>
    <row r="3" spans="1:55" x14ac:dyDescent="0.45">
      <c r="A3" s="3" t="s">
        <v>26</v>
      </c>
      <c r="C3" s="11" t="s">
        <v>28</v>
      </c>
      <c r="D3" s="39"/>
      <c r="N3" s="6" t="s">
        <v>29</v>
      </c>
      <c r="P3" s="5">
        <f>($B$7)</f>
        <v>1990</v>
      </c>
      <c r="Q3" s="9"/>
      <c r="R3" s="9"/>
      <c r="S3" s="9"/>
      <c r="T3" s="6" t="s">
        <v>30</v>
      </c>
      <c r="U3" s="10"/>
      <c r="W3" s="5" t="str">
        <f>($D$7)</f>
        <v>Combined</v>
      </c>
    </row>
    <row r="4" spans="1:55" x14ac:dyDescent="0.45">
      <c r="A4" s="3"/>
      <c r="N4" s="6"/>
      <c r="P4" s="6"/>
      <c r="Q4" s="9"/>
      <c r="R4" s="9"/>
      <c r="S4" s="9"/>
      <c r="U4" s="10"/>
    </row>
    <row r="5" spans="1:55" x14ac:dyDescent="0.45">
      <c r="A5" s="6" t="s">
        <v>27</v>
      </c>
      <c r="C5" s="11" t="s">
        <v>31</v>
      </c>
      <c r="D5" s="9"/>
      <c r="E5" s="9"/>
      <c r="G5" s="10"/>
      <c r="N5" s="6" t="s">
        <v>32</v>
      </c>
      <c r="P5" s="36">
        <f>($F$7)</f>
        <v>42194</v>
      </c>
      <c r="Q5" s="2"/>
      <c r="R5" s="2"/>
      <c r="T5" s="6" t="s">
        <v>33</v>
      </c>
      <c r="U5" s="2"/>
      <c r="W5" s="5" t="str">
        <f>($J$7)</f>
        <v>idh</v>
      </c>
    </row>
    <row r="6" spans="1:55" x14ac:dyDescent="0.45">
      <c r="A6" s="6"/>
      <c r="C6" s="6"/>
      <c r="D6" s="9"/>
      <c r="E6" s="9"/>
      <c r="G6" s="10"/>
    </row>
    <row r="7" spans="1:55" x14ac:dyDescent="0.45">
      <c r="A7" s="6" t="s">
        <v>29</v>
      </c>
      <c r="B7" s="12">
        <v>1990</v>
      </c>
      <c r="C7" s="9" t="s">
        <v>30</v>
      </c>
      <c r="D7" s="13" t="str">
        <f>IF(F45=1, "Combined",IF(F45=2, "Separate",""))</f>
        <v>Combined</v>
      </c>
      <c r="E7" s="4" t="s">
        <v>32</v>
      </c>
      <c r="F7" s="35">
        <v>42194</v>
      </c>
      <c r="G7" s="2"/>
      <c r="I7" s="4" t="s">
        <v>33</v>
      </c>
      <c r="J7" s="40" t="s">
        <v>34</v>
      </c>
    </row>
    <row r="8" spans="1:55" x14ac:dyDescent="0.45">
      <c r="N8" s="15" t="s">
        <v>35</v>
      </c>
      <c r="AU8" s="45"/>
    </row>
    <row r="9" spans="1:55" x14ac:dyDescent="0.45">
      <c r="AF9" s="46"/>
      <c r="AG9" s="46"/>
      <c r="AH9" s="46"/>
      <c r="AI9" s="46"/>
      <c r="AJ9" s="46"/>
      <c r="AK9" s="46"/>
      <c r="AL9" s="46"/>
      <c r="AM9" s="46"/>
      <c r="AN9" s="46"/>
      <c r="AO9" s="47"/>
      <c r="AU9" s="45"/>
    </row>
    <row r="10" spans="1:55" x14ac:dyDescent="0.45">
      <c r="A10" t="s">
        <v>36</v>
      </c>
      <c r="N10" s="3" t="s">
        <v>37</v>
      </c>
    </row>
    <row r="11" spans="1:55" x14ac:dyDescent="0.45">
      <c r="A11" t="s">
        <v>38</v>
      </c>
      <c r="AK11" s="9"/>
    </row>
    <row r="12" spans="1:55" x14ac:dyDescent="0.45">
      <c r="O12" s="37" t="str">
        <f>C14</f>
        <v>International</v>
      </c>
      <c r="P12" s="2"/>
      <c r="S12" s="37" t="str">
        <f>D14</f>
        <v>Migration</v>
      </c>
      <c r="T12" s="2"/>
      <c r="U12" s="5"/>
      <c r="W12" s="37" t="str">
        <f>E14</f>
        <v>-</v>
      </c>
      <c r="X12" s="2"/>
      <c r="Z12" s="5"/>
      <c r="AA12" s="37" t="str">
        <f>F14</f>
        <v>-</v>
      </c>
      <c r="AB12" s="2"/>
      <c r="AC12" s="5"/>
      <c r="AJ12" s="9"/>
      <c r="AX12" s="42"/>
      <c r="BC12" s="42"/>
    </row>
    <row r="13" spans="1:55" x14ac:dyDescent="0.45">
      <c r="I13" s="4"/>
      <c r="J13" s="16" t="s">
        <v>39</v>
      </c>
      <c r="N13" s="17" t="s">
        <v>40</v>
      </c>
      <c r="O13" s="10"/>
      <c r="P13" s="10"/>
      <c r="S13" s="10"/>
      <c r="T13" s="10"/>
      <c r="U13" s="10"/>
      <c r="W13" s="10" t="s">
        <v>41</v>
      </c>
      <c r="X13" s="10" t="s">
        <v>42</v>
      </c>
      <c r="AA13" s="10" t="s">
        <v>41</v>
      </c>
      <c r="AB13" s="10" t="s">
        <v>42</v>
      </c>
      <c r="AC13" s="10"/>
      <c r="AE13" s="10"/>
      <c r="AX13" s="42"/>
      <c r="BC13" s="42"/>
    </row>
    <row r="14" spans="1:55" x14ac:dyDescent="0.45">
      <c r="C14" s="41" t="s">
        <v>43</v>
      </c>
      <c r="D14" s="41" t="s">
        <v>44</v>
      </c>
      <c r="E14" s="41" t="s">
        <v>45</v>
      </c>
      <c r="F14" s="41" t="s">
        <v>45</v>
      </c>
      <c r="H14" s="16" t="s">
        <v>46</v>
      </c>
      <c r="I14" s="4"/>
      <c r="J14" s="16" t="s">
        <v>47</v>
      </c>
      <c r="N14" s="17">
        <v>0</v>
      </c>
      <c r="O14" s="30"/>
      <c r="P14" s="22"/>
      <c r="Q14" s="18"/>
      <c r="S14" s="30"/>
      <c r="T14" s="22"/>
      <c r="U14" s="20"/>
      <c r="W14" s="30">
        <v>0</v>
      </c>
      <c r="X14" s="22">
        <v>0</v>
      </c>
      <c r="AA14" s="30">
        <v>0</v>
      </c>
      <c r="AB14" s="22">
        <v>0</v>
      </c>
      <c r="AC14" s="23"/>
      <c r="AE14" s="22"/>
      <c r="AX14" s="42"/>
      <c r="BC14" s="42"/>
    </row>
    <row r="15" spans="1:55" x14ac:dyDescent="0.45">
      <c r="A15" t="s">
        <v>48</v>
      </c>
      <c r="C15" s="20">
        <v>2593</v>
      </c>
      <c r="D15" s="22">
        <v>391.79409104158901</v>
      </c>
      <c r="E15" s="20">
        <f>0</f>
        <v>0</v>
      </c>
      <c r="F15" s="20">
        <f>0</f>
        <v>0</v>
      </c>
      <c r="H15" s="22"/>
      <c r="J15" s="22">
        <f>SUM(C15:F15)</f>
        <v>2984.7940910415891</v>
      </c>
      <c r="N15" s="17">
        <v>1</v>
      </c>
      <c r="O15" s="30">
        <v>57000</v>
      </c>
      <c r="P15" s="22">
        <v>0.248</v>
      </c>
      <c r="Q15" s="18"/>
      <c r="S15" s="30">
        <v>0</v>
      </c>
      <c r="T15" s="22">
        <v>0</v>
      </c>
      <c r="U15" s="20"/>
      <c r="W15" s="30">
        <v>0</v>
      </c>
      <c r="X15" s="22">
        <v>0</v>
      </c>
      <c r="AA15" s="30">
        <v>0</v>
      </c>
      <c r="AB15" s="22">
        <v>0</v>
      </c>
      <c r="AC15" s="23"/>
      <c r="AE15" s="22"/>
      <c r="BC15" s="42"/>
    </row>
    <row r="16" spans="1:55" x14ac:dyDescent="0.45">
      <c r="N16" s="17">
        <v>2</v>
      </c>
      <c r="O16" s="30">
        <v>320000</v>
      </c>
      <c r="P16" s="22">
        <v>0.28000000000000003</v>
      </c>
      <c r="Q16" s="18"/>
      <c r="S16" s="30">
        <v>10620</v>
      </c>
      <c r="T16" s="22">
        <v>0.18138021221366901</v>
      </c>
      <c r="U16" s="20"/>
      <c r="W16" s="30">
        <v>0</v>
      </c>
      <c r="X16" s="22">
        <v>0</v>
      </c>
      <c r="AA16" s="30">
        <v>0</v>
      </c>
      <c r="AB16" s="22">
        <v>0</v>
      </c>
      <c r="AC16" s="23"/>
      <c r="AE16" s="22"/>
      <c r="AQ16" s="22"/>
      <c r="AT16" s="22"/>
      <c r="AX16" s="43"/>
      <c r="BC16" s="43"/>
    </row>
    <row r="17" spans="1:55" x14ac:dyDescent="0.45">
      <c r="A17" t="s">
        <v>49</v>
      </c>
      <c r="C17" s="20">
        <v>2593</v>
      </c>
      <c r="D17" s="22">
        <v>391.79409104158901</v>
      </c>
      <c r="E17" s="20">
        <f>0</f>
        <v>0</v>
      </c>
      <c r="F17" s="20">
        <f>0</f>
        <v>0</v>
      </c>
      <c r="H17" s="22">
        <f>SUM(C17:F17)</f>
        <v>2984.7940910415891</v>
      </c>
      <c r="I17" s="22"/>
      <c r="J17" s="22"/>
      <c r="N17" s="17">
        <v>3</v>
      </c>
      <c r="O17" s="30">
        <v>2875000</v>
      </c>
      <c r="P17" s="22">
        <v>0.32300000000000001</v>
      </c>
      <c r="Q17" s="18"/>
      <c r="S17" s="30">
        <v>276024</v>
      </c>
      <c r="T17" s="22">
        <v>0.23278857183988799</v>
      </c>
      <c r="U17" s="20"/>
      <c r="W17" s="30">
        <v>0</v>
      </c>
      <c r="X17" s="22">
        <v>0</v>
      </c>
      <c r="AA17" s="30">
        <v>0</v>
      </c>
      <c r="AB17" s="22">
        <v>0</v>
      </c>
      <c r="AC17" s="23"/>
      <c r="AE17" s="22"/>
      <c r="AQ17" s="22"/>
      <c r="AT17" s="22"/>
      <c r="AX17" s="43"/>
      <c r="BC17" s="43"/>
    </row>
    <row r="18" spans="1:55" x14ac:dyDescent="0.45">
      <c r="N18" s="17">
        <v>4</v>
      </c>
      <c r="O18" s="30">
        <v>2233000</v>
      </c>
      <c r="P18" s="22">
        <v>0.377</v>
      </c>
      <c r="Q18" s="18"/>
      <c r="S18" s="30">
        <v>434736</v>
      </c>
      <c r="T18" s="22">
        <v>0.30139076552455701</v>
      </c>
      <c r="U18" s="20"/>
      <c r="W18" s="30">
        <v>0</v>
      </c>
      <c r="X18" s="22">
        <v>0</v>
      </c>
      <c r="AA18" s="30">
        <v>0</v>
      </c>
      <c r="AB18" s="22">
        <v>0</v>
      </c>
      <c r="AC18" s="23"/>
      <c r="AE18" s="22"/>
      <c r="AQ18" s="22"/>
      <c r="AT18" s="22"/>
      <c r="AX18" s="43"/>
      <c r="BC18" s="43"/>
    </row>
    <row r="19" spans="1:55" x14ac:dyDescent="0.45">
      <c r="A19" t="s">
        <v>50</v>
      </c>
      <c r="C19" s="20">
        <v>2593</v>
      </c>
      <c r="D19" s="22">
        <v>391.79409104158901</v>
      </c>
      <c r="E19" s="20">
        <v>0</v>
      </c>
      <c r="F19" s="20">
        <v>0</v>
      </c>
      <c r="H19" s="22"/>
      <c r="I19" s="22"/>
      <c r="J19" s="22"/>
      <c r="N19" s="17">
        <v>5</v>
      </c>
      <c r="O19" s="30">
        <v>917000</v>
      </c>
      <c r="P19" s="22">
        <v>0.442</v>
      </c>
      <c r="Q19" s="18"/>
      <c r="S19" s="30">
        <v>280800</v>
      </c>
      <c r="T19" s="22">
        <v>0.40163987377643701</v>
      </c>
      <c r="U19" s="20"/>
      <c r="W19" s="30">
        <v>0</v>
      </c>
      <c r="X19" s="22">
        <v>0</v>
      </c>
      <c r="AA19" s="30">
        <v>0</v>
      </c>
      <c r="AB19" s="22">
        <v>0</v>
      </c>
      <c r="AC19" s="23"/>
      <c r="AE19" s="22"/>
      <c r="AQ19" s="22"/>
      <c r="AT19" s="22"/>
      <c r="AX19" s="43"/>
      <c r="BC19" s="43"/>
    </row>
    <row r="20" spans="1:55" x14ac:dyDescent="0.45">
      <c r="N20" s="17">
        <v>6</v>
      </c>
      <c r="O20" s="30">
        <v>202000</v>
      </c>
      <c r="P20" s="22">
        <v>0.51800000000000002</v>
      </c>
      <c r="Q20" s="18"/>
      <c r="S20" s="30">
        <v>61350</v>
      </c>
      <c r="T20" s="22">
        <v>0.50062935123205599</v>
      </c>
      <c r="U20" s="20"/>
      <c r="W20" s="30">
        <v>0</v>
      </c>
      <c r="X20" s="22">
        <v>0</v>
      </c>
      <c r="AA20" s="30">
        <v>0</v>
      </c>
      <c r="AB20" s="22">
        <v>0</v>
      </c>
      <c r="AC20" s="23"/>
      <c r="AE20" s="22"/>
      <c r="AQ20" s="22"/>
      <c r="AT20" s="22"/>
      <c r="AX20" s="43"/>
      <c r="BC20" s="43"/>
    </row>
    <row r="21" spans="1:55" x14ac:dyDescent="0.45">
      <c r="A21" t="s">
        <v>51</v>
      </c>
      <c r="C21" s="13">
        <f>IF(C19=0, 0,IF(C19&lt;&gt; 0, C17/C19))</f>
        <v>1</v>
      </c>
      <c r="D21" s="13">
        <f>IF(D19=0, 0,IF(D19&lt;&gt; 0, D17/D19))</f>
        <v>1</v>
      </c>
      <c r="E21" s="13">
        <f>IF(E19=0, 0,IF(E19&lt;&gt; 0, E17/E19))</f>
        <v>0</v>
      </c>
      <c r="F21" s="13">
        <f>IF(F19=0, 0,IF(F19&lt;&gt; 0, F17/F19))</f>
        <v>0</v>
      </c>
      <c r="J21" s="13">
        <f>IF(H17=0, 0,IF(H17&lt;&gt; 0, J15/H17))</f>
        <v>1</v>
      </c>
      <c r="N21" s="17">
        <v>7</v>
      </c>
      <c r="O21" s="30">
        <v>113000</v>
      </c>
      <c r="P21" s="22">
        <v>0.60599999999999998</v>
      </c>
      <c r="Q21" s="18"/>
      <c r="S21" s="30">
        <v>19650</v>
      </c>
      <c r="T21" s="22">
        <v>0.59668248909239596</v>
      </c>
      <c r="U21" s="20"/>
      <c r="W21" s="30">
        <v>0</v>
      </c>
      <c r="X21" s="22">
        <v>0</v>
      </c>
      <c r="AA21" s="30">
        <v>0</v>
      </c>
      <c r="AB21" s="22">
        <v>0</v>
      </c>
      <c r="AC21" s="23"/>
      <c r="AE21" s="22"/>
      <c r="AQ21" s="22"/>
      <c r="AT21" s="22"/>
      <c r="AX21" s="43"/>
      <c r="BC21" s="43"/>
    </row>
    <row r="22" spans="1:55" x14ac:dyDescent="0.45">
      <c r="N22" s="17">
        <v>8</v>
      </c>
      <c r="O22" s="30">
        <v>60000</v>
      </c>
      <c r="P22" s="22">
        <v>0.70399999999999996</v>
      </c>
      <c r="Q22" s="18"/>
      <c r="S22" s="30">
        <v>15750</v>
      </c>
      <c r="T22" s="22">
        <v>0.71909336962794501</v>
      </c>
      <c r="U22" s="20"/>
      <c r="W22" s="30">
        <v>0</v>
      </c>
      <c r="X22" s="22">
        <v>0</v>
      </c>
      <c r="AA22" s="30">
        <v>0</v>
      </c>
      <c r="AB22" s="22">
        <v>0</v>
      </c>
      <c r="AC22" s="23"/>
      <c r="AE22" s="22"/>
      <c r="AQ22" s="22"/>
      <c r="AT22" s="22"/>
      <c r="AX22" s="43"/>
      <c r="BC22" s="43"/>
    </row>
    <row r="23" spans="1:55" x14ac:dyDescent="0.45">
      <c r="N23" s="17">
        <v>9</v>
      </c>
      <c r="O23" s="30">
        <v>42000</v>
      </c>
      <c r="P23" s="22">
        <v>0.81399999999999995</v>
      </c>
      <c r="Q23" s="18"/>
      <c r="S23" s="30">
        <v>13800</v>
      </c>
      <c r="T23" s="22">
        <v>0.84291226537929098</v>
      </c>
      <c r="U23" s="20"/>
      <c r="W23" s="30">
        <v>0</v>
      </c>
      <c r="X23" s="22">
        <v>0</v>
      </c>
      <c r="AA23" s="30">
        <v>0</v>
      </c>
      <c r="AB23" s="22">
        <v>0</v>
      </c>
      <c r="AC23" s="23"/>
      <c r="AE23" s="22"/>
      <c r="AQ23" s="22"/>
      <c r="AT23" s="22"/>
      <c r="AX23" s="43"/>
      <c r="BC23" s="43"/>
    </row>
    <row r="24" spans="1:55" x14ac:dyDescent="0.45">
      <c r="A24" t="s">
        <v>52</v>
      </c>
      <c r="C24" s="24">
        <f>IF($Q$98+$Q$131 &gt;0,($Q$98+$Q$131)/$C$17/1000,0)</f>
        <v>0.9993578866178171</v>
      </c>
      <c r="D24" s="24">
        <f>IF($U$98+$U$131 &gt;0,($U$98+$U$131)/$D$17/1000,0)</f>
        <v>0.99999999999999944</v>
      </c>
      <c r="E24" s="24">
        <f>IF($Y$98+$Y$131 &gt;0,($Y$98+$Y$131)/$E$17/1000,0)</f>
        <v>0</v>
      </c>
      <c r="F24" s="24">
        <f>IF($AC$98+$AC$131 &gt;0,($AC$98+$AC$131)/$F$17/1000,0)</f>
        <v>0</v>
      </c>
      <c r="G24" s="10"/>
      <c r="H24" s="10"/>
      <c r="I24" s="10"/>
      <c r="J24" s="24">
        <f>IF($AG$98+$AG$131 &gt;0,($AG$98+$AG$131)/$J$15/1000,0)</f>
        <v>0.99944217257565682</v>
      </c>
      <c r="N24" s="17">
        <v>10</v>
      </c>
      <c r="O24" s="30">
        <v>23000</v>
      </c>
      <c r="P24" s="22">
        <v>0.93400000000000005</v>
      </c>
      <c r="Q24" s="18"/>
      <c r="S24" s="30">
        <v>16050</v>
      </c>
      <c r="T24" s="22">
        <v>1.02245337035592</v>
      </c>
      <c r="U24" s="20"/>
      <c r="W24" s="30">
        <v>0</v>
      </c>
      <c r="X24" s="22">
        <v>0</v>
      </c>
      <c r="AA24" s="30">
        <v>0</v>
      </c>
      <c r="AB24" s="22">
        <v>0</v>
      </c>
      <c r="AC24" s="23"/>
      <c r="AE24" s="22"/>
      <c r="AQ24" s="22"/>
      <c r="AT24" s="22"/>
      <c r="AW24" s="5"/>
      <c r="AX24" s="43"/>
      <c r="BC24" s="43"/>
    </row>
    <row r="25" spans="1:55" x14ac:dyDescent="0.45">
      <c r="N25" s="17">
        <v>11</v>
      </c>
      <c r="O25" s="30">
        <v>16000</v>
      </c>
      <c r="P25" s="22">
        <v>1.0660000000000001</v>
      </c>
      <c r="Q25" s="18"/>
      <c r="S25" s="30"/>
      <c r="T25" s="22"/>
      <c r="U25" s="20"/>
      <c r="W25" s="30">
        <v>0</v>
      </c>
      <c r="X25" s="22">
        <v>0</v>
      </c>
      <c r="AA25" s="30">
        <v>0</v>
      </c>
      <c r="AB25" s="22">
        <v>0</v>
      </c>
      <c r="AC25" s="23"/>
      <c r="AE25" s="22"/>
      <c r="AQ25" s="22"/>
      <c r="AT25" s="22"/>
      <c r="AX25" s="43"/>
      <c r="BC25" s="43"/>
    </row>
    <row r="26" spans="1:55" x14ac:dyDescent="0.45">
      <c r="N26" s="17">
        <v>12</v>
      </c>
      <c r="O26" s="30">
        <v>5000</v>
      </c>
      <c r="P26" s="22">
        <v>1.208</v>
      </c>
      <c r="Q26" s="18"/>
      <c r="S26" s="30"/>
      <c r="T26" s="22"/>
      <c r="U26" s="20"/>
      <c r="W26" s="30">
        <v>0</v>
      </c>
      <c r="X26" s="22">
        <v>0</v>
      </c>
      <c r="AA26" s="30">
        <v>0</v>
      </c>
      <c r="AB26" s="22">
        <v>0</v>
      </c>
      <c r="AC26" s="23"/>
      <c r="AE26" s="22"/>
      <c r="AQ26" s="22"/>
      <c r="AT26" s="22"/>
      <c r="AX26" s="43"/>
      <c r="BC26" s="43"/>
    </row>
    <row r="27" spans="1:55" x14ac:dyDescent="0.45">
      <c r="N27" s="17">
        <v>13</v>
      </c>
      <c r="O27" s="30">
        <v>2000</v>
      </c>
      <c r="P27" s="22">
        <v>1.3620000000000001</v>
      </c>
      <c r="Q27" s="18"/>
      <c r="S27" s="30"/>
      <c r="T27" s="22"/>
      <c r="U27" s="20"/>
      <c r="W27" s="30">
        <v>0</v>
      </c>
      <c r="X27" s="22">
        <v>0</v>
      </c>
      <c r="AA27" s="30">
        <v>0</v>
      </c>
      <c r="AB27" s="22">
        <v>0</v>
      </c>
      <c r="AC27" s="23"/>
      <c r="AE27" s="22"/>
      <c r="AQ27" s="22"/>
      <c r="AT27" s="22"/>
      <c r="AX27" s="43"/>
      <c r="BC27" s="43"/>
    </row>
    <row r="28" spans="1:55" x14ac:dyDescent="0.45">
      <c r="N28" s="17">
        <v>14</v>
      </c>
      <c r="O28" s="30">
        <v>2000</v>
      </c>
      <c r="P28" s="22">
        <v>1.5269999999999999</v>
      </c>
      <c r="Q28" s="18"/>
      <c r="S28" s="30"/>
      <c r="T28" s="22"/>
      <c r="U28" s="20"/>
      <c r="W28" s="30">
        <v>0</v>
      </c>
      <c r="X28" s="22">
        <v>0</v>
      </c>
      <c r="AA28" s="30">
        <v>0</v>
      </c>
      <c r="AB28" s="22">
        <v>0</v>
      </c>
      <c r="AC28" s="23"/>
      <c r="AE28" s="22"/>
      <c r="AQ28" s="22"/>
      <c r="AT28" s="22"/>
      <c r="AX28" s="43"/>
      <c r="BC28" s="43"/>
    </row>
    <row r="29" spans="1:55" x14ac:dyDescent="0.45">
      <c r="N29" s="17" t="s">
        <v>53</v>
      </c>
      <c r="O29" s="30">
        <v>7000</v>
      </c>
      <c r="P29" s="22">
        <v>1.7030000000000001</v>
      </c>
      <c r="Q29" s="18"/>
      <c r="S29" s="30"/>
      <c r="T29" s="22"/>
      <c r="U29" s="20"/>
      <c r="W29" s="30">
        <v>0</v>
      </c>
      <c r="X29" s="22">
        <v>0</v>
      </c>
      <c r="AA29" s="30">
        <v>0</v>
      </c>
      <c r="AB29" s="22">
        <v>0</v>
      </c>
      <c r="AC29" s="23"/>
      <c r="AE29" s="22"/>
      <c r="AQ29" s="22"/>
      <c r="AT29" s="22"/>
      <c r="AX29" s="43"/>
      <c r="BC29" s="43"/>
    </row>
    <row r="30" spans="1:55" x14ac:dyDescent="0.45">
      <c r="AQ30" s="22"/>
      <c r="AT30" s="22"/>
      <c r="AX30" s="43"/>
      <c r="BC30" s="43"/>
    </row>
    <row r="31" spans="1:55" x14ac:dyDescent="0.45">
      <c r="N31" t="s">
        <v>54</v>
      </c>
      <c r="O31" s="31">
        <f>SUM(O14:O29)</f>
        <v>6874000</v>
      </c>
      <c r="P31" s="2"/>
      <c r="S31" s="31">
        <f>SUM(S14:S29)</f>
        <v>1128780</v>
      </c>
      <c r="T31" s="2"/>
      <c r="U31" s="5"/>
      <c r="V31" s="5"/>
      <c r="W31" s="31">
        <f>SUM(W14:W29)</f>
        <v>0</v>
      </c>
      <c r="X31" s="2"/>
      <c r="Y31" s="5"/>
      <c r="Z31" s="5"/>
      <c r="AA31" s="31">
        <f>SUM(AA14:AA29)</f>
        <v>0</v>
      </c>
      <c r="AB31" s="2"/>
      <c r="AC31" s="5"/>
      <c r="AW31" s="42"/>
      <c r="AX31" s="43"/>
      <c r="AY31" s="42"/>
      <c r="AZ31" s="42"/>
      <c r="BA31" s="42"/>
      <c r="BB31" s="44"/>
      <c r="BC31" s="43"/>
    </row>
    <row r="32" spans="1:55" x14ac:dyDescent="0.45">
      <c r="A32" s="46"/>
      <c r="B32" s="46"/>
      <c r="C32" s="46"/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7"/>
    </row>
    <row r="33" spans="1:38" x14ac:dyDescent="0.45">
      <c r="P33" s="3"/>
      <c r="U33" s="3"/>
      <c r="Z33" s="3"/>
      <c r="AE33" s="3"/>
      <c r="AK33" s="9"/>
    </row>
    <row r="34" spans="1:38" x14ac:dyDescent="0.45">
      <c r="N34" s="3" t="s">
        <v>26</v>
      </c>
      <c r="P34" s="5" t="str">
        <f>($C$3)</f>
        <v>p7eINT_metier</v>
      </c>
      <c r="T34" s="6" t="s">
        <v>27</v>
      </c>
      <c r="W34" s="7" t="str">
        <f>($C$5)</f>
        <v>Plaice VIIe - International (Used metier based datasets)</v>
      </c>
    </row>
    <row r="35" spans="1:38" x14ac:dyDescent="0.45">
      <c r="N35" s="3"/>
    </row>
    <row r="36" spans="1:38" x14ac:dyDescent="0.45">
      <c r="N36" s="6" t="s">
        <v>29</v>
      </c>
      <c r="P36" s="5">
        <f>($B$7)</f>
        <v>1990</v>
      </c>
      <c r="Q36" s="9"/>
      <c r="R36" s="9"/>
      <c r="S36" s="9"/>
      <c r="T36" s="6" t="s">
        <v>30</v>
      </c>
      <c r="U36" s="10"/>
      <c r="W36" s="5" t="str">
        <f>($D$7)</f>
        <v>Combined</v>
      </c>
    </row>
    <row r="37" spans="1:38" x14ac:dyDescent="0.45">
      <c r="C37" s="25" t="s">
        <v>55</v>
      </c>
      <c r="D37" s="26"/>
      <c r="E37" s="26"/>
      <c r="F37" s="27"/>
      <c r="N37" s="6"/>
      <c r="P37" s="6"/>
      <c r="Q37" s="9"/>
      <c r="R37" s="9"/>
      <c r="S37" s="9"/>
      <c r="U37" s="10"/>
    </row>
    <row r="38" spans="1:38" x14ac:dyDescent="0.45">
      <c r="C38" s="26"/>
      <c r="D38" s="26"/>
      <c r="E38" s="26"/>
      <c r="F38" s="28"/>
      <c r="N38" s="6" t="s">
        <v>32</v>
      </c>
      <c r="P38" s="36">
        <f>($F$7)</f>
        <v>42194</v>
      </c>
      <c r="Q38" s="2"/>
      <c r="R38" s="2"/>
      <c r="T38" s="6" t="s">
        <v>33</v>
      </c>
      <c r="U38" s="2"/>
      <c r="W38" s="5" t="str">
        <f>($J$7)</f>
        <v>idh</v>
      </c>
    </row>
    <row r="39" spans="1:38" x14ac:dyDescent="0.45">
      <c r="C39" s="26" t="s">
        <v>56</v>
      </c>
      <c r="D39" s="26"/>
      <c r="E39" s="26"/>
      <c r="F39" s="27">
        <f>1</f>
        <v>1</v>
      </c>
    </row>
    <row r="40" spans="1:38" x14ac:dyDescent="0.45">
      <c r="C40" s="26" t="s">
        <v>57</v>
      </c>
      <c r="D40" s="26"/>
      <c r="E40" s="26"/>
      <c r="F40" s="28" t="str">
        <f>"n"</f>
        <v>n</v>
      </c>
    </row>
    <row r="41" spans="1:38" x14ac:dyDescent="0.45">
      <c r="C41" s="26" t="s">
        <v>58</v>
      </c>
      <c r="D41" s="26"/>
      <c r="E41" s="26"/>
      <c r="F41" s="28">
        <f>1</f>
        <v>1</v>
      </c>
      <c r="N41" s="15" t="s">
        <v>35</v>
      </c>
    </row>
    <row r="42" spans="1:38" x14ac:dyDescent="0.45">
      <c r="C42" s="26" t="s">
        <v>59</v>
      </c>
      <c r="D42" s="26"/>
      <c r="E42" s="26"/>
      <c r="F42" s="27">
        <f>2</f>
        <v>2</v>
      </c>
    </row>
    <row r="43" spans="1:38" x14ac:dyDescent="0.45">
      <c r="C43" s="26" t="s">
        <v>60</v>
      </c>
      <c r="D43" s="26"/>
      <c r="E43" s="26"/>
      <c r="F43" s="29" t="str">
        <f>"n"</f>
        <v>n</v>
      </c>
      <c r="N43" s="3" t="s">
        <v>61</v>
      </c>
    </row>
    <row r="44" spans="1:38" x14ac:dyDescent="0.45">
      <c r="C44" s="26" t="s">
        <v>62</v>
      </c>
      <c r="D44" s="26"/>
      <c r="E44" s="26"/>
      <c r="F44" s="29">
        <f>3</f>
        <v>3</v>
      </c>
      <c r="AK44" s="9"/>
    </row>
    <row r="45" spans="1:38" x14ac:dyDescent="0.45">
      <c r="C45" s="26" t="s">
        <v>63</v>
      </c>
      <c r="D45" s="26"/>
      <c r="E45" s="26"/>
      <c r="F45" s="26">
        <f>1</f>
        <v>1</v>
      </c>
      <c r="O45" s="37" t="str">
        <f>C14</f>
        <v>International</v>
      </c>
      <c r="P45" s="2"/>
      <c r="S45" s="37" t="str">
        <f>D14</f>
        <v>Migration</v>
      </c>
      <c r="T45" s="2"/>
      <c r="W45" s="37" t="str">
        <f>E14</f>
        <v>-</v>
      </c>
      <c r="X45" s="2"/>
      <c r="AA45" s="37" t="str">
        <f>F14</f>
        <v>-</v>
      </c>
      <c r="AB45" s="2"/>
      <c r="AK45" s="9"/>
    </row>
    <row r="46" spans="1:38" x14ac:dyDescent="0.45">
      <c r="C46" s="26" t="s">
        <v>64</v>
      </c>
      <c r="D46" s="26"/>
      <c r="E46" s="26"/>
      <c r="F46" s="29" t="str">
        <f>"n"</f>
        <v>n</v>
      </c>
      <c r="N46" s="17" t="s">
        <v>40</v>
      </c>
      <c r="O46" s="10" t="s">
        <v>41</v>
      </c>
      <c r="P46" s="10" t="s">
        <v>42</v>
      </c>
      <c r="S46" s="10" t="s">
        <v>41</v>
      </c>
      <c r="T46" s="10" t="s">
        <v>42</v>
      </c>
      <c r="W46" s="10" t="s">
        <v>41</v>
      </c>
      <c r="X46" s="10" t="s">
        <v>42</v>
      </c>
      <c r="AA46" s="10" t="s">
        <v>41</v>
      </c>
      <c r="AB46" s="10" t="s">
        <v>42</v>
      </c>
      <c r="AC46" s="17"/>
      <c r="AE46" s="10"/>
      <c r="AH46" s="10"/>
      <c r="AJ46" s="10"/>
      <c r="AK46" s="10"/>
      <c r="AL46" s="10"/>
    </row>
    <row r="47" spans="1:38" x14ac:dyDescent="0.45">
      <c r="C47" s="26" t="s">
        <v>65</v>
      </c>
      <c r="D47" s="26"/>
      <c r="E47" s="26"/>
      <c r="F47" s="26">
        <f>2</f>
        <v>2</v>
      </c>
      <c r="N47" s="17">
        <v>0</v>
      </c>
      <c r="O47" s="30">
        <v>0</v>
      </c>
      <c r="P47" s="22">
        <v>0</v>
      </c>
      <c r="R47" s="18"/>
      <c r="S47" s="30">
        <v>0</v>
      </c>
      <c r="T47" s="22">
        <v>0</v>
      </c>
      <c r="W47" s="30">
        <v>0</v>
      </c>
      <c r="X47" s="22">
        <v>0</v>
      </c>
      <c r="AA47" s="30">
        <v>0</v>
      </c>
      <c r="AB47" s="22">
        <v>0</v>
      </c>
      <c r="AC47" s="21"/>
      <c r="AE47" s="19"/>
      <c r="AH47" s="22"/>
      <c r="AK47" s="23"/>
      <c r="AL47" s="22"/>
    </row>
    <row r="48" spans="1:38" x14ac:dyDescent="0.45">
      <c r="A48" s="3"/>
      <c r="C48" s="26" t="s">
        <v>66</v>
      </c>
      <c r="D48" s="26"/>
      <c r="E48" s="26"/>
      <c r="F48" s="29" t="str">
        <f>"y"</f>
        <v>y</v>
      </c>
      <c r="N48" s="17">
        <v>1</v>
      </c>
      <c r="O48" s="30">
        <v>0</v>
      </c>
      <c r="P48" s="22">
        <v>0</v>
      </c>
      <c r="R48" s="18"/>
      <c r="S48" s="30">
        <v>0</v>
      </c>
      <c r="T48" s="22">
        <v>0</v>
      </c>
      <c r="W48" s="30">
        <v>0</v>
      </c>
      <c r="X48" s="22">
        <v>0</v>
      </c>
      <c r="AA48" s="30">
        <v>0</v>
      </c>
      <c r="AB48" s="22">
        <v>0</v>
      </c>
      <c r="AC48" s="21"/>
      <c r="AE48" s="19"/>
      <c r="AH48" s="22"/>
      <c r="AK48" s="23"/>
      <c r="AL48" s="22"/>
    </row>
    <row r="49" spans="3:38" x14ac:dyDescent="0.45">
      <c r="C49" s="26" t="s">
        <v>67</v>
      </c>
      <c r="D49" s="26"/>
      <c r="E49" s="26"/>
      <c r="F49" s="29" t="str">
        <f>"n"</f>
        <v>n</v>
      </c>
      <c r="N49" s="17">
        <v>2</v>
      </c>
      <c r="O49" s="30">
        <v>0</v>
      </c>
      <c r="P49" s="22">
        <v>0</v>
      </c>
      <c r="R49" s="18"/>
      <c r="S49" s="30">
        <v>0</v>
      </c>
      <c r="T49" s="22">
        <v>0</v>
      </c>
      <c r="W49" s="30">
        <v>0</v>
      </c>
      <c r="X49" s="22">
        <v>0</v>
      </c>
      <c r="AA49" s="30">
        <v>0</v>
      </c>
      <c r="AB49" s="22">
        <v>0</v>
      </c>
      <c r="AC49" s="21"/>
      <c r="AE49" s="19"/>
      <c r="AH49" s="22"/>
      <c r="AK49" s="23"/>
      <c r="AL49" s="22"/>
    </row>
    <row r="50" spans="3:38" x14ac:dyDescent="0.45">
      <c r="N50" s="17">
        <v>3</v>
      </c>
      <c r="O50" s="30">
        <v>0</v>
      </c>
      <c r="P50" s="22">
        <v>0</v>
      </c>
      <c r="R50" s="18"/>
      <c r="S50" s="30">
        <v>0</v>
      </c>
      <c r="T50" s="22">
        <v>0</v>
      </c>
      <c r="W50" s="30">
        <v>0</v>
      </c>
      <c r="X50" s="22">
        <v>0</v>
      </c>
      <c r="AA50" s="30">
        <v>0</v>
      </c>
      <c r="AB50" s="22">
        <v>0</v>
      </c>
      <c r="AC50" s="21"/>
      <c r="AE50" s="19"/>
      <c r="AH50" s="22"/>
      <c r="AK50" s="23"/>
      <c r="AL50" s="22"/>
    </row>
    <row r="51" spans="3:38" x14ac:dyDescent="0.45">
      <c r="N51" s="17">
        <v>4</v>
      </c>
      <c r="O51" s="30">
        <v>0</v>
      </c>
      <c r="P51" s="22">
        <v>0</v>
      </c>
      <c r="R51" s="18"/>
      <c r="S51" s="30">
        <v>0</v>
      </c>
      <c r="T51" s="22">
        <v>0</v>
      </c>
      <c r="W51" s="30">
        <v>0</v>
      </c>
      <c r="X51" s="22">
        <v>0</v>
      </c>
      <c r="AA51" s="30">
        <v>0</v>
      </c>
      <c r="AB51" s="22">
        <v>0</v>
      </c>
      <c r="AC51" s="21"/>
      <c r="AE51" s="19"/>
      <c r="AH51" s="22"/>
      <c r="AK51" s="23"/>
      <c r="AL51" s="22"/>
    </row>
    <row r="52" spans="3:38" x14ac:dyDescent="0.45">
      <c r="N52" s="17">
        <v>5</v>
      </c>
      <c r="O52" s="30">
        <v>0</v>
      </c>
      <c r="P52" s="22">
        <v>0</v>
      </c>
      <c r="R52" s="18"/>
      <c r="S52" s="30">
        <v>0</v>
      </c>
      <c r="T52" s="22">
        <v>0</v>
      </c>
      <c r="W52" s="30">
        <v>0</v>
      </c>
      <c r="X52" s="22">
        <v>0</v>
      </c>
      <c r="AA52" s="30">
        <v>0</v>
      </c>
      <c r="AB52" s="22">
        <v>0</v>
      </c>
      <c r="AC52" s="21"/>
      <c r="AE52" s="19"/>
      <c r="AH52" s="22"/>
      <c r="AK52" s="23"/>
      <c r="AL52" s="22"/>
    </row>
    <row r="53" spans="3:38" x14ac:dyDescent="0.45">
      <c r="N53" s="17">
        <v>6</v>
      </c>
      <c r="O53" s="30">
        <v>0</v>
      </c>
      <c r="P53" s="22">
        <v>0</v>
      </c>
      <c r="R53" s="18"/>
      <c r="S53" s="30">
        <v>0</v>
      </c>
      <c r="T53" s="22">
        <v>0</v>
      </c>
      <c r="W53" s="30">
        <v>0</v>
      </c>
      <c r="X53" s="22">
        <v>0</v>
      </c>
      <c r="AA53" s="30">
        <v>0</v>
      </c>
      <c r="AB53" s="22">
        <v>0</v>
      </c>
      <c r="AC53" s="21"/>
      <c r="AE53" s="19"/>
      <c r="AH53" s="22"/>
      <c r="AK53" s="23"/>
      <c r="AL53" s="22"/>
    </row>
    <row r="54" spans="3:38" x14ac:dyDescent="0.45">
      <c r="N54" s="17">
        <v>7</v>
      </c>
      <c r="O54" s="30">
        <v>0</v>
      </c>
      <c r="P54" s="22">
        <v>0</v>
      </c>
      <c r="R54" s="18"/>
      <c r="S54" s="30">
        <v>0</v>
      </c>
      <c r="T54" s="22">
        <v>0</v>
      </c>
      <c r="W54" s="30">
        <v>0</v>
      </c>
      <c r="X54" s="22">
        <v>0</v>
      </c>
      <c r="AA54" s="30">
        <v>0</v>
      </c>
      <c r="AB54" s="22">
        <v>0</v>
      </c>
      <c r="AC54" s="21"/>
      <c r="AE54" s="19"/>
      <c r="AH54" s="22"/>
      <c r="AK54" s="23"/>
      <c r="AL54" s="22"/>
    </row>
    <row r="55" spans="3:38" x14ac:dyDescent="0.45">
      <c r="N55" s="17">
        <v>8</v>
      </c>
      <c r="O55" s="30">
        <v>0</v>
      </c>
      <c r="P55" s="22">
        <v>0</v>
      </c>
      <c r="R55" s="18"/>
      <c r="S55" s="30">
        <v>0</v>
      </c>
      <c r="T55" s="22">
        <v>0</v>
      </c>
      <c r="W55" s="30">
        <v>0</v>
      </c>
      <c r="X55" s="22">
        <v>0</v>
      </c>
      <c r="AA55" s="30">
        <v>0</v>
      </c>
      <c r="AB55" s="22">
        <v>0</v>
      </c>
      <c r="AC55" s="21"/>
      <c r="AE55" s="19"/>
      <c r="AH55" s="22"/>
      <c r="AK55" s="23"/>
      <c r="AL55" s="22"/>
    </row>
    <row r="56" spans="3:38" x14ac:dyDescent="0.45">
      <c r="N56" s="17">
        <v>9</v>
      </c>
      <c r="O56" s="30">
        <v>0</v>
      </c>
      <c r="P56" s="22">
        <v>0</v>
      </c>
      <c r="R56" s="18"/>
      <c r="S56" s="30">
        <v>0</v>
      </c>
      <c r="T56" s="22">
        <v>0</v>
      </c>
      <c r="W56" s="30">
        <v>0</v>
      </c>
      <c r="X56" s="22">
        <v>0</v>
      </c>
      <c r="AA56" s="30">
        <v>0</v>
      </c>
      <c r="AB56" s="22">
        <v>0</v>
      </c>
      <c r="AC56" s="21"/>
      <c r="AE56" s="19"/>
      <c r="AH56" s="22"/>
      <c r="AK56" s="23"/>
      <c r="AL56" s="22"/>
    </row>
    <row r="57" spans="3:38" x14ac:dyDescent="0.45">
      <c r="N57" s="17">
        <v>10</v>
      </c>
      <c r="O57" s="30">
        <v>0</v>
      </c>
      <c r="P57" s="22">
        <v>0</v>
      </c>
      <c r="R57" s="18"/>
      <c r="S57" s="30">
        <v>0</v>
      </c>
      <c r="T57" s="22">
        <v>0</v>
      </c>
      <c r="W57" s="30">
        <v>0</v>
      </c>
      <c r="X57" s="22">
        <v>0</v>
      </c>
      <c r="AA57" s="30">
        <v>0</v>
      </c>
      <c r="AB57" s="22">
        <v>0</v>
      </c>
      <c r="AC57" s="21"/>
      <c r="AE57" s="19"/>
      <c r="AH57" s="22"/>
      <c r="AK57" s="23"/>
      <c r="AL57" s="22"/>
    </row>
    <row r="58" spans="3:38" x14ac:dyDescent="0.45">
      <c r="N58" s="17">
        <v>11</v>
      </c>
      <c r="O58" s="30">
        <v>0</v>
      </c>
      <c r="P58" s="22">
        <v>0</v>
      </c>
      <c r="R58" s="18"/>
      <c r="S58" s="30">
        <v>0</v>
      </c>
      <c r="T58" s="22">
        <v>0</v>
      </c>
      <c r="W58" s="30">
        <v>0</v>
      </c>
      <c r="X58" s="22">
        <v>0</v>
      </c>
      <c r="AA58" s="30">
        <v>0</v>
      </c>
      <c r="AB58" s="22">
        <v>0</v>
      </c>
      <c r="AC58" s="21"/>
      <c r="AE58" s="19"/>
      <c r="AH58" s="22"/>
      <c r="AK58" s="23"/>
      <c r="AL58" s="22"/>
    </row>
    <row r="59" spans="3:38" x14ac:dyDescent="0.45">
      <c r="N59" s="17">
        <v>12</v>
      </c>
      <c r="O59" s="30">
        <v>0</v>
      </c>
      <c r="P59" s="22">
        <v>0</v>
      </c>
      <c r="R59" s="18"/>
      <c r="S59" s="30">
        <v>0</v>
      </c>
      <c r="T59" s="22">
        <v>0</v>
      </c>
      <c r="W59" s="30">
        <v>0</v>
      </c>
      <c r="X59" s="22">
        <v>0</v>
      </c>
      <c r="AA59" s="30">
        <v>0</v>
      </c>
      <c r="AB59" s="22">
        <v>0</v>
      </c>
      <c r="AC59" s="21"/>
      <c r="AE59" s="19"/>
      <c r="AH59" s="22"/>
      <c r="AK59" s="23"/>
      <c r="AL59" s="22"/>
    </row>
    <row r="60" spans="3:38" x14ac:dyDescent="0.45">
      <c r="N60" s="17">
        <v>13</v>
      </c>
      <c r="O60" s="30">
        <v>0</v>
      </c>
      <c r="P60" s="22">
        <v>0</v>
      </c>
      <c r="R60" s="18"/>
      <c r="S60" s="30">
        <v>0</v>
      </c>
      <c r="T60" s="22">
        <v>0</v>
      </c>
      <c r="W60" s="30">
        <v>0</v>
      </c>
      <c r="X60" s="22">
        <v>0</v>
      </c>
      <c r="AA60" s="30">
        <v>0</v>
      </c>
      <c r="AB60" s="22">
        <v>0</v>
      </c>
      <c r="AC60" s="21"/>
      <c r="AE60" s="19"/>
      <c r="AH60" s="22"/>
      <c r="AK60" s="23"/>
      <c r="AL60" s="22"/>
    </row>
    <row r="61" spans="3:38" x14ac:dyDescent="0.45">
      <c r="N61" s="17">
        <v>14</v>
      </c>
      <c r="O61" s="30">
        <v>0</v>
      </c>
      <c r="P61" s="22">
        <v>0</v>
      </c>
      <c r="R61" s="18"/>
      <c r="S61" s="30">
        <v>0</v>
      </c>
      <c r="T61" s="22">
        <v>0</v>
      </c>
      <c r="W61" s="30">
        <v>0</v>
      </c>
      <c r="X61" s="22">
        <v>0</v>
      </c>
      <c r="AA61" s="30">
        <v>0</v>
      </c>
      <c r="AB61" s="22">
        <v>0</v>
      </c>
      <c r="AC61" s="21"/>
      <c r="AE61" s="19"/>
      <c r="AH61" s="22"/>
      <c r="AK61" s="23"/>
      <c r="AL61" s="22"/>
    </row>
    <row r="62" spans="3:38" x14ac:dyDescent="0.45">
      <c r="N62" s="17" t="s">
        <v>53</v>
      </c>
      <c r="O62" s="30">
        <v>0</v>
      </c>
      <c r="P62" s="22">
        <v>0</v>
      </c>
      <c r="R62" s="18"/>
      <c r="S62" s="30">
        <v>0</v>
      </c>
      <c r="T62" s="22">
        <v>0</v>
      </c>
      <c r="W62" s="30">
        <v>0</v>
      </c>
      <c r="X62" s="22">
        <v>0</v>
      </c>
      <c r="AA62" s="30">
        <v>0</v>
      </c>
      <c r="AB62" s="22">
        <v>0</v>
      </c>
      <c r="AC62" s="21"/>
      <c r="AE62" s="19"/>
      <c r="AH62" s="22"/>
      <c r="AK62" s="23"/>
      <c r="AL62" s="22"/>
    </row>
    <row r="64" spans="3:38" x14ac:dyDescent="0.45">
      <c r="N64" t="s">
        <v>54</v>
      </c>
      <c r="O64" s="31">
        <f>SUM(O47:O62)</f>
        <v>0</v>
      </c>
      <c r="P64" s="2"/>
      <c r="S64" s="31">
        <f>SUM(S47:S62)</f>
        <v>0</v>
      </c>
      <c r="T64" s="2"/>
      <c r="W64" s="31">
        <f>SUM(W47:W62)</f>
        <v>0</v>
      </c>
      <c r="X64" s="2"/>
      <c r="AA64" s="31">
        <f>SUM(AA47:AA62)</f>
        <v>0</v>
      </c>
      <c r="AB64" s="2"/>
      <c r="AE64" s="2"/>
    </row>
    <row r="65" spans="1:38" x14ac:dyDescent="0.45">
      <c r="N65" s="17"/>
      <c r="P65" s="23"/>
      <c r="Q65" s="22"/>
      <c r="U65" s="23"/>
      <c r="V65" s="22"/>
      <c r="W65" s="22"/>
      <c r="X65" s="22"/>
      <c r="Z65" s="23"/>
      <c r="AA65" s="22"/>
      <c r="AB65" s="22"/>
      <c r="AC65" s="17"/>
      <c r="AE65" s="23"/>
      <c r="AF65" s="22"/>
      <c r="AH65" s="22"/>
      <c r="AK65" s="23"/>
      <c r="AL65" s="22"/>
    </row>
    <row r="66" spans="1:38" x14ac:dyDescent="0.45">
      <c r="N66" s="17"/>
      <c r="P66" s="23"/>
      <c r="Q66" s="22"/>
      <c r="U66" s="23"/>
      <c r="V66" s="22"/>
      <c r="W66" s="22"/>
      <c r="X66" s="22"/>
      <c r="Z66" s="23"/>
      <c r="AA66" s="22"/>
      <c r="AB66" s="22"/>
      <c r="AC66" s="17"/>
      <c r="AE66" s="23"/>
      <c r="AF66" s="22"/>
      <c r="AH66" s="22"/>
      <c r="AK66" s="23"/>
      <c r="AL66" s="22"/>
    </row>
    <row r="67" spans="1:38" x14ac:dyDescent="0.45">
      <c r="N67" s="17"/>
      <c r="P67" s="23"/>
      <c r="Q67" s="22"/>
      <c r="U67" s="23"/>
      <c r="V67" s="22"/>
      <c r="W67" s="22"/>
      <c r="X67" s="22"/>
      <c r="Z67" s="23"/>
      <c r="AA67" s="22"/>
      <c r="AB67" s="22"/>
      <c r="AC67" s="17"/>
      <c r="AE67" s="23"/>
      <c r="AF67" s="22"/>
      <c r="AH67" s="22"/>
      <c r="AK67" s="23"/>
      <c r="AL67" s="22"/>
    </row>
    <row r="68" spans="1:38" ht="22.5" x14ac:dyDescent="0.75">
      <c r="A68" s="3" t="s">
        <v>22</v>
      </c>
      <c r="C68" s="1" t="s">
        <v>23</v>
      </c>
      <c r="E68" s="2"/>
      <c r="F68" s="3" t="s">
        <v>24</v>
      </c>
      <c r="J68" s="3" t="str">
        <f>J1</f>
        <v>VERSION 2.2 (17/8/98)</v>
      </c>
      <c r="N68" s="3" t="s">
        <v>26</v>
      </c>
      <c r="P68" s="5" t="str">
        <f>($C$3)</f>
        <v>p7eINT_metier</v>
      </c>
      <c r="T68" s="6" t="s">
        <v>27</v>
      </c>
      <c r="W68" s="7" t="str">
        <f>($C$5)</f>
        <v>Plaice VIIe - International (Used metier based datasets)</v>
      </c>
    </row>
    <row r="69" spans="1:38" x14ac:dyDescent="0.45">
      <c r="F69" s="3"/>
      <c r="N69" s="3"/>
    </row>
    <row r="70" spans="1:38" x14ac:dyDescent="0.45">
      <c r="A70" s="3" t="s">
        <v>26</v>
      </c>
      <c r="C70" s="8" t="str">
        <f>C3</f>
        <v>p7eINT_metier</v>
      </c>
      <c r="N70" s="6" t="s">
        <v>29</v>
      </c>
      <c r="P70" s="5">
        <f>($B$7)</f>
        <v>1990</v>
      </c>
      <c r="Q70" s="9"/>
      <c r="R70" s="9"/>
      <c r="S70" s="9"/>
      <c r="T70" s="6" t="s">
        <v>30</v>
      </c>
      <c r="U70" s="10"/>
      <c r="W70" s="5" t="str">
        <f>($D$7)</f>
        <v>Combined</v>
      </c>
    </row>
    <row r="71" spans="1:38" x14ac:dyDescent="0.45">
      <c r="A71" s="3"/>
      <c r="N71" s="6"/>
      <c r="P71" s="6"/>
      <c r="Q71" s="9"/>
      <c r="R71" s="9"/>
      <c r="S71" s="9"/>
      <c r="U71" s="10"/>
    </row>
    <row r="72" spans="1:38" x14ac:dyDescent="0.45">
      <c r="A72" s="6" t="s">
        <v>27</v>
      </c>
      <c r="C72" s="11" t="str">
        <f>C5</f>
        <v>Plaice VIIe - International (Used metier based datasets)</v>
      </c>
      <c r="D72" s="9"/>
      <c r="E72" s="9"/>
      <c r="G72" s="10"/>
      <c r="N72" s="6" t="s">
        <v>32</v>
      </c>
      <c r="P72" s="36">
        <f>($F$7)</f>
        <v>42194</v>
      </c>
      <c r="Q72" s="2"/>
      <c r="R72" s="2"/>
      <c r="T72" s="6" t="s">
        <v>33</v>
      </c>
      <c r="U72" s="2"/>
      <c r="W72" s="5" t="str">
        <f>($J$7)</f>
        <v>idh</v>
      </c>
    </row>
    <row r="73" spans="1:38" x14ac:dyDescent="0.45">
      <c r="A73" s="6"/>
      <c r="C73" s="6"/>
      <c r="D73" s="9"/>
      <c r="E73" s="9"/>
      <c r="G73" s="10"/>
    </row>
    <row r="74" spans="1:38" x14ac:dyDescent="0.45">
      <c r="A74" s="6" t="s">
        <v>29</v>
      </c>
      <c r="B74" s="12">
        <f>B7</f>
        <v>1990</v>
      </c>
      <c r="C74" s="9" t="s">
        <v>30</v>
      </c>
      <c r="D74" s="13" t="str">
        <f>D7</f>
        <v>Combined</v>
      </c>
      <c r="E74" s="4" t="s">
        <v>32</v>
      </c>
      <c r="F74" s="35">
        <f>F7</f>
        <v>42194</v>
      </c>
      <c r="G74" s="2"/>
      <c r="I74" s="4" t="s">
        <v>33</v>
      </c>
      <c r="J74" s="12" t="str">
        <f>J7</f>
        <v>idh</v>
      </c>
    </row>
    <row r="75" spans="1:38" x14ac:dyDescent="0.45">
      <c r="A75" s="6"/>
      <c r="B75" s="12"/>
      <c r="C75" s="9"/>
      <c r="D75" s="13"/>
      <c r="E75" s="4"/>
      <c r="F75" s="14"/>
      <c r="G75" s="2"/>
      <c r="I75" s="4"/>
      <c r="J75" s="12"/>
      <c r="N75" s="15" t="s">
        <v>68</v>
      </c>
    </row>
    <row r="77" spans="1:38" x14ac:dyDescent="0.45">
      <c r="H77" s="16" t="s">
        <v>39</v>
      </c>
      <c r="I77" s="4"/>
      <c r="N77" s="3" t="s">
        <v>37</v>
      </c>
    </row>
    <row r="78" spans="1:38" x14ac:dyDescent="0.45">
      <c r="C78" s="16" t="s">
        <v>69</v>
      </c>
      <c r="D78" s="16" t="s">
        <v>70</v>
      </c>
      <c r="E78" s="16" t="s">
        <v>71</v>
      </c>
      <c r="F78" s="16" t="s">
        <v>72</v>
      </c>
      <c r="H78" s="16" t="s">
        <v>47</v>
      </c>
      <c r="I78" s="4"/>
      <c r="AE78" s="37" t="str">
        <f>J13</f>
        <v>TOTAL</v>
      </c>
      <c r="AF78" s="2"/>
    </row>
    <row r="79" spans="1:38" x14ac:dyDescent="0.45">
      <c r="A79" t="s">
        <v>48</v>
      </c>
      <c r="C79" s="20">
        <f>C15</f>
        <v>2593</v>
      </c>
      <c r="D79" s="20">
        <f>D15</f>
        <v>391.79409104158901</v>
      </c>
      <c r="E79" s="20">
        <f>E15</f>
        <v>0</v>
      </c>
      <c r="F79" s="20">
        <f>F15</f>
        <v>0</v>
      </c>
      <c r="H79" s="22">
        <f>SUM(C79:F79)</f>
        <v>2984.7940910415891</v>
      </c>
      <c r="O79" s="37" t="str">
        <f>C14</f>
        <v>International</v>
      </c>
      <c r="P79" s="2"/>
      <c r="S79" s="37" t="str">
        <f>D14</f>
        <v>Migration</v>
      </c>
      <c r="T79" s="2"/>
      <c r="W79" s="37" t="str">
        <f>E14</f>
        <v>-</v>
      </c>
      <c r="X79" s="2"/>
      <c r="AA79" s="37" t="str">
        <f>F14</f>
        <v>-</v>
      </c>
      <c r="AB79" s="2"/>
      <c r="AE79" s="37" t="str">
        <f>J14</f>
        <v>ANNUAL</v>
      </c>
      <c r="AF79" s="2"/>
    </row>
    <row r="80" spans="1:38" x14ac:dyDescent="0.45">
      <c r="A80" t="s">
        <v>73</v>
      </c>
      <c r="N80" s="17" t="s">
        <v>40</v>
      </c>
      <c r="O80" s="10" t="s">
        <v>41</v>
      </c>
      <c r="P80" s="10" t="s">
        <v>42</v>
      </c>
      <c r="S80" s="10" t="s">
        <v>41</v>
      </c>
      <c r="T80" s="10" t="s">
        <v>42</v>
      </c>
      <c r="U80" s="10"/>
      <c r="W80" s="10" t="s">
        <v>41</v>
      </c>
      <c r="X80" s="10" t="s">
        <v>42</v>
      </c>
      <c r="Y80" s="10"/>
      <c r="AA80" s="10" t="s">
        <v>41</v>
      </c>
      <c r="AB80" s="10" t="s">
        <v>42</v>
      </c>
      <c r="AC80" s="10"/>
      <c r="AE80" s="10" t="s">
        <v>74</v>
      </c>
      <c r="AF80" s="10" t="s">
        <v>75</v>
      </c>
    </row>
    <row r="81" spans="1:33" x14ac:dyDescent="0.45">
      <c r="N81" s="17">
        <v>0</v>
      </c>
      <c r="O81" s="30">
        <f>SUM($O$14*$C$21)</f>
        <v>0</v>
      </c>
      <c r="P81" s="22">
        <f t="shared" ref="P81:P96" si="0">P14</f>
        <v>0</v>
      </c>
      <c r="Q81" s="22">
        <f t="shared" ref="Q81:Q96" si="1">SUM(O81*P81)</f>
        <v>0</v>
      </c>
      <c r="S81" s="30">
        <f t="shared" ref="S81:S96" si="2">SUM(S14*$D$21)</f>
        <v>0</v>
      </c>
      <c r="T81" s="22">
        <f t="shared" ref="T81:T96" si="3">T14</f>
        <v>0</v>
      </c>
      <c r="U81" s="22">
        <f t="shared" ref="U81:U96" si="4">SUM(S81*T81)</f>
        <v>0</v>
      </c>
      <c r="W81" s="30">
        <f t="shared" ref="W81:W96" si="5">SUM(W14*$E$21)</f>
        <v>0</v>
      </c>
      <c r="X81" s="22">
        <f t="shared" ref="X81:X96" si="6">X14</f>
        <v>0</v>
      </c>
      <c r="Y81" s="22">
        <f t="shared" ref="Y81:Y96" si="7">SUM(W81*X81)</f>
        <v>0</v>
      </c>
      <c r="AA81" s="30">
        <f t="shared" ref="AA81:AA96" si="8">SUM(AA14*$F$21)</f>
        <v>0</v>
      </c>
      <c r="AB81" s="22">
        <f t="shared" ref="AB81:AB96" si="9">AB14</f>
        <v>0</v>
      </c>
      <c r="AC81" s="22">
        <f t="shared" ref="AC81:AC96" si="10">SUM(AA81*AB81)</f>
        <v>0</v>
      </c>
      <c r="AE81" s="30">
        <f t="shared" ref="AE81:AE96" si="11">SUM(AA81+W81+S81+O81)*$J$21</f>
        <v>0</v>
      </c>
      <c r="AF81" s="22">
        <f t="shared" ref="AF81:AF96" si="12">IF(O81+S81+W81+AA81 =0,0,(P81*O81 +T81*S81+ X81*W81 +AB81*AA81)/(O81+S81+W81+AA81))</f>
        <v>0</v>
      </c>
      <c r="AG81">
        <f t="shared" ref="AG81:AG96" si="13">SUM(AE81*AF81)</f>
        <v>0</v>
      </c>
    </row>
    <row r="82" spans="1:33" x14ac:dyDescent="0.45">
      <c r="A82" t="s">
        <v>52</v>
      </c>
      <c r="C82" s="24">
        <f>C24</f>
        <v>0.9993578866178171</v>
      </c>
      <c r="D82" s="24">
        <f>D24</f>
        <v>0.99999999999999944</v>
      </c>
      <c r="E82" s="24">
        <f>E24</f>
        <v>0</v>
      </c>
      <c r="F82" s="24">
        <f>F24</f>
        <v>0</v>
      </c>
      <c r="G82" s="10"/>
      <c r="H82" s="24">
        <f>J24</f>
        <v>0.99944217257565682</v>
      </c>
      <c r="I82" s="10"/>
      <c r="N82" s="17">
        <v>1</v>
      </c>
      <c r="O82" s="30">
        <f>SUM($O$15*$C$21)</f>
        <v>57000</v>
      </c>
      <c r="P82" s="22">
        <f t="shared" si="0"/>
        <v>0.248</v>
      </c>
      <c r="Q82" s="22">
        <f t="shared" si="1"/>
        <v>14136</v>
      </c>
      <c r="S82" s="30">
        <f t="shared" si="2"/>
        <v>0</v>
      </c>
      <c r="T82" s="22">
        <f t="shared" si="3"/>
        <v>0</v>
      </c>
      <c r="U82" s="22">
        <f t="shared" si="4"/>
        <v>0</v>
      </c>
      <c r="W82" s="30">
        <f t="shared" si="5"/>
        <v>0</v>
      </c>
      <c r="X82" s="22">
        <f t="shared" si="6"/>
        <v>0</v>
      </c>
      <c r="Y82" s="22">
        <f t="shared" si="7"/>
        <v>0</v>
      </c>
      <c r="AA82" s="30">
        <f t="shared" si="8"/>
        <v>0</v>
      </c>
      <c r="AB82" s="22">
        <f t="shared" si="9"/>
        <v>0</v>
      </c>
      <c r="AC82" s="22">
        <f t="shared" si="10"/>
        <v>0</v>
      </c>
      <c r="AE82" s="30">
        <f t="shared" si="11"/>
        <v>57000</v>
      </c>
      <c r="AF82" s="22">
        <f t="shared" si="12"/>
        <v>0.248</v>
      </c>
      <c r="AG82">
        <f t="shared" si="13"/>
        <v>14136</v>
      </c>
    </row>
    <row r="83" spans="1:33" x14ac:dyDescent="0.45">
      <c r="N83" s="17">
        <v>2</v>
      </c>
      <c r="O83" s="30">
        <f>SUM($O$16*$C$21)</f>
        <v>320000</v>
      </c>
      <c r="P83" s="22">
        <f t="shared" si="0"/>
        <v>0.28000000000000003</v>
      </c>
      <c r="Q83" s="22">
        <f t="shared" si="1"/>
        <v>89600.000000000015</v>
      </c>
      <c r="S83" s="30">
        <f t="shared" si="2"/>
        <v>10620</v>
      </c>
      <c r="T83" s="22">
        <f t="shared" si="3"/>
        <v>0.18138021221366901</v>
      </c>
      <c r="U83" s="22">
        <f t="shared" si="4"/>
        <v>1926.2578537091649</v>
      </c>
      <c r="W83" s="30">
        <f t="shared" si="5"/>
        <v>0</v>
      </c>
      <c r="X83" s="22">
        <f t="shared" si="6"/>
        <v>0</v>
      </c>
      <c r="Y83" s="22">
        <f t="shared" si="7"/>
        <v>0</v>
      </c>
      <c r="AA83" s="30">
        <f t="shared" si="8"/>
        <v>0</v>
      </c>
      <c r="AB83" s="22">
        <f t="shared" si="9"/>
        <v>0</v>
      </c>
      <c r="AC83" s="22">
        <f t="shared" si="10"/>
        <v>0</v>
      </c>
      <c r="AE83" s="30">
        <f t="shared" si="11"/>
        <v>330620</v>
      </c>
      <c r="AF83" s="22">
        <f t="shared" si="12"/>
        <v>0.27683218756793049</v>
      </c>
      <c r="AG83">
        <f t="shared" si="13"/>
        <v>91526.257853709176</v>
      </c>
    </row>
    <row r="84" spans="1:33" x14ac:dyDescent="0.45">
      <c r="N84" s="17">
        <v>3</v>
      </c>
      <c r="O84" s="30">
        <f>SUM($O$17*$C$21)</f>
        <v>2875000</v>
      </c>
      <c r="P84" s="22">
        <f t="shared" si="0"/>
        <v>0.32300000000000001</v>
      </c>
      <c r="Q84" s="22">
        <f t="shared" si="1"/>
        <v>928625</v>
      </c>
      <c r="S84" s="30">
        <f t="shared" si="2"/>
        <v>276024</v>
      </c>
      <c r="T84" s="22">
        <f t="shared" si="3"/>
        <v>0.23278857183988799</v>
      </c>
      <c r="U84" s="22">
        <f t="shared" si="4"/>
        <v>64255.232753533244</v>
      </c>
      <c r="W84" s="30">
        <f t="shared" si="5"/>
        <v>0</v>
      </c>
      <c r="X84" s="22">
        <f t="shared" si="6"/>
        <v>0</v>
      </c>
      <c r="Y84" s="22">
        <f t="shared" si="7"/>
        <v>0</v>
      </c>
      <c r="AA84" s="30">
        <f t="shared" si="8"/>
        <v>0</v>
      </c>
      <c r="AB84" s="22">
        <f t="shared" si="9"/>
        <v>0</v>
      </c>
      <c r="AC84" s="22">
        <f t="shared" si="10"/>
        <v>0</v>
      </c>
      <c r="AE84" s="30">
        <f t="shared" si="11"/>
        <v>3151024</v>
      </c>
      <c r="AF84" s="22">
        <f t="shared" si="12"/>
        <v>0.3150976421485629</v>
      </c>
      <c r="AG84">
        <f t="shared" si="13"/>
        <v>992880.23275353329</v>
      </c>
    </row>
    <row r="85" spans="1:33" x14ac:dyDescent="0.45">
      <c r="N85" s="17">
        <v>4</v>
      </c>
      <c r="O85" s="30">
        <f>SUM($O$18*$C$21)</f>
        <v>2233000</v>
      </c>
      <c r="P85" s="22">
        <f t="shared" si="0"/>
        <v>0.377</v>
      </c>
      <c r="Q85" s="22">
        <f t="shared" si="1"/>
        <v>841841</v>
      </c>
      <c r="S85" s="30">
        <f t="shared" si="2"/>
        <v>434736</v>
      </c>
      <c r="T85" s="22">
        <f t="shared" si="3"/>
        <v>0.30139076552455701</v>
      </c>
      <c r="U85" s="22">
        <f t="shared" si="4"/>
        <v>131025.41584108381</v>
      </c>
      <c r="W85" s="30">
        <f t="shared" si="5"/>
        <v>0</v>
      </c>
      <c r="X85" s="22">
        <f t="shared" si="6"/>
        <v>0</v>
      </c>
      <c r="Y85" s="22">
        <f t="shared" si="7"/>
        <v>0</v>
      </c>
      <c r="AA85" s="30">
        <f t="shared" si="8"/>
        <v>0</v>
      </c>
      <c r="AB85" s="22">
        <f t="shared" si="9"/>
        <v>0</v>
      </c>
      <c r="AC85" s="22">
        <f t="shared" si="10"/>
        <v>0</v>
      </c>
      <c r="AE85" s="30">
        <f t="shared" si="11"/>
        <v>2667736</v>
      </c>
      <c r="AF85" s="22">
        <f t="shared" si="12"/>
        <v>0.36467866979381913</v>
      </c>
      <c r="AG85">
        <f t="shared" si="13"/>
        <v>972866.41584108386</v>
      </c>
    </row>
    <row r="86" spans="1:33" x14ac:dyDescent="0.45">
      <c r="N86" s="17">
        <v>5</v>
      </c>
      <c r="O86" s="30">
        <f>SUM($O$19*$C$21)</f>
        <v>917000</v>
      </c>
      <c r="P86" s="22">
        <f t="shared" si="0"/>
        <v>0.442</v>
      </c>
      <c r="Q86" s="22">
        <f t="shared" si="1"/>
        <v>405314</v>
      </c>
      <c r="S86" s="30">
        <f t="shared" si="2"/>
        <v>280800</v>
      </c>
      <c r="T86" s="22">
        <f t="shared" si="3"/>
        <v>0.40163987377643701</v>
      </c>
      <c r="U86" s="22">
        <f t="shared" si="4"/>
        <v>112780.47655642351</v>
      </c>
      <c r="W86" s="30">
        <f t="shared" si="5"/>
        <v>0</v>
      </c>
      <c r="X86" s="22">
        <f t="shared" si="6"/>
        <v>0</v>
      </c>
      <c r="Y86" s="22">
        <f t="shared" si="7"/>
        <v>0</v>
      </c>
      <c r="AA86" s="30">
        <f t="shared" si="8"/>
        <v>0</v>
      </c>
      <c r="AB86" s="22">
        <f t="shared" si="9"/>
        <v>0</v>
      </c>
      <c r="AC86" s="22">
        <f t="shared" si="10"/>
        <v>0</v>
      </c>
      <c r="AE86" s="30">
        <f t="shared" si="11"/>
        <v>1197800</v>
      </c>
      <c r="AF86" s="22">
        <f t="shared" si="12"/>
        <v>0.43253838416799428</v>
      </c>
      <c r="AG86">
        <f t="shared" si="13"/>
        <v>518094.47655642353</v>
      </c>
    </row>
    <row r="87" spans="1:33" x14ac:dyDescent="0.45">
      <c r="N87" s="17">
        <v>6</v>
      </c>
      <c r="O87" s="30">
        <f>SUM($O$20*$C$21)</f>
        <v>202000</v>
      </c>
      <c r="P87" s="22">
        <f t="shared" si="0"/>
        <v>0.51800000000000002</v>
      </c>
      <c r="Q87" s="22">
        <f t="shared" si="1"/>
        <v>104636</v>
      </c>
      <c r="S87" s="30">
        <f t="shared" si="2"/>
        <v>61350</v>
      </c>
      <c r="T87" s="22">
        <f t="shared" si="3"/>
        <v>0.50062935123205599</v>
      </c>
      <c r="U87" s="22">
        <f t="shared" si="4"/>
        <v>30713.610698086635</v>
      </c>
      <c r="W87" s="30">
        <f t="shared" si="5"/>
        <v>0</v>
      </c>
      <c r="X87" s="22">
        <f t="shared" si="6"/>
        <v>0</v>
      </c>
      <c r="Y87" s="22">
        <f t="shared" si="7"/>
        <v>0</v>
      </c>
      <c r="AA87" s="30">
        <f t="shared" si="8"/>
        <v>0</v>
      </c>
      <c r="AB87" s="22">
        <f t="shared" si="9"/>
        <v>0</v>
      </c>
      <c r="AC87" s="22">
        <f t="shared" si="10"/>
        <v>0</v>
      </c>
      <c r="AE87" s="30">
        <f t="shared" si="11"/>
        <v>263350</v>
      </c>
      <c r="AF87" s="22">
        <f t="shared" si="12"/>
        <v>0.51395333471838478</v>
      </c>
      <c r="AG87">
        <f t="shared" si="13"/>
        <v>135349.61069808665</v>
      </c>
    </row>
    <row r="88" spans="1:33" x14ac:dyDescent="0.45">
      <c r="N88" s="17">
        <v>7</v>
      </c>
      <c r="O88" s="30">
        <f>SUM($O$21*$C$21)</f>
        <v>113000</v>
      </c>
      <c r="P88" s="22">
        <f t="shared" si="0"/>
        <v>0.60599999999999998</v>
      </c>
      <c r="Q88" s="22">
        <f t="shared" si="1"/>
        <v>68478</v>
      </c>
      <c r="S88" s="30">
        <f t="shared" si="2"/>
        <v>19650</v>
      </c>
      <c r="T88" s="22">
        <f t="shared" si="3"/>
        <v>0.59668248909239596</v>
      </c>
      <c r="U88" s="22">
        <f t="shared" si="4"/>
        <v>11724.810910665581</v>
      </c>
      <c r="W88" s="30">
        <f t="shared" si="5"/>
        <v>0</v>
      </c>
      <c r="X88" s="22">
        <f t="shared" si="6"/>
        <v>0</v>
      </c>
      <c r="Y88" s="22">
        <f t="shared" si="7"/>
        <v>0</v>
      </c>
      <c r="AA88" s="30">
        <f t="shared" si="8"/>
        <v>0</v>
      </c>
      <c r="AB88" s="22">
        <f t="shared" si="9"/>
        <v>0</v>
      </c>
      <c r="AC88" s="22">
        <f t="shared" si="10"/>
        <v>0</v>
      </c>
      <c r="AE88" s="30">
        <f t="shared" si="11"/>
        <v>132650</v>
      </c>
      <c r="AF88" s="22">
        <f t="shared" si="12"/>
        <v>0.60461975809020407</v>
      </c>
      <c r="AG88">
        <f t="shared" si="13"/>
        <v>80202.810910665576</v>
      </c>
    </row>
    <row r="89" spans="1:33" x14ac:dyDescent="0.45">
      <c r="N89" s="17">
        <v>8</v>
      </c>
      <c r="O89" s="30">
        <f>SUM($O$22*$C$21)</f>
        <v>60000</v>
      </c>
      <c r="P89" s="22">
        <f t="shared" si="0"/>
        <v>0.70399999999999996</v>
      </c>
      <c r="Q89" s="22">
        <f t="shared" si="1"/>
        <v>42240</v>
      </c>
      <c r="S89" s="30">
        <f t="shared" si="2"/>
        <v>15750</v>
      </c>
      <c r="T89" s="22">
        <f t="shared" si="3"/>
        <v>0.71909336962794501</v>
      </c>
      <c r="U89" s="22">
        <f t="shared" si="4"/>
        <v>11325.720571640133</v>
      </c>
      <c r="W89" s="30">
        <f t="shared" si="5"/>
        <v>0</v>
      </c>
      <c r="X89" s="22">
        <f t="shared" si="6"/>
        <v>0</v>
      </c>
      <c r="Y89" s="22">
        <f t="shared" si="7"/>
        <v>0</v>
      </c>
      <c r="AA89" s="30">
        <f t="shared" si="8"/>
        <v>0</v>
      </c>
      <c r="AB89" s="22">
        <f t="shared" si="9"/>
        <v>0</v>
      </c>
      <c r="AC89" s="22">
        <f t="shared" si="10"/>
        <v>0</v>
      </c>
      <c r="AE89" s="30">
        <f t="shared" si="11"/>
        <v>75750</v>
      </c>
      <c r="AF89" s="22">
        <f t="shared" si="12"/>
        <v>0.7071382253681866</v>
      </c>
      <c r="AG89">
        <f t="shared" si="13"/>
        <v>53565.720571640137</v>
      </c>
    </row>
    <row r="90" spans="1:33" x14ac:dyDescent="0.45">
      <c r="N90" s="17">
        <v>9</v>
      </c>
      <c r="O90" s="30">
        <f>SUM($O$23*$C$21)</f>
        <v>42000</v>
      </c>
      <c r="P90" s="22">
        <f t="shared" si="0"/>
        <v>0.81399999999999995</v>
      </c>
      <c r="Q90" s="22">
        <f t="shared" si="1"/>
        <v>34188</v>
      </c>
      <c r="S90" s="30">
        <f t="shared" si="2"/>
        <v>13800</v>
      </c>
      <c r="T90" s="22">
        <f t="shared" si="3"/>
        <v>0.84291226537929098</v>
      </c>
      <c r="U90" s="22">
        <f t="shared" si="4"/>
        <v>11632.189262234215</v>
      </c>
      <c r="W90" s="30">
        <f t="shared" si="5"/>
        <v>0</v>
      </c>
      <c r="X90" s="22">
        <f t="shared" si="6"/>
        <v>0</v>
      </c>
      <c r="Y90" s="22">
        <f t="shared" si="7"/>
        <v>0</v>
      </c>
      <c r="AA90" s="30">
        <f t="shared" si="8"/>
        <v>0</v>
      </c>
      <c r="AB90" s="22">
        <f t="shared" si="9"/>
        <v>0</v>
      </c>
      <c r="AC90" s="22">
        <f t="shared" si="10"/>
        <v>0</v>
      </c>
      <c r="AE90" s="30">
        <f t="shared" si="11"/>
        <v>55800</v>
      </c>
      <c r="AF90" s="22">
        <f t="shared" si="12"/>
        <v>0.82115034520133001</v>
      </c>
      <c r="AG90">
        <f t="shared" si="13"/>
        <v>45820.189262234213</v>
      </c>
    </row>
    <row r="91" spans="1:33" x14ac:dyDescent="0.45">
      <c r="N91" s="17">
        <v>10</v>
      </c>
      <c r="O91" s="30">
        <f>SUM($O$24*$C$21)</f>
        <v>23000</v>
      </c>
      <c r="P91" s="22">
        <f t="shared" si="0"/>
        <v>0.93400000000000005</v>
      </c>
      <c r="Q91" s="22">
        <f t="shared" si="1"/>
        <v>21482</v>
      </c>
      <c r="S91" s="30">
        <f t="shared" si="2"/>
        <v>16050</v>
      </c>
      <c r="T91" s="22">
        <f t="shared" si="3"/>
        <v>1.02245337035592</v>
      </c>
      <c r="U91" s="22">
        <f t="shared" si="4"/>
        <v>16410.376594212517</v>
      </c>
      <c r="W91" s="30">
        <f t="shared" si="5"/>
        <v>0</v>
      </c>
      <c r="X91" s="22">
        <f t="shared" si="6"/>
        <v>0</v>
      </c>
      <c r="Y91" s="22">
        <f t="shared" si="7"/>
        <v>0</v>
      </c>
      <c r="AA91" s="30">
        <f t="shared" si="8"/>
        <v>0</v>
      </c>
      <c r="AB91" s="22">
        <f t="shared" si="9"/>
        <v>0</v>
      </c>
      <c r="AC91" s="22">
        <f t="shared" si="10"/>
        <v>0</v>
      </c>
      <c r="AE91" s="30">
        <f t="shared" si="11"/>
        <v>39050</v>
      </c>
      <c r="AF91" s="22">
        <f t="shared" si="12"/>
        <v>0.97035535452528854</v>
      </c>
      <c r="AG91">
        <f t="shared" si="13"/>
        <v>37892.376594212517</v>
      </c>
    </row>
    <row r="92" spans="1:33" x14ac:dyDescent="0.45">
      <c r="N92" s="17">
        <v>11</v>
      </c>
      <c r="O92" s="30">
        <f>SUM($O$25*$C$21)</f>
        <v>16000</v>
      </c>
      <c r="P92" s="22">
        <f t="shared" si="0"/>
        <v>1.0660000000000001</v>
      </c>
      <c r="Q92" s="22">
        <f t="shared" si="1"/>
        <v>17056</v>
      </c>
      <c r="S92" s="30">
        <f t="shared" si="2"/>
        <v>0</v>
      </c>
      <c r="T92" s="22">
        <f t="shared" si="3"/>
        <v>0</v>
      </c>
      <c r="U92" s="22">
        <f t="shared" si="4"/>
        <v>0</v>
      </c>
      <c r="W92" s="30">
        <f t="shared" si="5"/>
        <v>0</v>
      </c>
      <c r="X92" s="22">
        <f t="shared" si="6"/>
        <v>0</v>
      </c>
      <c r="Y92" s="22">
        <f t="shared" si="7"/>
        <v>0</v>
      </c>
      <c r="AA92" s="30">
        <f t="shared" si="8"/>
        <v>0</v>
      </c>
      <c r="AB92" s="22">
        <f t="shared" si="9"/>
        <v>0</v>
      </c>
      <c r="AC92" s="22">
        <f t="shared" si="10"/>
        <v>0</v>
      </c>
      <c r="AE92" s="30">
        <f t="shared" si="11"/>
        <v>16000</v>
      </c>
      <c r="AF92" s="22">
        <f t="shared" si="12"/>
        <v>1.0660000000000001</v>
      </c>
      <c r="AG92">
        <f t="shared" si="13"/>
        <v>17056</v>
      </c>
    </row>
    <row r="93" spans="1:33" x14ac:dyDescent="0.45">
      <c r="N93" s="17">
        <v>12</v>
      </c>
      <c r="O93" s="30">
        <f>SUM($O$26*$C$21)</f>
        <v>5000</v>
      </c>
      <c r="P93" s="22">
        <f t="shared" si="0"/>
        <v>1.208</v>
      </c>
      <c r="Q93" s="22">
        <f t="shared" si="1"/>
        <v>6040</v>
      </c>
      <c r="S93" s="30">
        <f t="shared" si="2"/>
        <v>0</v>
      </c>
      <c r="T93" s="22">
        <f t="shared" si="3"/>
        <v>0</v>
      </c>
      <c r="U93" s="22">
        <f t="shared" si="4"/>
        <v>0</v>
      </c>
      <c r="W93" s="30">
        <f t="shared" si="5"/>
        <v>0</v>
      </c>
      <c r="X93" s="22">
        <f t="shared" si="6"/>
        <v>0</v>
      </c>
      <c r="Y93" s="22">
        <f t="shared" si="7"/>
        <v>0</v>
      </c>
      <c r="AA93" s="30">
        <f t="shared" si="8"/>
        <v>0</v>
      </c>
      <c r="AB93" s="22">
        <f t="shared" si="9"/>
        <v>0</v>
      </c>
      <c r="AC93" s="22">
        <f t="shared" si="10"/>
        <v>0</v>
      </c>
      <c r="AE93" s="30">
        <f t="shared" si="11"/>
        <v>5000</v>
      </c>
      <c r="AF93" s="22">
        <f t="shared" si="12"/>
        <v>1.208</v>
      </c>
      <c r="AG93">
        <f t="shared" si="13"/>
        <v>6040</v>
      </c>
    </row>
    <row r="94" spans="1:33" x14ac:dyDescent="0.45">
      <c r="N94" s="17">
        <v>13</v>
      </c>
      <c r="O94" s="30">
        <f>SUM($O$27*$C$21)</f>
        <v>2000</v>
      </c>
      <c r="P94" s="22">
        <f t="shared" si="0"/>
        <v>1.3620000000000001</v>
      </c>
      <c r="Q94" s="22">
        <f t="shared" si="1"/>
        <v>2724</v>
      </c>
      <c r="S94" s="30">
        <f t="shared" si="2"/>
        <v>0</v>
      </c>
      <c r="T94" s="22">
        <f t="shared" si="3"/>
        <v>0</v>
      </c>
      <c r="U94" s="22">
        <f t="shared" si="4"/>
        <v>0</v>
      </c>
      <c r="W94" s="30">
        <f t="shared" si="5"/>
        <v>0</v>
      </c>
      <c r="X94" s="22">
        <f t="shared" si="6"/>
        <v>0</v>
      </c>
      <c r="Y94" s="22">
        <f t="shared" si="7"/>
        <v>0</v>
      </c>
      <c r="AA94" s="30">
        <f t="shared" si="8"/>
        <v>0</v>
      </c>
      <c r="AB94" s="22">
        <f t="shared" si="9"/>
        <v>0</v>
      </c>
      <c r="AC94" s="22">
        <f t="shared" si="10"/>
        <v>0</v>
      </c>
      <c r="AE94" s="30">
        <f t="shared" si="11"/>
        <v>2000</v>
      </c>
      <c r="AF94" s="22">
        <f t="shared" si="12"/>
        <v>1.3620000000000001</v>
      </c>
      <c r="AG94">
        <f t="shared" si="13"/>
        <v>2724</v>
      </c>
    </row>
    <row r="95" spans="1:33" x14ac:dyDescent="0.45">
      <c r="N95" s="17">
        <v>14</v>
      </c>
      <c r="O95" s="30">
        <f>SUM($O$28*$C$21)</f>
        <v>2000</v>
      </c>
      <c r="P95" s="22">
        <f t="shared" si="0"/>
        <v>1.5269999999999999</v>
      </c>
      <c r="Q95" s="22">
        <f t="shared" si="1"/>
        <v>3054</v>
      </c>
      <c r="S95" s="30">
        <f t="shared" si="2"/>
        <v>0</v>
      </c>
      <c r="T95" s="22">
        <f t="shared" si="3"/>
        <v>0</v>
      </c>
      <c r="U95" s="22">
        <f t="shared" si="4"/>
        <v>0</v>
      </c>
      <c r="W95" s="30">
        <f t="shared" si="5"/>
        <v>0</v>
      </c>
      <c r="X95" s="22">
        <f t="shared" si="6"/>
        <v>0</v>
      </c>
      <c r="Y95" s="22">
        <f t="shared" si="7"/>
        <v>0</v>
      </c>
      <c r="AA95" s="30">
        <f t="shared" si="8"/>
        <v>0</v>
      </c>
      <c r="AB95" s="22">
        <f t="shared" si="9"/>
        <v>0</v>
      </c>
      <c r="AC95" s="22">
        <f t="shared" si="10"/>
        <v>0</v>
      </c>
      <c r="AE95" s="30">
        <f t="shared" si="11"/>
        <v>2000</v>
      </c>
      <c r="AF95" s="22">
        <f t="shared" si="12"/>
        <v>1.5269999999999999</v>
      </c>
      <c r="AG95">
        <f t="shared" si="13"/>
        <v>3054</v>
      </c>
    </row>
    <row r="96" spans="1:33" x14ac:dyDescent="0.45">
      <c r="N96" s="17" t="s">
        <v>53</v>
      </c>
      <c r="O96" s="30">
        <f>SUM($O$29*$C$21)</f>
        <v>7000</v>
      </c>
      <c r="P96" s="22">
        <f t="shared" si="0"/>
        <v>1.7030000000000001</v>
      </c>
      <c r="Q96" s="22">
        <f t="shared" si="1"/>
        <v>11921</v>
      </c>
      <c r="S96" s="30">
        <f t="shared" si="2"/>
        <v>0</v>
      </c>
      <c r="T96" s="22">
        <f t="shared" si="3"/>
        <v>0</v>
      </c>
      <c r="U96" s="22">
        <f t="shared" si="4"/>
        <v>0</v>
      </c>
      <c r="W96" s="30">
        <f t="shared" si="5"/>
        <v>0</v>
      </c>
      <c r="X96" s="22">
        <f t="shared" si="6"/>
        <v>0</v>
      </c>
      <c r="Y96" s="22">
        <f t="shared" si="7"/>
        <v>0</v>
      </c>
      <c r="AA96" s="30">
        <f t="shared" si="8"/>
        <v>0</v>
      </c>
      <c r="AB96" s="22">
        <f t="shared" si="9"/>
        <v>0</v>
      </c>
      <c r="AC96" s="22">
        <f t="shared" si="10"/>
        <v>0</v>
      </c>
      <c r="AE96" s="30">
        <f t="shared" si="11"/>
        <v>7000</v>
      </c>
      <c r="AF96" s="22">
        <f t="shared" si="12"/>
        <v>1.7030000000000001</v>
      </c>
      <c r="AG96">
        <f t="shared" si="13"/>
        <v>11921</v>
      </c>
    </row>
    <row r="98" spans="14:33" x14ac:dyDescent="0.45">
      <c r="N98" t="s">
        <v>54</v>
      </c>
      <c r="O98" s="30">
        <f>SUM(O81:O96)</f>
        <v>6874000</v>
      </c>
      <c r="Q98" s="22">
        <f>SUM(Q81:Q96)</f>
        <v>2591335</v>
      </c>
      <c r="S98" s="30">
        <f>SUM(S81:S96)</f>
        <v>1128780</v>
      </c>
      <c r="U98" s="22">
        <f>SUM(U81:U96)</f>
        <v>391794.09104158881</v>
      </c>
      <c r="W98" s="30">
        <f>SUM(W81:W96)</f>
        <v>0</v>
      </c>
      <c r="Y98" s="22">
        <f>SUM(Y81:Y96)</f>
        <v>0</v>
      </c>
      <c r="AA98" s="30">
        <f>SUM(AA81:AA96)</f>
        <v>0</v>
      </c>
      <c r="AC98" s="22">
        <f>SUM(AC81:AC96)</f>
        <v>0</v>
      </c>
      <c r="AE98" s="30">
        <f>SUM(AE81:AE96)</f>
        <v>8002780</v>
      </c>
      <c r="AG98">
        <f>SUM(AG81:AG96)</f>
        <v>2983129.0910415887</v>
      </c>
    </row>
    <row r="101" spans="14:33" x14ac:dyDescent="0.45">
      <c r="N101" s="3" t="s">
        <v>26</v>
      </c>
      <c r="P101" s="5" t="str">
        <f>($C$3)</f>
        <v>p7eINT_metier</v>
      </c>
      <c r="T101" s="6" t="s">
        <v>27</v>
      </c>
      <c r="W101" s="7" t="str">
        <f>($C$5)</f>
        <v>Plaice VIIe - International (Used metier based datasets)</v>
      </c>
    </row>
    <row r="102" spans="14:33" x14ac:dyDescent="0.45">
      <c r="N102" s="3"/>
    </row>
    <row r="103" spans="14:33" x14ac:dyDescent="0.45">
      <c r="N103" s="6" t="s">
        <v>29</v>
      </c>
      <c r="P103" s="5">
        <f>($B$7)</f>
        <v>1990</v>
      </c>
      <c r="Q103" s="9"/>
      <c r="R103" s="9"/>
      <c r="S103" s="9"/>
      <c r="T103" s="6" t="s">
        <v>30</v>
      </c>
      <c r="U103" s="10"/>
      <c r="W103" s="5" t="str">
        <f>($D$7)</f>
        <v>Combined</v>
      </c>
    </row>
    <row r="104" spans="14:33" x14ac:dyDescent="0.45">
      <c r="N104" s="6"/>
      <c r="P104" s="6"/>
      <c r="Q104" s="9"/>
      <c r="R104" s="9"/>
      <c r="S104" s="9"/>
      <c r="U104" s="10"/>
    </row>
    <row r="105" spans="14:33" x14ac:dyDescent="0.45">
      <c r="N105" s="6" t="s">
        <v>32</v>
      </c>
      <c r="P105" s="36">
        <f>($F$7)</f>
        <v>42194</v>
      </c>
      <c r="Q105" s="2"/>
      <c r="R105" s="2"/>
      <c r="T105" s="6" t="s">
        <v>33</v>
      </c>
      <c r="U105" s="2"/>
      <c r="W105" s="5" t="str">
        <f>($J$7)</f>
        <v>idh</v>
      </c>
    </row>
    <row r="108" spans="14:33" x14ac:dyDescent="0.45">
      <c r="N108" s="15" t="s">
        <v>68</v>
      </c>
    </row>
    <row r="110" spans="14:33" x14ac:dyDescent="0.45">
      <c r="N110" s="3" t="s">
        <v>61</v>
      </c>
    </row>
    <row r="111" spans="14:33" x14ac:dyDescent="0.45">
      <c r="AE111" s="37" t="str">
        <f>J13</f>
        <v>TOTAL</v>
      </c>
      <c r="AF111" s="2"/>
    </row>
    <row r="112" spans="14:33" x14ac:dyDescent="0.45">
      <c r="O112" s="37" t="str">
        <f>C14</f>
        <v>International</v>
      </c>
      <c r="P112" s="2"/>
      <c r="S112" s="37" t="str">
        <f>D14</f>
        <v>Migration</v>
      </c>
      <c r="T112" s="2"/>
      <c r="W112" s="37" t="str">
        <f>E14</f>
        <v>-</v>
      </c>
      <c r="X112" s="2"/>
      <c r="AA112" s="37" t="str">
        <f>F14</f>
        <v>-</v>
      </c>
      <c r="AB112" s="37"/>
      <c r="AE112" s="37" t="str">
        <f>J14</f>
        <v>ANNUAL</v>
      </c>
      <c r="AF112" s="2"/>
    </row>
    <row r="113" spans="14:34" x14ac:dyDescent="0.45">
      <c r="N113" s="17" t="s">
        <v>40</v>
      </c>
      <c r="O113" s="10" t="s">
        <v>41</v>
      </c>
      <c r="P113" s="10" t="s">
        <v>42</v>
      </c>
      <c r="S113" s="10" t="s">
        <v>41</v>
      </c>
      <c r="T113" s="10" t="s">
        <v>42</v>
      </c>
      <c r="U113" s="10"/>
      <c r="W113" s="10" t="s">
        <v>41</v>
      </c>
      <c r="X113" s="10" t="s">
        <v>42</v>
      </c>
      <c r="Y113" s="10"/>
      <c r="AA113" s="10" t="s">
        <v>41</v>
      </c>
      <c r="AB113" s="10" t="s">
        <v>42</v>
      </c>
      <c r="AC113" s="10"/>
      <c r="AE113" s="10" t="s">
        <v>41</v>
      </c>
      <c r="AF113" s="10" t="s">
        <v>42</v>
      </c>
      <c r="AH113" s="10"/>
    </row>
    <row r="114" spans="14:34" x14ac:dyDescent="0.45">
      <c r="N114" s="17">
        <v>0</v>
      </c>
      <c r="O114" s="30">
        <f t="shared" ref="O114:O129" si="14">SUM(O47*$C$21)</f>
        <v>0</v>
      </c>
      <c r="P114" s="22">
        <f t="shared" ref="P114:P129" si="15">P47</f>
        <v>0</v>
      </c>
      <c r="Q114" s="22">
        <f t="shared" ref="Q114:Q129" si="16">SUM(O114*P114)</f>
        <v>0</v>
      </c>
      <c r="S114" s="30">
        <f t="shared" ref="S114:S129" si="17">SUM(S47*$D$21)</f>
        <v>0</v>
      </c>
      <c r="T114" s="22">
        <f t="shared" ref="T114:T129" si="18">T47</f>
        <v>0</v>
      </c>
      <c r="U114" s="22">
        <f t="shared" ref="U114:U129" si="19">SUM(S114*T114)</f>
        <v>0</v>
      </c>
      <c r="W114" s="30">
        <f t="shared" ref="W114:W129" si="20">SUM(W47*$E$21)</f>
        <v>0</v>
      </c>
      <c r="X114" s="22">
        <f t="shared" ref="X114:X129" si="21">X47</f>
        <v>0</v>
      </c>
      <c r="Y114" s="22">
        <f t="shared" ref="Y114:Y129" si="22">SUM(W114*X114)</f>
        <v>0</v>
      </c>
      <c r="AA114" s="30">
        <f t="shared" ref="AA114:AA129" si="23">SUM(AA47*$F$21)</f>
        <v>0</v>
      </c>
      <c r="AB114" s="22">
        <f t="shared" ref="AB114:AB129" si="24">AB47</f>
        <v>0</v>
      </c>
      <c r="AC114" s="22">
        <f>SUM(AA114*AB114)</f>
        <v>0</v>
      </c>
      <c r="AE114" s="30">
        <f t="shared" ref="AE114:AE129" si="25">SUM(AA114+W114+S114+O114)*$J$21</f>
        <v>0</v>
      </c>
      <c r="AF114" s="22">
        <f>IF(O114+S114+W114+AA114 =0,0,(P114*O114 +T114*S114+ X114*W114 +AB114*AA114)/(O114+S114+W114+AA114))</f>
        <v>0</v>
      </c>
      <c r="AG114">
        <f t="shared" ref="AG114:AG129" si="26">SUM(AE114*AF114)</f>
        <v>0</v>
      </c>
      <c r="AH114" s="22"/>
    </row>
    <row r="115" spans="14:34" x14ac:dyDescent="0.45">
      <c r="N115" s="17">
        <v>1</v>
      </c>
      <c r="O115" s="30">
        <f t="shared" si="14"/>
        <v>0</v>
      </c>
      <c r="P115" s="22">
        <f t="shared" si="15"/>
        <v>0</v>
      </c>
      <c r="Q115" s="22">
        <f t="shared" si="16"/>
        <v>0</v>
      </c>
      <c r="S115" s="30">
        <f t="shared" si="17"/>
        <v>0</v>
      </c>
      <c r="T115" s="22">
        <f t="shared" si="18"/>
        <v>0</v>
      </c>
      <c r="U115" s="22">
        <f t="shared" si="19"/>
        <v>0</v>
      </c>
      <c r="W115" s="30">
        <f t="shared" si="20"/>
        <v>0</v>
      </c>
      <c r="X115" s="22">
        <f t="shared" si="21"/>
        <v>0</v>
      </c>
      <c r="Y115" s="22">
        <f t="shared" si="22"/>
        <v>0</v>
      </c>
      <c r="AA115" s="30">
        <f t="shared" si="23"/>
        <v>0</v>
      </c>
      <c r="AB115" s="22">
        <f t="shared" si="24"/>
        <v>0</v>
      </c>
      <c r="AC115" s="22">
        <f t="shared" ref="AC115:AC129" si="27">SUM(AA115*AB115)</f>
        <v>0</v>
      </c>
      <c r="AE115" s="30">
        <f t="shared" si="25"/>
        <v>0</v>
      </c>
      <c r="AF115" s="22">
        <f t="shared" ref="AF115:AF129" si="28">IF(O115+S115+W115+AA115 =0,0,(P115*O115 +T115*S115+ X115*W115 +AB115*AA115)/(O115+S115+W115+AA115))</f>
        <v>0</v>
      </c>
      <c r="AG115">
        <f t="shared" si="26"/>
        <v>0</v>
      </c>
      <c r="AH115" s="22"/>
    </row>
    <row r="116" spans="14:34" x14ac:dyDescent="0.45">
      <c r="N116" s="17">
        <v>2</v>
      </c>
      <c r="O116" s="30">
        <f t="shared" si="14"/>
        <v>0</v>
      </c>
      <c r="P116" s="22">
        <f t="shared" si="15"/>
        <v>0</v>
      </c>
      <c r="Q116" s="22">
        <f t="shared" si="16"/>
        <v>0</v>
      </c>
      <c r="S116" s="30">
        <f t="shared" si="17"/>
        <v>0</v>
      </c>
      <c r="T116" s="22">
        <f t="shared" si="18"/>
        <v>0</v>
      </c>
      <c r="U116" s="22">
        <f t="shared" si="19"/>
        <v>0</v>
      </c>
      <c r="W116" s="30">
        <f t="shared" si="20"/>
        <v>0</v>
      </c>
      <c r="X116" s="22">
        <f t="shared" si="21"/>
        <v>0</v>
      </c>
      <c r="Y116" s="22">
        <f t="shared" si="22"/>
        <v>0</v>
      </c>
      <c r="AA116" s="30">
        <f t="shared" si="23"/>
        <v>0</v>
      </c>
      <c r="AB116" s="22">
        <f t="shared" si="24"/>
        <v>0</v>
      </c>
      <c r="AC116" s="22">
        <f t="shared" si="27"/>
        <v>0</v>
      </c>
      <c r="AE116" s="30">
        <f t="shared" si="25"/>
        <v>0</v>
      </c>
      <c r="AF116" s="22">
        <f t="shared" si="28"/>
        <v>0</v>
      </c>
      <c r="AG116">
        <f t="shared" si="26"/>
        <v>0</v>
      </c>
      <c r="AH116" s="22"/>
    </row>
    <row r="117" spans="14:34" x14ac:dyDescent="0.45">
      <c r="N117" s="17">
        <v>3</v>
      </c>
      <c r="O117" s="30">
        <f t="shared" si="14"/>
        <v>0</v>
      </c>
      <c r="P117" s="22">
        <f t="shared" si="15"/>
        <v>0</v>
      </c>
      <c r="Q117" s="22">
        <f t="shared" si="16"/>
        <v>0</v>
      </c>
      <c r="S117" s="30">
        <f t="shared" si="17"/>
        <v>0</v>
      </c>
      <c r="T117" s="22">
        <f t="shared" si="18"/>
        <v>0</v>
      </c>
      <c r="U117" s="22">
        <f t="shared" si="19"/>
        <v>0</v>
      </c>
      <c r="W117" s="30">
        <f t="shared" si="20"/>
        <v>0</v>
      </c>
      <c r="X117" s="22">
        <f t="shared" si="21"/>
        <v>0</v>
      </c>
      <c r="Y117" s="22">
        <f t="shared" si="22"/>
        <v>0</v>
      </c>
      <c r="AA117" s="30">
        <f t="shared" si="23"/>
        <v>0</v>
      </c>
      <c r="AB117" s="22">
        <f t="shared" si="24"/>
        <v>0</v>
      </c>
      <c r="AC117" s="22">
        <f t="shared" si="27"/>
        <v>0</v>
      </c>
      <c r="AE117" s="30">
        <f t="shared" si="25"/>
        <v>0</v>
      </c>
      <c r="AF117" s="22">
        <f t="shared" si="28"/>
        <v>0</v>
      </c>
      <c r="AG117">
        <f t="shared" si="26"/>
        <v>0</v>
      </c>
      <c r="AH117" s="22"/>
    </row>
    <row r="118" spans="14:34" x14ac:dyDescent="0.45">
      <c r="N118" s="17">
        <v>4</v>
      </c>
      <c r="O118" s="30">
        <f t="shared" si="14"/>
        <v>0</v>
      </c>
      <c r="P118" s="22">
        <f t="shared" si="15"/>
        <v>0</v>
      </c>
      <c r="Q118" s="22">
        <f t="shared" si="16"/>
        <v>0</v>
      </c>
      <c r="S118" s="30">
        <f t="shared" si="17"/>
        <v>0</v>
      </c>
      <c r="T118" s="22">
        <f t="shared" si="18"/>
        <v>0</v>
      </c>
      <c r="U118" s="22">
        <f t="shared" si="19"/>
        <v>0</v>
      </c>
      <c r="W118" s="30">
        <f t="shared" si="20"/>
        <v>0</v>
      </c>
      <c r="X118" s="22">
        <f t="shared" si="21"/>
        <v>0</v>
      </c>
      <c r="Y118" s="22">
        <f t="shared" si="22"/>
        <v>0</v>
      </c>
      <c r="AA118" s="30">
        <f t="shared" si="23"/>
        <v>0</v>
      </c>
      <c r="AB118" s="22">
        <f t="shared" si="24"/>
        <v>0</v>
      </c>
      <c r="AC118" s="22">
        <f t="shared" si="27"/>
        <v>0</v>
      </c>
      <c r="AE118" s="30">
        <f t="shared" si="25"/>
        <v>0</v>
      </c>
      <c r="AF118" s="22">
        <f t="shared" si="28"/>
        <v>0</v>
      </c>
      <c r="AG118">
        <f t="shared" si="26"/>
        <v>0</v>
      </c>
      <c r="AH118" s="22"/>
    </row>
    <row r="119" spans="14:34" x14ac:dyDescent="0.45">
      <c r="N119" s="17">
        <v>5</v>
      </c>
      <c r="O119" s="30">
        <f t="shared" si="14"/>
        <v>0</v>
      </c>
      <c r="P119" s="22">
        <f t="shared" si="15"/>
        <v>0</v>
      </c>
      <c r="Q119" s="22">
        <f t="shared" si="16"/>
        <v>0</v>
      </c>
      <c r="S119" s="30">
        <f t="shared" si="17"/>
        <v>0</v>
      </c>
      <c r="T119" s="22">
        <f t="shared" si="18"/>
        <v>0</v>
      </c>
      <c r="U119" s="22">
        <f t="shared" si="19"/>
        <v>0</v>
      </c>
      <c r="W119" s="30">
        <f t="shared" si="20"/>
        <v>0</v>
      </c>
      <c r="X119" s="22">
        <f t="shared" si="21"/>
        <v>0</v>
      </c>
      <c r="Y119" s="22">
        <f t="shared" si="22"/>
        <v>0</v>
      </c>
      <c r="AA119" s="30">
        <f t="shared" si="23"/>
        <v>0</v>
      </c>
      <c r="AB119" s="22">
        <f t="shared" si="24"/>
        <v>0</v>
      </c>
      <c r="AC119" s="22">
        <f t="shared" si="27"/>
        <v>0</v>
      </c>
      <c r="AE119" s="30">
        <f t="shared" si="25"/>
        <v>0</v>
      </c>
      <c r="AF119" s="22">
        <f t="shared" si="28"/>
        <v>0</v>
      </c>
      <c r="AG119">
        <f t="shared" si="26"/>
        <v>0</v>
      </c>
      <c r="AH119" s="22"/>
    </row>
    <row r="120" spans="14:34" x14ac:dyDescent="0.45">
      <c r="N120" s="17">
        <v>6</v>
      </c>
      <c r="O120" s="30">
        <f t="shared" si="14"/>
        <v>0</v>
      </c>
      <c r="P120" s="22">
        <f t="shared" si="15"/>
        <v>0</v>
      </c>
      <c r="Q120" s="22">
        <f t="shared" si="16"/>
        <v>0</v>
      </c>
      <c r="S120" s="30">
        <f t="shared" si="17"/>
        <v>0</v>
      </c>
      <c r="T120" s="22">
        <f t="shared" si="18"/>
        <v>0</v>
      </c>
      <c r="U120" s="22">
        <f t="shared" si="19"/>
        <v>0</v>
      </c>
      <c r="W120" s="30">
        <f t="shared" si="20"/>
        <v>0</v>
      </c>
      <c r="X120" s="22">
        <f t="shared" si="21"/>
        <v>0</v>
      </c>
      <c r="Y120" s="22">
        <f t="shared" si="22"/>
        <v>0</v>
      </c>
      <c r="AA120" s="30">
        <f t="shared" si="23"/>
        <v>0</v>
      </c>
      <c r="AB120" s="22">
        <f t="shared" si="24"/>
        <v>0</v>
      </c>
      <c r="AC120" s="22">
        <f t="shared" si="27"/>
        <v>0</v>
      </c>
      <c r="AE120" s="30">
        <f t="shared" si="25"/>
        <v>0</v>
      </c>
      <c r="AF120" s="22">
        <f t="shared" si="28"/>
        <v>0</v>
      </c>
      <c r="AG120">
        <f t="shared" si="26"/>
        <v>0</v>
      </c>
      <c r="AH120" s="22"/>
    </row>
    <row r="121" spans="14:34" x14ac:dyDescent="0.45">
      <c r="N121" s="17">
        <v>7</v>
      </c>
      <c r="O121" s="30">
        <f t="shared" si="14"/>
        <v>0</v>
      </c>
      <c r="P121" s="22">
        <f t="shared" si="15"/>
        <v>0</v>
      </c>
      <c r="Q121" s="22">
        <f t="shared" si="16"/>
        <v>0</v>
      </c>
      <c r="S121" s="30">
        <f t="shared" si="17"/>
        <v>0</v>
      </c>
      <c r="T121" s="22">
        <f t="shared" si="18"/>
        <v>0</v>
      </c>
      <c r="U121" s="22">
        <f t="shared" si="19"/>
        <v>0</v>
      </c>
      <c r="W121" s="30">
        <f t="shared" si="20"/>
        <v>0</v>
      </c>
      <c r="X121" s="22">
        <f t="shared" si="21"/>
        <v>0</v>
      </c>
      <c r="Y121" s="22">
        <f t="shared" si="22"/>
        <v>0</v>
      </c>
      <c r="AA121" s="30">
        <f t="shared" si="23"/>
        <v>0</v>
      </c>
      <c r="AB121" s="22">
        <f t="shared" si="24"/>
        <v>0</v>
      </c>
      <c r="AC121" s="22">
        <f t="shared" si="27"/>
        <v>0</v>
      </c>
      <c r="AE121" s="30">
        <f t="shared" si="25"/>
        <v>0</v>
      </c>
      <c r="AF121" s="22">
        <f t="shared" si="28"/>
        <v>0</v>
      </c>
      <c r="AG121">
        <f t="shared" si="26"/>
        <v>0</v>
      </c>
      <c r="AH121" s="22"/>
    </row>
    <row r="122" spans="14:34" x14ac:dyDescent="0.45">
      <c r="N122" s="17">
        <v>8</v>
      </c>
      <c r="O122" s="30">
        <f t="shared" si="14"/>
        <v>0</v>
      </c>
      <c r="P122" s="22">
        <f t="shared" si="15"/>
        <v>0</v>
      </c>
      <c r="Q122" s="22">
        <f t="shared" si="16"/>
        <v>0</v>
      </c>
      <c r="S122" s="30">
        <f t="shared" si="17"/>
        <v>0</v>
      </c>
      <c r="T122" s="22">
        <f t="shared" si="18"/>
        <v>0</v>
      </c>
      <c r="U122" s="22">
        <f t="shared" si="19"/>
        <v>0</v>
      </c>
      <c r="W122" s="30">
        <f t="shared" si="20"/>
        <v>0</v>
      </c>
      <c r="X122" s="22">
        <f t="shared" si="21"/>
        <v>0</v>
      </c>
      <c r="Y122" s="22">
        <f t="shared" si="22"/>
        <v>0</v>
      </c>
      <c r="AA122" s="30">
        <f t="shared" si="23"/>
        <v>0</v>
      </c>
      <c r="AB122" s="22">
        <f t="shared" si="24"/>
        <v>0</v>
      </c>
      <c r="AC122" s="22">
        <f t="shared" si="27"/>
        <v>0</v>
      </c>
      <c r="AE122" s="30">
        <f t="shared" si="25"/>
        <v>0</v>
      </c>
      <c r="AF122" s="22">
        <f t="shared" si="28"/>
        <v>0</v>
      </c>
      <c r="AG122">
        <f t="shared" si="26"/>
        <v>0</v>
      </c>
      <c r="AH122" s="22"/>
    </row>
    <row r="123" spans="14:34" x14ac:dyDescent="0.45">
      <c r="N123" s="17">
        <v>9</v>
      </c>
      <c r="O123" s="30">
        <f t="shared" si="14"/>
        <v>0</v>
      </c>
      <c r="P123" s="22">
        <f t="shared" si="15"/>
        <v>0</v>
      </c>
      <c r="Q123" s="22">
        <f t="shared" si="16"/>
        <v>0</v>
      </c>
      <c r="S123" s="30">
        <f t="shared" si="17"/>
        <v>0</v>
      </c>
      <c r="T123" s="22">
        <f t="shared" si="18"/>
        <v>0</v>
      </c>
      <c r="U123" s="22">
        <f t="shared" si="19"/>
        <v>0</v>
      </c>
      <c r="W123" s="30">
        <f t="shared" si="20"/>
        <v>0</v>
      </c>
      <c r="X123" s="22">
        <f t="shared" si="21"/>
        <v>0</v>
      </c>
      <c r="Y123" s="22">
        <f t="shared" si="22"/>
        <v>0</v>
      </c>
      <c r="AA123" s="30">
        <f t="shared" si="23"/>
        <v>0</v>
      </c>
      <c r="AB123" s="22">
        <f t="shared" si="24"/>
        <v>0</v>
      </c>
      <c r="AC123" s="22">
        <f t="shared" si="27"/>
        <v>0</v>
      </c>
      <c r="AE123" s="30">
        <f t="shared" si="25"/>
        <v>0</v>
      </c>
      <c r="AF123" s="22">
        <f t="shared" si="28"/>
        <v>0</v>
      </c>
      <c r="AG123">
        <f t="shared" si="26"/>
        <v>0</v>
      </c>
      <c r="AH123" s="22"/>
    </row>
    <row r="124" spans="14:34" x14ac:dyDescent="0.45">
      <c r="N124" s="17">
        <v>10</v>
      </c>
      <c r="O124" s="30">
        <f t="shared" si="14"/>
        <v>0</v>
      </c>
      <c r="P124" s="22">
        <f t="shared" si="15"/>
        <v>0</v>
      </c>
      <c r="Q124" s="22">
        <f t="shared" si="16"/>
        <v>0</v>
      </c>
      <c r="S124" s="30">
        <f t="shared" si="17"/>
        <v>0</v>
      </c>
      <c r="T124" s="22">
        <f t="shared" si="18"/>
        <v>0</v>
      </c>
      <c r="U124" s="22">
        <f t="shared" si="19"/>
        <v>0</v>
      </c>
      <c r="W124" s="30">
        <f t="shared" si="20"/>
        <v>0</v>
      </c>
      <c r="X124" s="22">
        <f t="shared" si="21"/>
        <v>0</v>
      </c>
      <c r="Y124" s="22">
        <f t="shared" si="22"/>
        <v>0</v>
      </c>
      <c r="AA124" s="30">
        <f t="shared" si="23"/>
        <v>0</v>
      </c>
      <c r="AB124" s="22">
        <f t="shared" si="24"/>
        <v>0</v>
      </c>
      <c r="AC124" s="22">
        <f t="shared" si="27"/>
        <v>0</v>
      </c>
      <c r="AE124" s="30">
        <f t="shared" si="25"/>
        <v>0</v>
      </c>
      <c r="AF124" s="22">
        <f t="shared" si="28"/>
        <v>0</v>
      </c>
      <c r="AG124">
        <f t="shared" si="26"/>
        <v>0</v>
      </c>
      <c r="AH124" s="22"/>
    </row>
    <row r="125" spans="14:34" x14ac:dyDescent="0.45">
      <c r="N125" s="17">
        <v>11</v>
      </c>
      <c r="O125" s="30">
        <f t="shared" si="14"/>
        <v>0</v>
      </c>
      <c r="P125" s="22">
        <f t="shared" si="15"/>
        <v>0</v>
      </c>
      <c r="Q125" s="22">
        <f t="shared" si="16"/>
        <v>0</v>
      </c>
      <c r="S125" s="30">
        <f t="shared" si="17"/>
        <v>0</v>
      </c>
      <c r="T125" s="22">
        <f t="shared" si="18"/>
        <v>0</v>
      </c>
      <c r="U125" s="22">
        <f t="shared" si="19"/>
        <v>0</v>
      </c>
      <c r="W125" s="30">
        <f t="shared" si="20"/>
        <v>0</v>
      </c>
      <c r="X125" s="22">
        <f t="shared" si="21"/>
        <v>0</v>
      </c>
      <c r="Y125" s="22">
        <f t="shared" si="22"/>
        <v>0</v>
      </c>
      <c r="AA125" s="30">
        <f t="shared" si="23"/>
        <v>0</v>
      </c>
      <c r="AB125" s="22">
        <f t="shared" si="24"/>
        <v>0</v>
      </c>
      <c r="AC125" s="22">
        <f t="shared" si="27"/>
        <v>0</v>
      </c>
      <c r="AE125" s="30">
        <f t="shared" si="25"/>
        <v>0</v>
      </c>
      <c r="AF125" s="22">
        <f t="shared" si="28"/>
        <v>0</v>
      </c>
      <c r="AG125">
        <f t="shared" si="26"/>
        <v>0</v>
      </c>
      <c r="AH125" s="22"/>
    </row>
    <row r="126" spans="14:34" x14ac:dyDescent="0.45">
      <c r="N126" s="17">
        <v>12</v>
      </c>
      <c r="O126" s="30">
        <f t="shared" si="14"/>
        <v>0</v>
      </c>
      <c r="P126" s="22">
        <f t="shared" si="15"/>
        <v>0</v>
      </c>
      <c r="Q126" s="22">
        <f t="shared" si="16"/>
        <v>0</v>
      </c>
      <c r="S126" s="30">
        <f t="shared" si="17"/>
        <v>0</v>
      </c>
      <c r="T126" s="22">
        <f t="shared" si="18"/>
        <v>0</v>
      </c>
      <c r="U126" s="22">
        <f t="shared" si="19"/>
        <v>0</v>
      </c>
      <c r="W126" s="30">
        <f t="shared" si="20"/>
        <v>0</v>
      </c>
      <c r="X126" s="22">
        <f t="shared" si="21"/>
        <v>0</v>
      </c>
      <c r="Y126" s="22">
        <f t="shared" si="22"/>
        <v>0</v>
      </c>
      <c r="AA126" s="30">
        <f t="shared" si="23"/>
        <v>0</v>
      </c>
      <c r="AB126" s="22">
        <f t="shared" si="24"/>
        <v>0</v>
      </c>
      <c r="AC126" s="22">
        <f t="shared" si="27"/>
        <v>0</v>
      </c>
      <c r="AE126" s="30">
        <f t="shared" si="25"/>
        <v>0</v>
      </c>
      <c r="AF126" s="22">
        <f t="shared" si="28"/>
        <v>0</v>
      </c>
      <c r="AG126">
        <f t="shared" si="26"/>
        <v>0</v>
      </c>
      <c r="AH126" s="22"/>
    </row>
    <row r="127" spans="14:34" x14ac:dyDescent="0.45">
      <c r="N127" s="17">
        <v>13</v>
      </c>
      <c r="O127" s="30">
        <f t="shared" si="14"/>
        <v>0</v>
      </c>
      <c r="P127" s="22">
        <f t="shared" si="15"/>
        <v>0</v>
      </c>
      <c r="Q127" s="22">
        <f t="shared" si="16"/>
        <v>0</v>
      </c>
      <c r="S127" s="30">
        <f t="shared" si="17"/>
        <v>0</v>
      </c>
      <c r="T127" s="22">
        <f t="shared" si="18"/>
        <v>0</v>
      </c>
      <c r="U127" s="22">
        <f t="shared" si="19"/>
        <v>0</v>
      </c>
      <c r="W127" s="30">
        <f t="shared" si="20"/>
        <v>0</v>
      </c>
      <c r="X127" s="22">
        <f t="shared" si="21"/>
        <v>0</v>
      </c>
      <c r="Y127" s="22">
        <f t="shared" si="22"/>
        <v>0</v>
      </c>
      <c r="AA127" s="30">
        <f t="shared" si="23"/>
        <v>0</v>
      </c>
      <c r="AB127" s="22">
        <f t="shared" si="24"/>
        <v>0</v>
      </c>
      <c r="AC127" s="22">
        <f t="shared" si="27"/>
        <v>0</v>
      </c>
      <c r="AE127" s="30">
        <f t="shared" si="25"/>
        <v>0</v>
      </c>
      <c r="AF127" s="22">
        <f t="shared" si="28"/>
        <v>0</v>
      </c>
      <c r="AG127">
        <f t="shared" si="26"/>
        <v>0</v>
      </c>
      <c r="AH127" s="22"/>
    </row>
    <row r="128" spans="14:34" x14ac:dyDescent="0.45">
      <c r="N128" s="17">
        <v>14</v>
      </c>
      <c r="O128" s="30">
        <f t="shared" si="14"/>
        <v>0</v>
      </c>
      <c r="P128" s="22">
        <f t="shared" si="15"/>
        <v>0</v>
      </c>
      <c r="Q128" s="22">
        <f t="shared" si="16"/>
        <v>0</v>
      </c>
      <c r="S128" s="30">
        <f t="shared" si="17"/>
        <v>0</v>
      </c>
      <c r="T128" s="22">
        <f t="shared" si="18"/>
        <v>0</v>
      </c>
      <c r="U128" s="22">
        <f t="shared" si="19"/>
        <v>0</v>
      </c>
      <c r="W128" s="30">
        <f t="shared" si="20"/>
        <v>0</v>
      </c>
      <c r="X128" s="22">
        <f t="shared" si="21"/>
        <v>0</v>
      </c>
      <c r="Y128" s="22">
        <f t="shared" si="22"/>
        <v>0</v>
      </c>
      <c r="AA128" s="30">
        <f t="shared" si="23"/>
        <v>0</v>
      </c>
      <c r="AB128" s="22">
        <f t="shared" si="24"/>
        <v>0</v>
      </c>
      <c r="AC128" s="22">
        <f t="shared" si="27"/>
        <v>0</v>
      </c>
      <c r="AE128" s="30">
        <f t="shared" si="25"/>
        <v>0</v>
      </c>
      <c r="AF128" s="22">
        <f t="shared" si="28"/>
        <v>0</v>
      </c>
      <c r="AG128">
        <f t="shared" si="26"/>
        <v>0</v>
      </c>
      <c r="AH128" s="22"/>
    </row>
    <row r="129" spans="14:34" x14ac:dyDescent="0.45">
      <c r="N129" s="17" t="s">
        <v>53</v>
      </c>
      <c r="O129" s="30">
        <f t="shared" si="14"/>
        <v>0</v>
      </c>
      <c r="P129" s="22">
        <f t="shared" si="15"/>
        <v>0</v>
      </c>
      <c r="Q129" s="22">
        <f t="shared" si="16"/>
        <v>0</v>
      </c>
      <c r="S129" s="30">
        <f t="shared" si="17"/>
        <v>0</v>
      </c>
      <c r="T129" s="22">
        <f t="shared" si="18"/>
        <v>0</v>
      </c>
      <c r="U129" s="22">
        <f t="shared" si="19"/>
        <v>0</v>
      </c>
      <c r="W129" s="30">
        <f t="shared" si="20"/>
        <v>0</v>
      </c>
      <c r="X129" s="22">
        <f t="shared" si="21"/>
        <v>0</v>
      </c>
      <c r="Y129" s="22">
        <f t="shared" si="22"/>
        <v>0</v>
      </c>
      <c r="AA129" s="30">
        <f t="shared" si="23"/>
        <v>0</v>
      </c>
      <c r="AB129" s="22">
        <f t="shared" si="24"/>
        <v>0</v>
      </c>
      <c r="AC129" s="22">
        <f t="shared" si="27"/>
        <v>0</v>
      </c>
      <c r="AE129" s="30">
        <f t="shared" si="25"/>
        <v>0</v>
      </c>
      <c r="AF129" s="22">
        <f t="shared" si="28"/>
        <v>0</v>
      </c>
      <c r="AG129">
        <f t="shared" si="26"/>
        <v>0</v>
      </c>
      <c r="AH129" s="22"/>
    </row>
    <row r="131" spans="14:34" x14ac:dyDescent="0.45">
      <c r="N131" t="s">
        <v>54</v>
      </c>
      <c r="O131" s="38">
        <f>SUM(O114:O129)</f>
        <v>0</v>
      </c>
      <c r="Q131" s="22">
        <f>SUM(Q114:Q129)</f>
        <v>0</v>
      </c>
      <c r="S131" s="30">
        <f>SUM(S114:S129)</f>
        <v>0</v>
      </c>
      <c r="U131" s="22">
        <f>SUM(U114:U129)</f>
        <v>0</v>
      </c>
      <c r="W131" s="38">
        <f>SUM(W114:W129)</f>
        <v>0</v>
      </c>
      <c r="Y131" s="22">
        <f>SUM(Y114:Y129)</f>
        <v>0</v>
      </c>
      <c r="AA131" s="38">
        <f>SUM(AA114:AA129)</f>
        <v>0</v>
      </c>
      <c r="AC131" s="22">
        <f>SUM(AC114:AC129)</f>
        <v>0</v>
      </c>
      <c r="AE131" s="31">
        <f>SUM(AE114:AE129)</f>
        <v>0</v>
      </c>
      <c r="AF131" s="2"/>
      <c r="AG131">
        <f>SUM(AG114:AG129)</f>
        <v>0</v>
      </c>
      <c r="AH131" s="22"/>
    </row>
    <row r="135" spans="14:34" x14ac:dyDescent="0.45">
      <c r="N135" s="3" t="s">
        <v>26</v>
      </c>
      <c r="P135" s="5" t="str">
        <f>($C$3)</f>
        <v>p7eINT_metier</v>
      </c>
      <c r="T135" s="6" t="s">
        <v>27</v>
      </c>
      <c r="W135" s="7" t="str">
        <f>($C$5)</f>
        <v>Plaice VIIe - International (Used metier based datasets)</v>
      </c>
    </row>
    <row r="136" spans="14:34" x14ac:dyDescent="0.45">
      <c r="N136" s="3"/>
    </row>
    <row r="137" spans="14:34" x14ac:dyDescent="0.45">
      <c r="N137" s="6" t="s">
        <v>29</v>
      </c>
      <c r="P137" s="5">
        <f>($B$7)</f>
        <v>1990</v>
      </c>
      <c r="Q137" s="9"/>
      <c r="R137" s="9"/>
      <c r="S137" s="9"/>
      <c r="T137" s="6" t="s">
        <v>30</v>
      </c>
      <c r="U137" s="10"/>
      <c r="W137" s="5" t="str">
        <f>($D$7)</f>
        <v>Combined</v>
      </c>
    </row>
    <row r="138" spans="14:34" x14ac:dyDescent="0.45">
      <c r="N138" s="6"/>
      <c r="P138" s="6"/>
      <c r="Q138" s="9"/>
      <c r="R138" s="9"/>
      <c r="S138" s="9"/>
      <c r="U138" s="10"/>
    </row>
    <row r="139" spans="14:34" x14ac:dyDescent="0.45">
      <c r="N139" s="6" t="s">
        <v>32</v>
      </c>
      <c r="P139" s="36">
        <f>($F$7)</f>
        <v>42194</v>
      </c>
      <c r="Q139" s="2"/>
      <c r="R139" s="2"/>
      <c r="T139" s="6" t="s">
        <v>33</v>
      </c>
      <c r="U139" s="2"/>
      <c r="W139" s="5" t="str">
        <f>($J$7)</f>
        <v>idh</v>
      </c>
    </row>
    <row r="142" spans="14:34" x14ac:dyDescent="0.45">
      <c r="N142" s="15" t="s">
        <v>68</v>
      </c>
      <c r="X142" s="57" t="s">
        <v>144</v>
      </c>
    </row>
    <row r="143" spans="14:34" x14ac:dyDescent="0.45">
      <c r="X143" s="57" t="s">
        <v>145</v>
      </c>
    </row>
    <row r="144" spans="14:34" x14ac:dyDescent="0.45">
      <c r="N144" s="3" t="s">
        <v>78</v>
      </c>
      <c r="S144">
        <v>5.4000000000000003E-3</v>
      </c>
      <c r="T144">
        <v>1.3100000000000001E-2</v>
      </c>
      <c r="W144">
        <v>0.20660000000000001</v>
      </c>
    </row>
    <row r="145" spans="10:39" x14ac:dyDescent="0.45">
      <c r="AH145" s="66"/>
      <c r="AI145" s="66"/>
      <c r="AJ145" s="67"/>
      <c r="AK145" s="67"/>
      <c r="AL145" s="67"/>
      <c r="AM145" s="67"/>
    </row>
    <row r="146" spans="10:39" x14ac:dyDescent="0.45">
      <c r="O146" s="37" t="str">
        <f>J13</f>
        <v>TOTAL</v>
      </c>
      <c r="P146" s="2"/>
      <c r="AA146" s="42" t="s">
        <v>79</v>
      </c>
      <c r="AF146" s="42" t="s">
        <v>79</v>
      </c>
      <c r="AH146" s="66"/>
      <c r="AI146" s="66"/>
      <c r="AJ146" s="68" t="s">
        <v>79</v>
      </c>
      <c r="AK146" s="67"/>
      <c r="AL146" s="67"/>
      <c r="AM146" s="67"/>
    </row>
    <row r="147" spans="10:39" x14ac:dyDescent="0.45">
      <c r="O147" s="37" t="str">
        <f>J14</f>
        <v>ANNUAL</v>
      </c>
      <c r="P147" s="2"/>
      <c r="S147" t="s">
        <v>80</v>
      </c>
      <c r="T147" t="s">
        <v>81</v>
      </c>
      <c r="AA147" s="42" t="s">
        <v>82</v>
      </c>
      <c r="AE147" t="s">
        <v>80</v>
      </c>
      <c r="AF147" s="42" t="s">
        <v>82</v>
      </c>
      <c r="AH147" s="66"/>
      <c r="AI147" s="66"/>
      <c r="AJ147" s="68" t="s">
        <v>83</v>
      </c>
      <c r="AK147" s="67"/>
      <c r="AL147" s="67"/>
      <c r="AM147" s="67"/>
    </row>
    <row r="148" spans="10:39" x14ac:dyDescent="0.45">
      <c r="N148" s="17" t="s">
        <v>40</v>
      </c>
      <c r="O148" s="10" t="s">
        <v>74</v>
      </c>
      <c r="P148" s="10" t="s">
        <v>75</v>
      </c>
      <c r="S148" t="s">
        <v>84</v>
      </c>
      <c r="T148" t="s">
        <v>85</v>
      </c>
      <c r="W148" t="s">
        <v>86</v>
      </c>
      <c r="X148" t="s">
        <v>87</v>
      </c>
      <c r="AA148" s="42" t="s">
        <v>88</v>
      </c>
      <c r="AE148" t="s">
        <v>89</v>
      </c>
      <c r="AF148" s="42" t="s">
        <v>90</v>
      </c>
      <c r="AH148" s="66"/>
      <c r="AI148" s="66"/>
      <c r="AJ148" s="68" t="s">
        <v>91</v>
      </c>
      <c r="AK148" s="67"/>
      <c r="AL148" s="67"/>
      <c r="AM148" s="67"/>
    </row>
    <row r="149" spans="10:39" x14ac:dyDescent="0.45">
      <c r="N149" s="17">
        <v>0</v>
      </c>
      <c r="O149" s="30">
        <f t="shared" ref="O149:O164" si="29">SUM(AE81+AE114)</f>
        <v>0</v>
      </c>
      <c r="P149" s="22">
        <f t="shared" ref="P149:P164" si="30">IF(AE81+AE114=0,0,(AE81*AF81+AE114* AF114)/(AE81+AE114))</f>
        <v>0</v>
      </c>
      <c r="Q149" s="22">
        <f t="shared" ref="Q149:Q164" si="31">SUM(O149*P149)</f>
        <v>0</v>
      </c>
      <c r="AF149" s="42"/>
      <c r="AH149" s="66"/>
      <c r="AI149" s="66"/>
      <c r="AJ149" s="67">
        <f t="shared" ref="AJ149:AJ164" si="32">SUM(O149*P149)</f>
        <v>0</v>
      </c>
      <c r="AK149" s="67"/>
      <c r="AL149" s="69">
        <f t="shared" ref="AL149:AL164" si="33">SUM(P149*$AJ$168)</f>
        <v>0</v>
      </c>
      <c r="AM149" s="67"/>
    </row>
    <row r="150" spans="10:39" x14ac:dyDescent="0.45">
      <c r="J150" s="56"/>
      <c r="N150" s="17">
        <v>1</v>
      </c>
      <c r="O150" s="30">
        <f t="shared" si="29"/>
        <v>57000</v>
      </c>
      <c r="P150" s="22">
        <f t="shared" si="30"/>
        <v>0.248</v>
      </c>
      <c r="Q150" s="22">
        <f t="shared" si="31"/>
        <v>14136</v>
      </c>
      <c r="S150">
        <v>1.5</v>
      </c>
      <c r="T150" s="22">
        <f t="shared" ref="T150:T164" si="34">P150</f>
        <v>0.248</v>
      </c>
      <c r="W150" s="22">
        <f>SUM(($S$144*S150^2)+($T$144*S150)+$W$144)</f>
        <v>0.2384</v>
      </c>
      <c r="X150">
        <f>SUM(O150*W150)</f>
        <v>13588.8</v>
      </c>
      <c r="AA150" s="43">
        <f>SUM(W150*$X$168)</f>
        <v>0.23469144412902379</v>
      </c>
      <c r="AE150">
        <v>1</v>
      </c>
      <c r="AF150" s="43">
        <f>SUM(($S$144*AE150^2)+($T$144*AE150)+$W$144)*$X$168</f>
        <v>0.22159833923424185</v>
      </c>
      <c r="AH150" s="66"/>
      <c r="AI150" s="66"/>
      <c r="AJ150" s="67">
        <f>SUM(O150*P150)</f>
        <v>14136</v>
      </c>
      <c r="AK150" s="67"/>
      <c r="AL150" s="69">
        <f t="shared" si="33"/>
        <v>0.24813841841482492</v>
      </c>
      <c r="AM150" s="67"/>
    </row>
    <row r="151" spans="10:39" x14ac:dyDescent="0.45">
      <c r="J151" s="56"/>
      <c r="N151" s="17">
        <v>2</v>
      </c>
      <c r="O151" s="30">
        <f t="shared" si="29"/>
        <v>330620</v>
      </c>
      <c r="P151" s="22">
        <f t="shared" si="30"/>
        <v>0.27683218756793049</v>
      </c>
      <c r="Q151" s="22">
        <f t="shared" si="31"/>
        <v>91526.257853709176</v>
      </c>
      <c r="S151">
        <v>2.5</v>
      </c>
      <c r="T151" s="22">
        <f t="shared" si="34"/>
        <v>0.27683218756793049</v>
      </c>
      <c r="W151" s="22">
        <f t="shared" ref="W151:W164" si="35">SUM(($S$144*S151^2)+($T$144*S151)+$W$144)</f>
        <v>0.27310000000000001</v>
      </c>
      <c r="X151">
        <f t="shared" ref="X151:X164" si="36">SUM(O151*W151)</f>
        <v>90292.322</v>
      </c>
      <c r="AA151" s="43">
        <f t="shared" ref="AA151:AA164" si="37">SUM(W151*$X$168)</f>
        <v>0.26885165013270301</v>
      </c>
      <c r="AE151">
        <v>2</v>
      </c>
      <c r="AF151" s="43">
        <f t="shared" ref="AF151:AF164" si="38">SUM(($S$144*AE151^2)+($T$144*AE151)+$W$144)*$X$168</f>
        <v>0.25044254776184421</v>
      </c>
      <c r="AH151" s="66"/>
      <c r="AI151" s="66"/>
      <c r="AJ151" s="67">
        <f t="shared" si="32"/>
        <v>91526.257853709176</v>
      </c>
      <c r="AK151" s="67"/>
      <c r="AL151" s="69">
        <f t="shared" si="33"/>
        <v>0.27698669834444528</v>
      </c>
      <c r="AM151" s="67"/>
    </row>
    <row r="152" spans="10:39" x14ac:dyDescent="0.45">
      <c r="J152" s="56"/>
      <c r="N152" s="17">
        <v>3</v>
      </c>
      <c r="O152" s="30">
        <f t="shared" si="29"/>
        <v>3151024</v>
      </c>
      <c r="P152" s="22">
        <f t="shared" si="30"/>
        <v>0.3150976421485629</v>
      </c>
      <c r="Q152" s="22">
        <f t="shared" si="31"/>
        <v>992880.23275353329</v>
      </c>
      <c r="S152">
        <v>3.5</v>
      </c>
      <c r="T152" s="22">
        <f t="shared" si="34"/>
        <v>0.3150976421485629</v>
      </c>
      <c r="W152" s="22">
        <f t="shared" si="35"/>
        <v>0.31859999999999999</v>
      </c>
      <c r="X152">
        <f t="shared" si="36"/>
        <v>1003916.2463999999</v>
      </c>
      <c r="AA152" s="43">
        <f t="shared" si="37"/>
        <v>0.31364385108853599</v>
      </c>
      <c r="AE152">
        <v>3</v>
      </c>
      <c r="AF152" s="43">
        <f t="shared" si="38"/>
        <v>0.28991875124160027</v>
      </c>
      <c r="AH152" s="66"/>
      <c r="AI152" s="66"/>
      <c r="AJ152" s="67">
        <f t="shared" si="32"/>
        <v>992880.23275353329</v>
      </c>
      <c r="AK152" s="67"/>
      <c r="AL152" s="69">
        <f t="shared" si="33"/>
        <v>0.31527351035880996</v>
      </c>
      <c r="AM152" s="67"/>
    </row>
    <row r="153" spans="10:39" x14ac:dyDescent="0.45">
      <c r="J153" s="56"/>
      <c r="N153" s="17">
        <v>4</v>
      </c>
      <c r="O153" s="30">
        <f t="shared" si="29"/>
        <v>2667736</v>
      </c>
      <c r="P153" s="22">
        <f t="shared" si="30"/>
        <v>0.36467866979381913</v>
      </c>
      <c r="Q153" s="22">
        <f t="shared" si="31"/>
        <v>972866.41584108386</v>
      </c>
      <c r="S153">
        <v>4.5</v>
      </c>
      <c r="T153" s="22">
        <f t="shared" si="34"/>
        <v>0.36467866979381913</v>
      </c>
      <c r="W153" s="22">
        <f t="shared" si="35"/>
        <v>0.37490000000000001</v>
      </c>
      <c r="X153">
        <f t="shared" si="36"/>
        <v>1000134.2264</v>
      </c>
      <c r="AA153" s="43">
        <f t="shared" si="37"/>
        <v>0.36906804699652274</v>
      </c>
      <c r="AE153">
        <v>4</v>
      </c>
      <c r="AF153" s="43">
        <f t="shared" si="38"/>
        <v>0.34002694967351016</v>
      </c>
      <c r="AH153" s="66"/>
      <c r="AI153" s="66"/>
      <c r="AJ153" s="67">
        <f t="shared" si="32"/>
        <v>972866.41584108386</v>
      </c>
      <c r="AK153" s="67"/>
      <c r="AL153" s="69">
        <f t="shared" si="33"/>
        <v>0.36488221109782448</v>
      </c>
      <c r="AM153" s="67"/>
    </row>
    <row r="154" spans="10:39" x14ac:dyDescent="0.45">
      <c r="J154" s="56"/>
      <c r="N154" s="17">
        <v>5</v>
      </c>
      <c r="O154" s="30">
        <f t="shared" si="29"/>
        <v>1197800</v>
      </c>
      <c r="P154" s="22">
        <f t="shared" si="30"/>
        <v>0.43253838416799428</v>
      </c>
      <c r="Q154" s="22">
        <f t="shared" si="31"/>
        <v>518094.47655642353</v>
      </c>
      <c r="S154">
        <v>5.5</v>
      </c>
      <c r="T154" s="22">
        <f t="shared" si="34"/>
        <v>0.43253838416799428</v>
      </c>
      <c r="W154" s="22">
        <f t="shared" si="35"/>
        <v>0.442</v>
      </c>
      <c r="X154">
        <f t="shared" si="36"/>
        <v>529427.6</v>
      </c>
      <c r="AA154" s="43">
        <f t="shared" si="37"/>
        <v>0.43512423785666327</v>
      </c>
      <c r="AE154">
        <v>5</v>
      </c>
      <c r="AF154" s="43">
        <f t="shared" si="38"/>
        <v>0.40076714305757377</v>
      </c>
      <c r="AH154" s="66"/>
      <c r="AI154" s="66"/>
      <c r="AJ154" s="67">
        <f t="shared" si="32"/>
        <v>518094.47655642353</v>
      </c>
      <c r="AK154" s="67"/>
      <c r="AL154" s="69">
        <f t="shared" si="33"/>
        <v>0.43277980060947602</v>
      </c>
      <c r="AM154" s="67"/>
    </row>
    <row r="155" spans="10:39" x14ac:dyDescent="0.45">
      <c r="J155" s="56"/>
      <c r="N155" s="17">
        <v>6</v>
      </c>
      <c r="O155" s="30">
        <f t="shared" si="29"/>
        <v>263350</v>
      </c>
      <c r="P155" s="22">
        <f t="shared" si="30"/>
        <v>0.51395333471838478</v>
      </c>
      <c r="Q155" s="22">
        <f t="shared" si="31"/>
        <v>135349.61069808665</v>
      </c>
      <c r="S155">
        <v>6.5</v>
      </c>
      <c r="T155" s="22">
        <f t="shared" si="34"/>
        <v>0.51395333471838478</v>
      </c>
      <c r="W155" s="22">
        <f t="shared" si="35"/>
        <v>0.51990000000000003</v>
      </c>
      <c r="X155">
        <f t="shared" si="36"/>
        <v>136915.66500000001</v>
      </c>
      <c r="AA155" s="43">
        <f t="shared" si="37"/>
        <v>0.51181242366895752</v>
      </c>
      <c r="AE155">
        <v>6</v>
      </c>
      <c r="AF155" s="43">
        <f t="shared" si="38"/>
        <v>0.47213933139379116</v>
      </c>
      <c r="AH155" s="66"/>
      <c r="AI155" s="66"/>
      <c r="AJ155" s="67">
        <f t="shared" si="32"/>
        <v>135349.61069808665</v>
      </c>
      <c r="AK155" s="67"/>
      <c r="AL155" s="69">
        <f t="shared" si="33"/>
        <v>0.51424019200018201</v>
      </c>
      <c r="AM155" s="67"/>
    </row>
    <row r="156" spans="10:39" x14ac:dyDescent="0.45">
      <c r="J156" s="56"/>
      <c r="N156" s="17">
        <v>7</v>
      </c>
      <c r="O156" s="30">
        <f t="shared" si="29"/>
        <v>132650</v>
      </c>
      <c r="P156" s="22">
        <f t="shared" si="30"/>
        <v>0.60461975809020407</v>
      </c>
      <c r="Q156" s="22">
        <f t="shared" si="31"/>
        <v>80202.810910665576</v>
      </c>
      <c r="S156">
        <v>7.5</v>
      </c>
      <c r="T156" s="22">
        <f t="shared" si="34"/>
        <v>0.60461975809020407</v>
      </c>
      <c r="W156" s="22">
        <f t="shared" si="35"/>
        <v>0.60860000000000003</v>
      </c>
      <c r="X156">
        <f t="shared" si="36"/>
        <v>80730.790000000008</v>
      </c>
      <c r="AA156" s="43">
        <f t="shared" si="37"/>
        <v>0.59913260443340555</v>
      </c>
      <c r="AE156">
        <v>7</v>
      </c>
      <c r="AF156" s="43">
        <f t="shared" si="38"/>
        <v>0.55414351468216227</v>
      </c>
      <c r="AH156" s="66"/>
      <c r="AI156" s="66"/>
      <c r="AJ156" s="67">
        <f t="shared" si="32"/>
        <v>80202.810910665576</v>
      </c>
      <c r="AK156" s="67"/>
      <c r="AL156" s="69">
        <f t="shared" si="33"/>
        <v>0.6049572198179729</v>
      </c>
      <c r="AM156" s="67"/>
    </row>
    <row r="157" spans="10:39" x14ac:dyDescent="0.45">
      <c r="J157" s="56"/>
      <c r="N157" s="17">
        <v>8</v>
      </c>
      <c r="O157" s="30">
        <f t="shared" si="29"/>
        <v>75750</v>
      </c>
      <c r="P157" s="22">
        <f t="shared" si="30"/>
        <v>0.7071382253681866</v>
      </c>
      <c r="Q157" s="22">
        <f t="shared" si="31"/>
        <v>53565.720571640137</v>
      </c>
      <c r="S157">
        <v>8.5</v>
      </c>
      <c r="T157" s="22">
        <f t="shared" si="34"/>
        <v>0.7071382253681866</v>
      </c>
      <c r="W157" s="22">
        <f t="shared" si="35"/>
        <v>0.70810000000000006</v>
      </c>
      <c r="X157">
        <f t="shared" si="36"/>
        <v>53638.575000000004</v>
      </c>
      <c r="AA157" s="43">
        <f t="shared" si="37"/>
        <v>0.69708478015000741</v>
      </c>
      <c r="AE157">
        <v>8</v>
      </c>
      <c r="AF157" s="43">
        <f t="shared" si="38"/>
        <v>0.64677969292268722</v>
      </c>
      <c r="AH157" s="66"/>
      <c r="AI157" s="66"/>
      <c r="AJ157" s="67">
        <f t="shared" si="32"/>
        <v>53565.720571640137</v>
      </c>
      <c r="AK157" s="67"/>
      <c r="AL157" s="69">
        <f t="shared" si="33"/>
        <v>0.70753290662712842</v>
      </c>
      <c r="AM157" s="70"/>
    </row>
    <row r="158" spans="10:39" x14ac:dyDescent="0.45">
      <c r="J158" s="56"/>
      <c r="N158" s="17">
        <v>9</v>
      </c>
      <c r="O158" s="30">
        <f t="shared" si="29"/>
        <v>55800</v>
      </c>
      <c r="P158" s="22">
        <f t="shared" si="30"/>
        <v>0.82115034520133001</v>
      </c>
      <c r="Q158" s="22">
        <f t="shared" si="31"/>
        <v>45820.189262234213</v>
      </c>
      <c r="S158">
        <v>9.5</v>
      </c>
      <c r="T158" s="22">
        <f t="shared" si="34"/>
        <v>0.82115034520133001</v>
      </c>
      <c r="W158" s="22">
        <f t="shared" si="35"/>
        <v>0.81840000000000002</v>
      </c>
      <c r="X158">
        <f t="shared" si="36"/>
        <v>45666.720000000001</v>
      </c>
      <c r="Z158" s="5"/>
      <c r="AA158" s="43">
        <f t="shared" si="37"/>
        <v>0.80566895081876289</v>
      </c>
      <c r="AE158">
        <v>9</v>
      </c>
      <c r="AF158" s="43">
        <f t="shared" si="38"/>
        <v>0.75004786611536589</v>
      </c>
      <c r="AH158" s="66"/>
      <c r="AI158" s="66"/>
      <c r="AJ158" s="67">
        <f t="shared" si="32"/>
        <v>45820.189262234213</v>
      </c>
      <c r="AK158" s="67"/>
      <c r="AL158" s="69">
        <f t="shared" si="33"/>
        <v>0.82160866104453845</v>
      </c>
      <c r="AM158" s="67"/>
    </row>
    <row r="159" spans="10:39" x14ac:dyDescent="0.45">
      <c r="J159" s="56"/>
      <c r="L159" s="34" t="s">
        <v>92</v>
      </c>
      <c r="M159" s="30">
        <f>SUM(O159:O164)</f>
        <v>71050</v>
      </c>
      <c r="N159" s="17">
        <v>10</v>
      </c>
      <c r="O159" s="30">
        <f t="shared" si="29"/>
        <v>39050</v>
      </c>
      <c r="P159" s="22">
        <f t="shared" si="30"/>
        <v>0.97035535452528854</v>
      </c>
      <c r="Q159" s="22">
        <f t="shared" si="31"/>
        <v>37892.376594212517</v>
      </c>
      <c r="S159">
        <v>10.5</v>
      </c>
      <c r="T159" s="22">
        <f t="shared" si="34"/>
        <v>0.97035535452528854</v>
      </c>
      <c r="W159" s="22">
        <f t="shared" si="35"/>
        <v>0.93950000000000011</v>
      </c>
      <c r="X159">
        <f t="shared" si="36"/>
        <v>36687.475000000006</v>
      </c>
      <c r="AA159" s="43">
        <f t="shared" si="37"/>
        <v>0.92488511643967231</v>
      </c>
      <c r="AE159">
        <v>10</v>
      </c>
      <c r="AF159" s="43">
        <f t="shared" si="38"/>
        <v>0.86394803426019839</v>
      </c>
      <c r="AH159" s="66"/>
      <c r="AI159" s="66"/>
      <c r="AJ159" s="67">
        <f t="shared" si="32"/>
        <v>37892.376594212517</v>
      </c>
      <c r="AK159" s="67"/>
      <c r="AL159" s="69">
        <f t="shared" si="33"/>
        <v>0.97089694746879762</v>
      </c>
      <c r="AM159" s="71"/>
    </row>
    <row r="160" spans="10:39" x14ac:dyDescent="0.45">
      <c r="N160" s="17">
        <v>11</v>
      </c>
      <c r="O160" s="30">
        <f t="shared" si="29"/>
        <v>16000</v>
      </c>
      <c r="P160" s="22">
        <f t="shared" si="30"/>
        <v>1.0660000000000001</v>
      </c>
      <c r="Q160" s="22">
        <f t="shared" si="31"/>
        <v>17056</v>
      </c>
      <c r="S160">
        <v>11.5</v>
      </c>
      <c r="T160" s="22">
        <f t="shared" si="34"/>
        <v>1.0660000000000001</v>
      </c>
      <c r="W160" s="22">
        <f t="shared" si="35"/>
        <v>1.0714000000000001</v>
      </c>
      <c r="X160">
        <f t="shared" si="36"/>
        <v>17142.400000000001</v>
      </c>
      <c r="AA160" s="43">
        <f t="shared" si="37"/>
        <v>1.0547332770127353</v>
      </c>
      <c r="AE160">
        <v>11</v>
      </c>
      <c r="AF160" s="43">
        <f t="shared" si="38"/>
        <v>0.98848019735718451</v>
      </c>
      <c r="AH160" s="66"/>
      <c r="AI160" s="66"/>
      <c r="AJ160" s="67">
        <f t="shared" si="32"/>
        <v>17056</v>
      </c>
      <c r="AK160" s="67"/>
      <c r="AL160" s="69">
        <f t="shared" si="33"/>
        <v>1.0665949759282394</v>
      </c>
      <c r="AM160" s="67"/>
    </row>
    <row r="161" spans="14:39" x14ac:dyDescent="0.45">
      <c r="N161" s="17">
        <v>12</v>
      </c>
      <c r="O161" s="30">
        <f t="shared" si="29"/>
        <v>5000</v>
      </c>
      <c r="P161" s="22">
        <f t="shared" si="30"/>
        <v>1.208</v>
      </c>
      <c r="Q161" s="22">
        <f t="shared" si="31"/>
        <v>6040</v>
      </c>
      <c r="S161">
        <v>12.5</v>
      </c>
      <c r="T161" s="22">
        <f t="shared" si="34"/>
        <v>1.208</v>
      </c>
      <c r="W161" s="22">
        <f t="shared" si="35"/>
        <v>1.2141000000000002</v>
      </c>
      <c r="X161">
        <f t="shared" si="36"/>
        <v>6070.5000000000009</v>
      </c>
      <c r="AA161" s="43">
        <f t="shared" si="37"/>
        <v>1.1952134325379522</v>
      </c>
      <c r="AE161">
        <v>12</v>
      </c>
      <c r="AF161" s="43">
        <f t="shared" si="38"/>
        <v>1.1236443554063245</v>
      </c>
      <c r="AH161" s="66"/>
      <c r="AI161" s="66"/>
      <c r="AJ161" s="67">
        <f t="shared" si="32"/>
        <v>6040</v>
      </c>
      <c r="AK161" s="67"/>
      <c r="AL161" s="69">
        <f t="shared" si="33"/>
        <v>1.208674231633502</v>
      </c>
      <c r="AM161" s="67"/>
    </row>
    <row r="162" spans="14:39" x14ac:dyDescent="0.45">
      <c r="N162" s="17">
        <v>13</v>
      </c>
      <c r="O162" s="30">
        <f t="shared" si="29"/>
        <v>2000</v>
      </c>
      <c r="P162" s="22">
        <f t="shared" si="30"/>
        <v>1.3620000000000001</v>
      </c>
      <c r="Q162" s="22">
        <f t="shared" si="31"/>
        <v>2724</v>
      </c>
      <c r="S162">
        <v>13.5</v>
      </c>
      <c r="T162" s="22">
        <f t="shared" si="34"/>
        <v>1.3620000000000001</v>
      </c>
      <c r="W162" s="22">
        <f t="shared" si="35"/>
        <v>1.3675999999999999</v>
      </c>
      <c r="X162">
        <f t="shared" si="36"/>
        <v>2735.2</v>
      </c>
      <c r="AA162" s="43">
        <f t="shared" si="37"/>
        <v>1.3463255830153227</v>
      </c>
      <c r="AE162">
        <v>13</v>
      </c>
      <c r="AF162" s="43">
        <f t="shared" si="38"/>
        <v>1.2694405084076181</v>
      </c>
      <c r="AH162" s="66"/>
      <c r="AI162" s="66"/>
      <c r="AJ162" s="67">
        <f t="shared" si="32"/>
        <v>2724</v>
      </c>
      <c r="AK162" s="67"/>
      <c r="AL162" s="69">
        <f t="shared" si="33"/>
        <v>1.3627601850039983</v>
      </c>
      <c r="AM162" s="67"/>
    </row>
    <row r="163" spans="14:39" x14ac:dyDescent="0.45">
      <c r="N163" s="17">
        <v>14</v>
      </c>
      <c r="O163" s="30">
        <f t="shared" si="29"/>
        <v>2000</v>
      </c>
      <c r="P163" s="22">
        <f t="shared" si="30"/>
        <v>1.5269999999999999</v>
      </c>
      <c r="Q163" s="22">
        <f t="shared" si="31"/>
        <v>3054</v>
      </c>
      <c r="S163">
        <v>14.5</v>
      </c>
      <c r="T163" s="22">
        <f t="shared" si="34"/>
        <v>1.5269999999999999</v>
      </c>
      <c r="W163" s="22">
        <f t="shared" si="35"/>
        <v>1.5319000000000003</v>
      </c>
      <c r="X163">
        <f t="shared" si="36"/>
        <v>3063.8000000000006</v>
      </c>
      <c r="AA163" s="43">
        <f t="shared" si="37"/>
        <v>1.5080697284448474</v>
      </c>
      <c r="AE163">
        <v>14</v>
      </c>
      <c r="AF163" s="43">
        <f t="shared" si="38"/>
        <v>1.4258686563610656</v>
      </c>
      <c r="AH163" s="66"/>
      <c r="AI163" s="66"/>
      <c r="AJ163" s="67">
        <f t="shared" si="32"/>
        <v>3054</v>
      </c>
      <c r="AK163" s="67"/>
      <c r="AL163" s="69">
        <f t="shared" si="33"/>
        <v>1.5278522779009582</v>
      </c>
      <c r="AM163" s="67"/>
    </row>
    <row r="164" spans="14:39" x14ac:dyDescent="0.45">
      <c r="N164" s="17" t="s">
        <v>53</v>
      </c>
      <c r="O164" s="30">
        <f t="shared" si="29"/>
        <v>7000</v>
      </c>
      <c r="P164" s="22">
        <f t="shared" si="30"/>
        <v>1.7030000000000001</v>
      </c>
      <c r="Q164" s="22">
        <f t="shared" si="31"/>
        <v>11921</v>
      </c>
      <c r="S164">
        <v>15.5</v>
      </c>
      <c r="T164" s="22">
        <f t="shared" si="34"/>
        <v>1.7030000000000001</v>
      </c>
      <c r="W164" s="22">
        <f t="shared" si="35"/>
        <v>1.7069999999999999</v>
      </c>
      <c r="X164">
        <f t="shared" si="36"/>
        <v>11948.999999999998</v>
      </c>
      <c r="AA164" s="43">
        <f t="shared" si="37"/>
        <v>1.6804458688265251</v>
      </c>
      <c r="AE164">
        <v>15</v>
      </c>
      <c r="AF164" s="43">
        <f t="shared" si="38"/>
        <v>1.592928799266667</v>
      </c>
      <c r="AH164" s="66"/>
      <c r="AI164" s="66"/>
      <c r="AJ164" s="67">
        <f t="shared" si="32"/>
        <v>11921</v>
      </c>
      <c r="AK164" s="67"/>
      <c r="AL164" s="69">
        <f t="shared" si="33"/>
        <v>1.7039505103243824</v>
      </c>
      <c r="AM164" s="67"/>
    </row>
    <row r="165" spans="14:39" x14ac:dyDescent="0.45">
      <c r="Z165" s="42" t="s">
        <v>92</v>
      </c>
      <c r="AA165" s="43">
        <f>SUM(AA159*O159/M159)+(AA160*O160/M159)+(AA161*O161/M159)+(AA162*O162/M159)+(AA163*O163/M159)+(AA164*O164/M159)</f>
        <v>1.0758687557574771</v>
      </c>
      <c r="AB165" s="42"/>
      <c r="AC165" s="42"/>
      <c r="AD165" s="42" t="s">
        <v>93</v>
      </c>
      <c r="AE165" s="44">
        <v>10</v>
      </c>
      <c r="AF165" s="43">
        <f>SUM(AF159*O159/M159)+(AF160*O160/M159)+(AF161*O161/M159)+(AF162*O162/M159)+(AF163*O163/M159)+(AF164*O164/M159)</f>
        <v>1.0093201350740515</v>
      </c>
      <c r="AH165" s="66"/>
      <c r="AI165" s="66"/>
      <c r="AJ165" s="66"/>
      <c r="AK165" s="66"/>
      <c r="AL165" s="43">
        <f>SUM(AL159*O159/M159)+(AL160*O160/M159)+(AL161*O161/M159)+(AL162*O162/M159)+(AL163*O163/M159)+(AL164*O164/M159)</f>
        <v>1.108111119912125</v>
      </c>
      <c r="AM165" s="66"/>
    </row>
    <row r="166" spans="14:39" x14ac:dyDescent="0.45">
      <c r="N166" t="s">
        <v>54</v>
      </c>
      <c r="O166" s="31">
        <f>SUM(O149:O164)</f>
        <v>8002780</v>
      </c>
      <c r="P166" s="2"/>
      <c r="Q166" s="32">
        <f>SUM(Q149:Q164)</f>
        <v>2983129.0910415887</v>
      </c>
      <c r="W166" t="s">
        <v>94</v>
      </c>
      <c r="X166">
        <f>SUM(X150:X164)</f>
        <v>3031959.3198000006</v>
      </c>
      <c r="AH166" s="66" t="s">
        <v>94</v>
      </c>
      <c r="AI166" s="66"/>
      <c r="AJ166" s="66">
        <f>SUM(AJ149:AJ164)</f>
        <v>2983129.0910415887</v>
      </c>
      <c r="AK166" s="66"/>
      <c r="AL166" s="66"/>
      <c r="AM166" s="66"/>
    </row>
    <row r="167" spans="14:39" x14ac:dyDescent="0.45">
      <c r="AH167" s="66"/>
      <c r="AI167" s="66"/>
      <c r="AJ167" s="66"/>
      <c r="AK167" s="66"/>
      <c r="AL167" s="66"/>
      <c r="AM167" s="66"/>
    </row>
    <row r="168" spans="14:39" x14ac:dyDescent="0.45">
      <c r="N168" t="s">
        <v>95</v>
      </c>
      <c r="O168" s="33">
        <f>IF($Q$166 &gt;0, $Q$166/$J$15/1000,0)</f>
        <v>0.99944217257565682</v>
      </c>
      <c r="P168" s="2"/>
      <c r="W168" t="s">
        <v>96</v>
      </c>
      <c r="X168">
        <f>J15/(X166/1000)</f>
        <v>0.98444397705127429</v>
      </c>
      <c r="AH168" s="66" t="s">
        <v>96</v>
      </c>
      <c r="AI168" s="66"/>
      <c r="AJ168" s="66">
        <f>J15/(AJ166/1000)</f>
        <v>1.0005581387694553</v>
      </c>
      <c r="AK168" s="66"/>
      <c r="AL168" s="66"/>
      <c r="AM168" s="66"/>
    </row>
    <row r="169" spans="14:39" x14ac:dyDescent="0.45">
      <c r="N169" t="s">
        <v>97</v>
      </c>
    </row>
    <row r="170" spans="14:39" x14ac:dyDescent="0.45">
      <c r="N170" t="s">
        <v>98</v>
      </c>
    </row>
  </sheetData>
  <pageMargins left="0.75" right="0.75" top="1" bottom="1" header="0.5" footer="0.5"/>
  <pageSetup paperSize="9" orientation="landscape" blackAndWhite="1" useFirstPageNumber="1" horizontalDpi="4294967292" verticalDpi="4294967292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5601" r:id="rId4" name="Button 1">
              <controlPr defaultSize="0" print="0" autoFill="0" autoLine="0" autoPict="0" macro="'TOTINT+migration(1990)'!PRINT">
                <anchor moveWithCells="1" sizeWithCells="1">
                  <from>
                    <xdr:col>5</xdr:col>
                    <xdr:colOff>354330</xdr:colOff>
                    <xdr:row>2</xdr:row>
                    <xdr:rowOff>0</xdr:rowOff>
                  </from>
                  <to>
                    <xdr:col>7</xdr:col>
                    <xdr:colOff>533400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2" r:id="rId5" name="Button 2">
              <controlPr defaultSize="0" print="0" autoFill="0" autoLine="0" autoPict="0" macro="'TOTINT+migration(1990)'!FIRST">
                <anchor moveWithCells="1" sizeWithCells="1">
                  <from>
                    <xdr:col>4</xdr:col>
                    <xdr:colOff>0</xdr:colOff>
                    <xdr:row>2</xdr:row>
                    <xdr:rowOff>0</xdr:rowOff>
                  </from>
                  <to>
                    <xdr:col>5</xdr:col>
                    <xdr:colOff>354330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3" r:id="rId6" name="Button 3">
              <controlPr defaultSize="0" print="0" autoFill="0" autoLine="0" autoPict="0" macro="'TOTINT+migration(1990)'!SAVE">
                <anchor moveWithCells="1" sizeWithCells="1">
                  <from>
                    <xdr:col>7</xdr:col>
                    <xdr:colOff>533400</xdr:colOff>
                    <xdr:row>2</xdr:row>
                    <xdr:rowOff>0</xdr:rowOff>
                  </from>
                  <to>
                    <xdr:col>10</xdr:col>
                    <xdr:colOff>57150</xdr:colOff>
                    <xdr:row>5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pageSetUpPr autoPageBreaks="0"/>
  </sheetPr>
  <dimension ref="A1:BC170"/>
  <sheetViews>
    <sheetView zoomScaleNormal="100" workbookViewId="0"/>
  </sheetViews>
  <sheetFormatPr defaultRowHeight="12.3" x14ac:dyDescent="0.45"/>
  <cols>
    <col min="7" max="7" width="2.71875" customWidth="1"/>
    <col min="9" max="9" width="2.71875" customWidth="1"/>
    <col min="10" max="10" width="9.83203125" customWidth="1"/>
    <col min="14" max="14" width="5.71875" customWidth="1"/>
    <col min="15" max="15" width="10.71875" customWidth="1"/>
    <col min="16" max="16" width="7.71875" customWidth="1"/>
    <col min="17" max="17" width="6.71875" hidden="1" customWidth="1"/>
    <col min="18" max="18" width="3.71875" customWidth="1"/>
    <col min="19" max="19" width="10.71875" customWidth="1"/>
    <col min="20" max="20" width="7.71875" customWidth="1"/>
    <col min="21" max="21" width="6.71875" hidden="1" customWidth="1"/>
    <col min="22" max="22" width="3.71875" customWidth="1"/>
    <col min="23" max="23" width="10.71875" customWidth="1"/>
    <col min="24" max="24" width="7.71875" customWidth="1"/>
    <col min="25" max="25" width="6.71875" hidden="1" customWidth="1"/>
    <col min="26" max="26" width="3.71875" customWidth="1"/>
    <col min="27" max="27" width="10.71875" customWidth="1"/>
    <col min="28" max="28" width="7.71875" customWidth="1"/>
    <col min="29" max="29" width="6.71875" hidden="1" customWidth="1"/>
    <col min="30" max="30" width="3.71875" customWidth="1"/>
    <col min="31" max="31" width="10.71875" customWidth="1"/>
    <col min="32" max="32" width="7.71875" customWidth="1"/>
    <col min="33" max="33" width="0" hidden="1" customWidth="1"/>
    <col min="35" max="35" width="5.27734375" customWidth="1"/>
    <col min="36" max="36" width="8.71875" customWidth="1"/>
    <col min="37" max="37" width="6.27734375" customWidth="1"/>
    <col min="38" max="38" width="6.44140625" customWidth="1"/>
  </cols>
  <sheetData>
    <row r="1" spans="1:55" ht="22.5" x14ac:dyDescent="0.75">
      <c r="A1" s="3" t="s">
        <v>22</v>
      </c>
      <c r="C1" s="1" t="s">
        <v>23</v>
      </c>
      <c r="E1" s="2"/>
      <c r="F1" s="3" t="s">
        <v>24</v>
      </c>
      <c r="J1" s="3" t="s">
        <v>25</v>
      </c>
      <c r="N1" s="3" t="s">
        <v>26</v>
      </c>
      <c r="P1" s="5" t="str">
        <f>($C$3)</f>
        <v>p7eINT_metier</v>
      </c>
      <c r="T1" s="6" t="s">
        <v>27</v>
      </c>
      <c r="W1" s="7" t="str">
        <f>($C$5)</f>
        <v>Plaice VIIe - International (Used metier based datasets)</v>
      </c>
    </row>
    <row r="2" spans="1:55" x14ac:dyDescent="0.45">
      <c r="N2" s="3"/>
    </row>
    <row r="3" spans="1:55" x14ac:dyDescent="0.45">
      <c r="A3" s="3" t="s">
        <v>26</v>
      </c>
      <c r="C3" s="11" t="s">
        <v>28</v>
      </c>
      <c r="D3" s="39"/>
      <c r="N3" s="6" t="s">
        <v>29</v>
      </c>
      <c r="P3" s="5">
        <f>($B$7)</f>
        <v>1989</v>
      </c>
      <c r="Q3" s="9"/>
      <c r="R3" s="9"/>
      <c r="S3" s="9"/>
      <c r="T3" s="6" t="s">
        <v>30</v>
      </c>
      <c r="U3" s="10"/>
      <c r="W3" s="5" t="str">
        <f>($D$7)</f>
        <v>Combined</v>
      </c>
    </row>
    <row r="4" spans="1:55" x14ac:dyDescent="0.45">
      <c r="A4" s="3"/>
      <c r="N4" s="6"/>
      <c r="P4" s="6"/>
      <c r="Q4" s="9"/>
      <c r="R4" s="9"/>
      <c r="S4" s="9"/>
      <c r="U4" s="10"/>
    </row>
    <row r="5" spans="1:55" x14ac:dyDescent="0.45">
      <c r="A5" s="6" t="s">
        <v>27</v>
      </c>
      <c r="C5" s="11" t="s">
        <v>31</v>
      </c>
      <c r="D5" s="9"/>
      <c r="E5" s="9"/>
      <c r="G5" s="10"/>
      <c r="N5" s="6" t="s">
        <v>32</v>
      </c>
      <c r="P5" s="36">
        <f>($F$7)</f>
        <v>42194</v>
      </c>
      <c r="Q5" s="2"/>
      <c r="R5" s="2"/>
      <c r="T5" s="6" t="s">
        <v>33</v>
      </c>
      <c r="U5" s="2"/>
      <c r="W5" s="5" t="str">
        <f>($J$7)</f>
        <v>idh</v>
      </c>
    </row>
    <row r="6" spans="1:55" x14ac:dyDescent="0.45">
      <c r="A6" s="6"/>
      <c r="C6" s="6"/>
      <c r="D6" s="9"/>
      <c r="E6" s="9"/>
      <c r="G6" s="10"/>
    </row>
    <row r="7" spans="1:55" x14ac:dyDescent="0.45">
      <c r="A7" s="6" t="s">
        <v>29</v>
      </c>
      <c r="B7" s="12">
        <v>1989</v>
      </c>
      <c r="C7" s="9" t="s">
        <v>30</v>
      </c>
      <c r="D7" s="13" t="str">
        <f>IF(F45=1, "Combined",IF(F45=2, "Separate",""))</f>
        <v>Combined</v>
      </c>
      <c r="E7" s="4" t="s">
        <v>32</v>
      </c>
      <c r="F7" s="35">
        <v>42194</v>
      </c>
      <c r="G7" s="2"/>
      <c r="I7" s="4" t="s">
        <v>33</v>
      </c>
      <c r="J7" s="40" t="s">
        <v>34</v>
      </c>
    </row>
    <row r="8" spans="1:55" x14ac:dyDescent="0.45">
      <c r="N8" s="15" t="s">
        <v>35</v>
      </c>
      <c r="AU8" s="45"/>
    </row>
    <row r="9" spans="1:55" x14ac:dyDescent="0.45">
      <c r="AF9" s="46"/>
      <c r="AG9" s="46"/>
      <c r="AH9" s="46"/>
      <c r="AI9" s="46"/>
      <c r="AJ9" s="46"/>
      <c r="AK9" s="46"/>
      <c r="AL9" s="46"/>
      <c r="AM9" s="46"/>
      <c r="AN9" s="46"/>
      <c r="AO9" s="47"/>
      <c r="AU9" s="45"/>
    </row>
    <row r="10" spans="1:55" x14ac:dyDescent="0.45">
      <c r="A10" t="s">
        <v>36</v>
      </c>
      <c r="N10" s="3" t="s">
        <v>37</v>
      </c>
    </row>
    <row r="11" spans="1:55" x14ac:dyDescent="0.45">
      <c r="A11" t="s">
        <v>38</v>
      </c>
      <c r="AK11" s="9"/>
    </row>
    <row r="12" spans="1:55" x14ac:dyDescent="0.45">
      <c r="O12" s="37" t="str">
        <f>C14</f>
        <v>International</v>
      </c>
      <c r="P12" s="2"/>
      <c r="S12" s="37" t="str">
        <f>D14</f>
        <v>Migration</v>
      </c>
      <c r="T12" s="2"/>
      <c r="U12" s="5"/>
      <c r="W12" s="37" t="str">
        <f>E14</f>
        <v>-</v>
      </c>
      <c r="X12" s="2"/>
      <c r="Z12" s="5"/>
      <c r="AA12" s="37" t="str">
        <f>F14</f>
        <v>-</v>
      </c>
      <c r="AB12" s="2"/>
      <c r="AC12" s="5"/>
      <c r="AJ12" s="9"/>
      <c r="AX12" s="42"/>
      <c r="BC12" s="42"/>
    </row>
    <row r="13" spans="1:55" x14ac:dyDescent="0.45">
      <c r="I13" s="4"/>
      <c r="J13" s="16" t="s">
        <v>39</v>
      </c>
      <c r="N13" s="17" t="s">
        <v>40</v>
      </c>
      <c r="O13" s="10"/>
      <c r="P13" s="10"/>
      <c r="S13" s="10"/>
      <c r="T13" s="10"/>
      <c r="U13" s="10"/>
      <c r="W13" s="10" t="s">
        <v>41</v>
      </c>
      <c r="X13" s="10" t="s">
        <v>42</v>
      </c>
      <c r="AA13" s="10" t="s">
        <v>41</v>
      </c>
      <c r="AB13" s="10" t="s">
        <v>42</v>
      </c>
      <c r="AC13" s="10"/>
      <c r="AE13" s="10"/>
      <c r="AX13" s="42"/>
      <c r="BC13" s="42"/>
    </row>
    <row r="14" spans="1:55" x14ac:dyDescent="0.45">
      <c r="C14" s="41" t="s">
        <v>43</v>
      </c>
      <c r="D14" s="41" t="s">
        <v>44</v>
      </c>
      <c r="E14" s="41" t="s">
        <v>45</v>
      </c>
      <c r="F14" s="41" t="s">
        <v>45</v>
      </c>
      <c r="H14" s="16" t="s">
        <v>46</v>
      </c>
      <c r="I14" s="4"/>
      <c r="J14" s="16" t="s">
        <v>47</v>
      </c>
      <c r="N14" s="17">
        <v>0</v>
      </c>
      <c r="O14" s="30"/>
      <c r="P14" s="22"/>
      <c r="Q14" s="18"/>
      <c r="S14" s="30"/>
      <c r="T14" s="22"/>
      <c r="U14" s="20"/>
      <c r="W14" s="30">
        <v>0</v>
      </c>
      <c r="X14" s="22">
        <v>0</v>
      </c>
      <c r="AA14" s="30">
        <v>0</v>
      </c>
      <c r="AB14" s="22">
        <v>0</v>
      </c>
      <c r="AC14" s="23"/>
      <c r="AE14" s="22"/>
      <c r="AX14" s="42"/>
      <c r="BC14" s="42"/>
    </row>
    <row r="15" spans="1:55" x14ac:dyDescent="0.45">
      <c r="A15" t="s">
        <v>48</v>
      </c>
      <c r="C15" s="20">
        <v>2358</v>
      </c>
      <c r="D15" s="22">
        <v>384.282175830418</v>
      </c>
      <c r="E15" s="20">
        <f>0</f>
        <v>0</v>
      </c>
      <c r="F15" s="20">
        <f>0</f>
        <v>0</v>
      </c>
      <c r="H15" s="22"/>
      <c r="J15" s="22">
        <f>SUM(C15:F15)</f>
        <v>2742.2821758304181</v>
      </c>
      <c r="N15" s="17">
        <v>1</v>
      </c>
      <c r="O15" s="30">
        <v>10000</v>
      </c>
      <c r="P15" s="22">
        <v>0.16800000000000001</v>
      </c>
      <c r="Q15" s="18"/>
      <c r="S15" s="30">
        <v>0</v>
      </c>
      <c r="T15" s="22">
        <v>0</v>
      </c>
      <c r="U15" s="20"/>
      <c r="W15" s="30">
        <v>0</v>
      </c>
      <c r="X15" s="22">
        <v>0</v>
      </c>
      <c r="AA15" s="30">
        <v>0</v>
      </c>
      <c r="AB15" s="22">
        <v>0</v>
      </c>
      <c r="AC15" s="23"/>
      <c r="AE15" s="22"/>
      <c r="BC15" s="42"/>
    </row>
    <row r="16" spans="1:55" x14ac:dyDescent="0.45">
      <c r="N16" s="17">
        <v>2</v>
      </c>
      <c r="O16" s="30">
        <v>254000</v>
      </c>
      <c r="P16" s="22">
        <v>0.23400000000000001</v>
      </c>
      <c r="Q16" s="18"/>
      <c r="S16" s="30">
        <v>14670</v>
      </c>
      <c r="T16" s="22">
        <v>0.169106710972249</v>
      </c>
      <c r="U16" s="20"/>
      <c r="W16" s="30">
        <v>0</v>
      </c>
      <c r="X16" s="22">
        <v>0</v>
      </c>
      <c r="AA16" s="30">
        <v>0</v>
      </c>
      <c r="AB16" s="22">
        <v>0</v>
      </c>
      <c r="AC16" s="23"/>
      <c r="AE16" s="22"/>
      <c r="AQ16" s="22"/>
      <c r="AT16" s="22"/>
      <c r="AX16" s="43"/>
      <c r="BC16" s="43"/>
    </row>
    <row r="17" spans="1:55" x14ac:dyDescent="0.45">
      <c r="A17" t="s">
        <v>49</v>
      </c>
      <c r="C17" s="20">
        <v>2358</v>
      </c>
      <c r="D17" s="22">
        <v>384.282175830418</v>
      </c>
      <c r="E17" s="20">
        <f>0</f>
        <v>0</v>
      </c>
      <c r="F17" s="20">
        <f>0</f>
        <v>0</v>
      </c>
      <c r="H17" s="22">
        <f>SUM(C17:F17)</f>
        <v>2742.2821758304181</v>
      </c>
      <c r="I17" s="22"/>
      <c r="J17" s="22"/>
      <c r="N17" s="17">
        <v>3</v>
      </c>
      <c r="O17" s="30">
        <v>2520000</v>
      </c>
      <c r="P17" s="22">
        <v>0.308</v>
      </c>
      <c r="Q17" s="18"/>
      <c r="S17" s="30">
        <v>228165</v>
      </c>
      <c r="T17" s="22">
        <v>0.21705966199995</v>
      </c>
      <c r="U17" s="20"/>
      <c r="W17" s="30">
        <v>0</v>
      </c>
      <c r="X17" s="22">
        <v>0</v>
      </c>
      <c r="AA17" s="30">
        <v>0</v>
      </c>
      <c r="AB17" s="22">
        <v>0</v>
      </c>
      <c r="AC17" s="23"/>
      <c r="AE17" s="22"/>
      <c r="AQ17" s="22"/>
      <c r="AT17" s="22"/>
      <c r="AX17" s="43"/>
      <c r="BC17" s="43"/>
    </row>
    <row r="18" spans="1:55" x14ac:dyDescent="0.45">
      <c r="N18" s="17">
        <v>4</v>
      </c>
      <c r="O18" s="30">
        <v>2186000</v>
      </c>
      <c r="P18" s="22">
        <v>0.38800000000000001</v>
      </c>
      <c r="Q18" s="18"/>
      <c r="S18" s="30">
        <v>686736</v>
      </c>
      <c r="T18" s="22">
        <v>0.28102385460610801</v>
      </c>
      <c r="U18" s="20"/>
      <c r="W18" s="30">
        <v>0</v>
      </c>
      <c r="X18" s="22">
        <v>0</v>
      </c>
      <c r="AA18" s="30">
        <v>0</v>
      </c>
      <c r="AB18" s="22">
        <v>0</v>
      </c>
      <c r="AC18" s="23"/>
      <c r="AE18" s="22"/>
      <c r="AQ18" s="22"/>
      <c r="AT18" s="22"/>
      <c r="AX18" s="43"/>
      <c r="BC18" s="43"/>
    </row>
    <row r="19" spans="1:55" x14ac:dyDescent="0.45">
      <c r="A19" t="s">
        <v>50</v>
      </c>
      <c r="C19" s="20">
        <v>2358</v>
      </c>
      <c r="D19" s="22">
        <v>384.282175830418</v>
      </c>
      <c r="E19" s="20">
        <v>0</v>
      </c>
      <c r="F19" s="20">
        <v>0</v>
      </c>
      <c r="H19" s="22"/>
      <c r="I19" s="22"/>
      <c r="J19" s="22"/>
      <c r="N19" s="17">
        <v>5</v>
      </c>
      <c r="O19" s="30">
        <v>617000</v>
      </c>
      <c r="P19" s="22">
        <v>0.47499999999999998</v>
      </c>
      <c r="Q19" s="18"/>
      <c r="S19" s="30">
        <v>208200</v>
      </c>
      <c r="T19" s="22">
        <v>0.37450107150094297</v>
      </c>
      <c r="U19" s="20"/>
      <c r="W19" s="30">
        <v>0</v>
      </c>
      <c r="X19" s="22">
        <v>0</v>
      </c>
      <c r="AA19" s="30">
        <v>0</v>
      </c>
      <c r="AB19" s="22">
        <v>0</v>
      </c>
      <c r="AC19" s="23"/>
      <c r="AE19" s="22"/>
      <c r="AQ19" s="22"/>
      <c r="AT19" s="22"/>
      <c r="AX19" s="43"/>
      <c r="BC19" s="43"/>
    </row>
    <row r="20" spans="1:55" x14ac:dyDescent="0.45">
      <c r="N20" s="17">
        <v>6</v>
      </c>
      <c r="O20" s="30">
        <v>223000</v>
      </c>
      <c r="P20" s="22">
        <v>0.56999999999999995</v>
      </c>
      <c r="Q20" s="18"/>
      <c r="S20" s="30">
        <v>45150</v>
      </c>
      <c r="T20" s="22">
        <v>0.46675520065060999</v>
      </c>
      <c r="U20" s="20"/>
      <c r="W20" s="30">
        <v>0</v>
      </c>
      <c r="X20" s="22">
        <v>0</v>
      </c>
      <c r="AA20" s="30">
        <v>0</v>
      </c>
      <c r="AB20" s="22">
        <v>0</v>
      </c>
      <c r="AC20" s="23"/>
      <c r="AE20" s="22"/>
      <c r="AQ20" s="22"/>
      <c r="AT20" s="22"/>
      <c r="AX20" s="43"/>
      <c r="BC20" s="43"/>
    </row>
    <row r="21" spans="1:55" x14ac:dyDescent="0.45">
      <c r="A21" t="s">
        <v>51</v>
      </c>
      <c r="C21" s="13">
        <f>IF(C19=0, 0,IF(C19&lt;&gt; 0, C17/C19))</f>
        <v>1</v>
      </c>
      <c r="D21" s="13">
        <f>IF(D19=0, 0,IF(D19&lt;&gt; 0, D17/D19))</f>
        <v>1</v>
      </c>
      <c r="E21" s="13">
        <f>IF(E19=0, 0,IF(E19&lt;&gt; 0, E17/E19))</f>
        <v>0</v>
      </c>
      <c r="F21" s="13">
        <f>IF(F19=0, 0,IF(F19&lt;&gt; 0, F17/F19))</f>
        <v>0</v>
      </c>
      <c r="J21" s="13">
        <f>IF(H17=0, 0,IF(H17&lt;&gt; 0, J15/H17))</f>
        <v>1</v>
      </c>
      <c r="N21" s="17">
        <v>7</v>
      </c>
      <c r="O21" s="30">
        <v>95000</v>
      </c>
      <c r="P21" s="22">
        <v>0.67100000000000004</v>
      </c>
      <c r="Q21" s="18"/>
      <c r="S21" s="30">
        <v>23400</v>
      </c>
      <c r="T21" s="22">
        <v>0.556435394550575</v>
      </c>
      <c r="U21" s="20"/>
      <c r="W21" s="30">
        <v>0</v>
      </c>
      <c r="X21" s="22">
        <v>0</v>
      </c>
      <c r="AA21" s="30">
        <v>0</v>
      </c>
      <c r="AB21" s="22">
        <v>0</v>
      </c>
      <c r="AC21" s="23"/>
      <c r="AE21" s="22"/>
      <c r="AQ21" s="22"/>
      <c r="AT21" s="22"/>
      <c r="AX21" s="43"/>
      <c r="BC21" s="43"/>
    </row>
    <row r="22" spans="1:55" x14ac:dyDescent="0.45">
      <c r="N22" s="17">
        <v>8</v>
      </c>
      <c r="O22" s="30">
        <v>80000</v>
      </c>
      <c r="P22" s="22">
        <v>0.78</v>
      </c>
      <c r="Q22" s="18"/>
      <c r="S22" s="30">
        <v>13800</v>
      </c>
      <c r="T22" s="22">
        <v>0.67073548787262804</v>
      </c>
      <c r="U22" s="20"/>
      <c r="W22" s="30">
        <v>0</v>
      </c>
      <c r="X22" s="22">
        <v>0</v>
      </c>
      <c r="AA22" s="30">
        <v>0</v>
      </c>
      <c r="AB22" s="22">
        <v>0</v>
      </c>
      <c r="AC22" s="23"/>
      <c r="AE22" s="22"/>
      <c r="AQ22" s="22"/>
      <c r="AT22" s="22"/>
      <c r="AX22" s="43"/>
      <c r="BC22" s="43"/>
    </row>
    <row r="23" spans="1:55" x14ac:dyDescent="0.45">
      <c r="N23" s="17">
        <v>9</v>
      </c>
      <c r="O23" s="30">
        <v>25000</v>
      </c>
      <c r="P23" s="22">
        <v>0.89600000000000002</v>
      </c>
      <c r="Q23" s="18"/>
      <c r="S23" s="30">
        <v>6300</v>
      </c>
      <c r="T23" s="22">
        <v>0.78642517633736198</v>
      </c>
      <c r="U23" s="20"/>
      <c r="W23" s="30">
        <v>0</v>
      </c>
      <c r="X23" s="22">
        <v>0</v>
      </c>
      <c r="AA23" s="30">
        <v>0</v>
      </c>
      <c r="AB23" s="22">
        <v>0</v>
      </c>
      <c r="AC23" s="23"/>
      <c r="AE23" s="22"/>
      <c r="AQ23" s="22"/>
      <c r="AT23" s="22"/>
      <c r="AX23" s="43"/>
      <c r="BC23" s="43"/>
    </row>
    <row r="24" spans="1:55" x14ac:dyDescent="0.45">
      <c r="A24" t="s">
        <v>52</v>
      </c>
      <c r="C24" s="24">
        <f>IF($Q$98+$Q$131 &gt;0,($Q$98+$Q$131)/$C$17/1000,0)</f>
        <v>1.0001221374045801</v>
      </c>
      <c r="D24" s="24">
        <f>IF($U$98+$U$131 &gt;0,($U$98+$U$131)/$D$17/1000,0)</f>
        <v>0.99999999999999956</v>
      </c>
      <c r="E24" s="24">
        <f>IF($Y$98+$Y$131 &gt;0,($Y$98+$Y$131)/$E$17/1000,0)</f>
        <v>0</v>
      </c>
      <c r="F24" s="24">
        <f>IF($AC$98+$AC$131 &gt;0,($AC$98+$AC$131)/$F$17/1000,0)</f>
        <v>0</v>
      </c>
      <c r="G24" s="10"/>
      <c r="H24" s="10"/>
      <c r="I24" s="10"/>
      <c r="J24" s="24">
        <f>IF($AG$98+$AG$131 &gt;0,($AG$98+$AG$131)/$J$15/1000,0)</f>
        <v>1.0001050220150713</v>
      </c>
      <c r="N24" s="17">
        <v>10</v>
      </c>
      <c r="O24" s="30">
        <v>38000</v>
      </c>
      <c r="P24" s="22">
        <v>1.0189999999999999</v>
      </c>
      <c r="Q24" s="18"/>
      <c r="S24" s="30">
        <v>13650</v>
      </c>
      <c r="T24" s="22">
        <v>0.95314489461785301</v>
      </c>
      <c r="U24" s="20"/>
      <c r="W24" s="30">
        <v>0</v>
      </c>
      <c r="X24" s="22">
        <v>0</v>
      </c>
      <c r="AA24" s="30">
        <v>0</v>
      </c>
      <c r="AB24" s="22">
        <v>0</v>
      </c>
      <c r="AC24" s="23"/>
      <c r="AE24" s="22"/>
      <c r="AQ24" s="22"/>
      <c r="AT24" s="22"/>
      <c r="AW24" s="5"/>
      <c r="AX24" s="43"/>
      <c r="BC24" s="43"/>
    </row>
    <row r="25" spans="1:55" x14ac:dyDescent="0.45">
      <c r="N25" s="17">
        <v>11</v>
      </c>
      <c r="O25" s="30">
        <v>19000</v>
      </c>
      <c r="P25" s="22">
        <v>1.1479999999999999</v>
      </c>
      <c r="Q25" s="18"/>
      <c r="S25" s="30"/>
      <c r="T25" s="22"/>
      <c r="U25" s="20"/>
      <c r="W25" s="30">
        <v>0</v>
      </c>
      <c r="X25" s="22">
        <v>0</v>
      </c>
      <c r="AA25" s="30">
        <v>0</v>
      </c>
      <c r="AB25" s="22">
        <v>0</v>
      </c>
      <c r="AC25" s="23"/>
      <c r="AE25" s="22"/>
      <c r="AQ25" s="22"/>
      <c r="AT25" s="22"/>
      <c r="AX25" s="43"/>
      <c r="BC25" s="43"/>
    </row>
    <row r="26" spans="1:55" x14ac:dyDescent="0.45">
      <c r="N26" s="17">
        <v>12</v>
      </c>
      <c r="O26" s="30">
        <v>11000</v>
      </c>
      <c r="P26" s="22">
        <v>1.286</v>
      </c>
      <c r="Q26" s="18"/>
      <c r="S26" s="30"/>
      <c r="T26" s="22"/>
      <c r="U26" s="20"/>
      <c r="W26" s="30">
        <v>0</v>
      </c>
      <c r="X26" s="22">
        <v>0</v>
      </c>
      <c r="AA26" s="30">
        <v>0</v>
      </c>
      <c r="AB26" s="22">
        <v>0</v>
      </c>
      <c r="AC26" s="23"/>
      <c r="AE26" s="22"/>
      <c r="AQ26" s="22"/>
      <c r="AT26" s="22"/>
      <c r="AX26" s="43"/>
      <c r="BC26" s="43"/>
    </row>
    <row r="27" spans="1:55" x14ac:dyDescent="0.45">
      <c r="N27" s="17">
        <v>13</v>
      </c>
      <c r="O27" s="30">
        <v>4000</v>
      </c>
      <c r="P27" s="22">
        <v>1.43</v>
      </c>
      <c r="Q27" s="18"/>
      <c r="S27" s="30"/>
      <c r="T27" s="22"/>
      <c r="U27" s="20"/>
      <c r="W27" s="30">
        <v>0</v>
      </c>
      <c r="X27" s="22">
        <v>0</v>
      </c>
      <c r="AA27" s="30">
        <v>0</v>
      </c>
      <c r="AB27" s="22">
        <v>0</v>
      </c>
      <c r="AC27" s="23"/>
      <c r="AE27" s="22"/>
      <c r="AQ27" s="22"/>
      <c r="AT27" s="22"/>
      <c r="AX27" s="43"/>
      <c r="BC27" s="43"/>
    </row>
    <row r="28" spans="1:55" x14ac:dyDescent="0.45">
      <c r="N28" s="17">
        <v>14</v>
      </c>
      <c r="O28" s="30">
        <v>4000</v>
      </c>
      <c r="P28" s="22">
        <v>1.581</v>
      </c>
      <c r="Q28" s="18"/>
      <c r="S28" s="30"/>
      <c r="T28" s="22"/>
      <c r="U28" s="20"/>
      <c r="W28" s="30">
        <v>0</v>
      </c>
      <c r="X28" s="22">
        <v>0</v>
      </c>
      <c r="AA28" s="30">
        <v>0</v>
      </c>
      <c r="AB28" s="22">
        <v>0</v>
      </c>
      <c r="AC28" s="23"/>
      <c r="AE28" s="22"/>
      <c r="AQ28" s="22"/>
      <c r="AT28" s="22"/>
      <c r="AX28" s="43"/>
      <c r="BC28" s="43"/>
    </row>
    <row r="29" spans="1:55" x14ac:dyDescent="0.45">
      <c r="N29" s="17" t="s">
        <v>53</v>
      </c>
      <c r="O29" s="30">
        <v>10000</v>
      </c>
      <c r="P29" s="22">
        <v>1.7390000000000001</v>
      </c>
      <c r="Q29" s="18"/>
      <c r="S29" s="30"/>
      <c r="T29" s="22"/>
      <c r="U29" s="20"/>
      <c r="W29" s="30">
        <v>0</v>
      </c>
      <c r="X29" s="22">
        <v>0</v>
      </c>
      <c r="AA29" s="30">
        <v>0</v>
      </c>
      <c r="AB29" s="22">
        <v>0</v>
      </c>
      <c r="AC29" s="23"/>
      <c r="AE29" s="22"/>
      <c r="AQ29" s="22"/>
      <c r="AT29" s="22"/>
      <c r="AX29" s="43"/>
      <c r="BC29" s="43"/>
    </row>
    <row r="30" spans="1:55" x14ac:dyDescent="0.45">
      <c r="AQ30" s="22"/>
      <c r="AT30" s="22"/>
      <c r="AX30" s="43"/>
      <c r="BC30" s="43"/>
    </row>
    <row r="31" spans="1:55" x14ac:dyDescent="0.45">
      <c r="N31" t="s">
        <v>54</v>
      </c>
      <c r="O31" s="31">
        <f>SUM(O14:O29)</f>
        <v>6096000</v>
      </c>
      <c r="P31" s="2"/>
      <c r="S31" s="31">
        <f>SUM(S14:S29)</f>
        <v>1240071</v>
      </c>
      <c r="T31" s="2"/>
      <c r="U31" s="5"/>
      <c r="V31" s="5"/>
      <c r="W31" s="31">
        <f>SUM(W14:W29)</f>
        <v>0</v>
      </c>
      <c r="X31" s="2"/>
      <c r="Y31" s="5"/>
      <c r="Z31" s="5"/>
      <c r="AA31" s="31">
        <f>SUM(AA14:AA29)</f>
        <v>0</v>
      </c>
      <c r="AB31" s="2"/>
      <c r="AC31" s="5"/>
      <c r="AW31" s="42"/>
      <c r="AX31" s="43"/>
      <c r="AY31" s="42"/>
      <c r="AZ31" s="42"/>
      <c r="BA31" s="42"/>
      <c r="BB31" s="44"/>
      <c r="BC31" s="43"/>
    </row>
    <row r="32" spans="1:55" x14ac:dyDescent="0.45">
      <c r="A32" s="46"/>
      <c r="B32" s="46"/>
      <c r="C32" s="46"/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7"/>
    </row>
    <row r="33" spans="1:38" x14ac:dyDescent="0.45">
      <c r="P33" s="3"/>
      <c r="U33" s="3"/>
      <c r="Z33" s="3"/>
      <c r="AE33" s="3"/>
      <c r="AK33" s="9"/>
    </row>
    <row r="34" spans="1:38" x14ac:dyDescent="0.45">
      <c r="N34" s="3" t="s">
        <v>26</v>
      </c>
      <c r="P34" s="5" t="str">
        <f>($C$3)</f>
        <v>p7eINT_metier</v>
      </c>
      <c r="T34" s="6" t="s">
        <v>27</v>
      </c>
      <c r="W34" s="7" t="str">
        <f>($C$5)</f>
        <v>Plaice VIIe - International (Used metier based datasets)</v>
      </c>
    </row>
    <row r="35" spans="1:38" x14ac:dyDescent="0.45">
      <c r="N35" s="3"/>
    </row>
    <row r="36" spans="1:38" x14ac:dyDescent="0.45">
      <c r="N36" s="6" t="s">
        <v>29</v>
      </c>
      <c r="P36" s="5">
        <f>($B$7)</f>
        <v>1989</v>
      </c>
      <c r="Q36" s="9"/>
      <c r="R36" s="9"/>
      <c r="S36" s="9"/>
      <c r="T36" s="6" t="s">
        <v>30</v>
      </c>
      <c r="U36" s="10"/>
      <c r="W36" s="5" t="str">
        <f>($D$7)</f>
        <v>Combined</v>
      </c>
    </row>
    <row r="37" spans="1:38" x14ac:dyDescent="0.45">
      <c r="C37" s="25" t="s">
        <v>55</v>
      </c>
      <c r="D37" s="26"/>
      <c r="E37" s="26"/>
      <c r="F37" s="27"/>
      <c r="N37" s="6"/>
      <c r="P37" s="6"/>
      <c r="Q37" s="9"/>
      <c r="R37" s="9"/>
      <c r="S37" s="9"/>
      <c r="U37" s="10"/>
    </row>
    <row r="38" spans="1:38" x14ac:dyDescent="0.45">
      <c r="C38" s="26"/>
      <c r="D38" s="26"/>
      <c r="E38" s="26"/>
      <c r="F38" s="28"/>
      <c r="N38" s="6" t="s">
        <v>32</v>
      </c>
      <c r="P38" s="36">
        <f>($F$7)</f>
        <v>42194</v>
      </c>
      <c r="Q38" s="2"/>
      <c r="R38" s="2"/>
      <c r="T38" s="6" t="s">
        <v>33</v>
      </c>
      <c r="U38" s="2"/>
      <c r="W38" s="5" t="str">
        <f>($J$7)</f>
        <v>idh</v>
      </c>
    </row>
    <row r="39" spans="1:38" x14ac:dyDescent="0.45">
      <c r="C39" s="26" t="s">
        <v>56</v>
      </c>
      <c r="D39" s="26"/>
      <c r="E39" s="26"/>
      <c r="F39" s="27">
        <f>1</f>
        <v>1</v>
      </c>
    </row>
    <row r="40" spans="1:38" x14ac:dyDescent="0.45">
      <c r="C40" s="26" t="s">
        <v>57</v>
      </c>
      <c r="D40" s="26"/>
      <c r="E40" s="26"/>
      <c r="F40" s="28" t="str">
        <f>"n"</f>
        <v>n</v>
      </c>
    </row>
    <row r="41" spans="1:38" x14ac:dyDescent="0.45">
      <c r="C41" s="26" t="s">
        <v>58</v>
      </c>
      <c r="D41" s="26"/>
      <c r="E41" s="26"/>
      <c r="F41" s="28">
        <f>1</f>
        <v>1</v>
      </c>
      <c r="N41" s="15" t="s">
        <v>35</v>
      </c>
    </row>
    <row r="42" spans="1:38" x14ac:dyDescent="0.45">
      <c r="C42" s="26" t="s">
        <v>59</v>
      </c>
      <c r="D42" s="26"/>
      <c r="E42" s="26"/>
      <c r="F42" s="27">
        <f>2</f>
        <v>2</v>
      </c>
    </row>
    <row r="43" spans="1:38" x14ac:dyDescent="0.45">
      <c r="C43" s="26" t="s">
        <v>60</v>
      </c>
      <c r="D43" s="26"/>
      <c r="E43" s="26"/>
      <c r="F43" s="29" t="str">
        <f>"n"</f>
        <v>n</v>
      </c>
      <c r="N43" s="3" t="s">
        <v>61</v>
      </c>
    </row>
    <row r="44" spans="1:38" x14ac:dyDescent="0.45">
      <c r="C44" s="26" t="s">
        <v>62</v>
      </c>
      <c r="D44" s="26"/>
      <c r="E44" s="26"/>
      <c r="F44" s="29">
        <f>3</f>
        <v>3</v>
      </c>
      <c r="AK44" s="9"/>
    </row>
    <row r="45" spans="1:38" x14ac:dyDescent="0.45">
      <c r="C45" s="26" t="s">
        <v>63</v>
      </c>
      <c r="D45" s="26"/>
      <c r="E45" s="26"/>
      <c r="F45" s="26">
        <f>1</f>
        <v>1</v>
      </c>
      <c r="O45" s="37" t="str">
        <f>C14</f>
        <v>International</v>
      </c>
      <c r="P45" s="2"/>
      <c r="S45" s="37" t="str">
        <f>D14</f>
        <v>Migration</v>
      </c>
      <c r="T45" s="2"/>
      <c r="W45" s="37" t="str">
        <f>E14</f>
        <v>-</v>
      </c>
      <c r="X45" s="2"/>
      <c r="AA45" s="37" t="str">
        <f>F14</f>
        <v>-</v>
      </c>
      <c r="AB45" s="2"/>
      <c r="AK45" s="9"/>
    </row>
    <row r="46" spans="1:38" x14ac:dyDescent="0.45">
      <c r="C46" s="26" t="s">
        <v>64</v>
      </c>
      <c r="D46" s="26"/>
      <c r="E46" s="26"/>
      <c r="F46" s="29" t="str">
        <f>"n"</f>
        <v>n</v>
      </c>
      <c r="N46" s="17" t="s">
        <v>40</v>
      </c>
      <c r="O46" s="10" t="s">
        <v>41</v>
      </c>
      <c r="P46" s="10" t="s">
        <v>42</v>
      </c>
      <c r="S46" s="10" t="s">
        <v>41</v>
      </c>
      <c r="T46" s="10" t="s">
        <v>42</v>
      </c>
      <c r="W46" s="10" t="s">
        <v>41</v>
      </c>
      <c r="X46" s="10" t="s">
        <v>42</v>
      </c>
      <c r="AA46" s="10" t="s">
        <v>41</v>
      </c>
      <c r="AB46" s="10" t="s">
        <v>42</v>
      </c>
      <c r="AC46" s="17"/>
      <c r="AE46" s="10"/>
      <c r="AH46" s="10"/>
      <c r="AJ46" s="10"/>
      <c r="AK46" s="10"/>
      <c r="AL46" s="10"/>
    </row>
    <row r="47" spans="1:38" x14ac:dyDescent="0.45">
      <c r="C47" s="26" t="s">
        <v>65</v>
      </c>
      <c r="D47" s="26"/>
      <c r="E47" s="26"/>
      <c r="F47" s="26">
        <f>2</f>
        <v>2</v>
      </c>
      <c r="N47" s="17">
        <v>0</v>
      </c>
      <c r="O47" s="30">
        <v>0</v>
      </c>
      <c r="P47" s="22">
        <v>0</v>
      </c>
      <c r="R47" s="18"/>
      <c r="S47" s="30">
        <v>0</v>
      </c>
      <c r="T47" s="22">
        <v>0</v>
      </c>
      <c r="W47" s="30">
        <v>0</v>
      </c>
      <c r="X47" s="22">
        <v>0</v>
      </c>
      <c r="AA47" s="30">
        <v>0</v>
      </c>
      <c r="AB47" s="22">
        <v>0</v>
      </c>
      <c r="AC47" s="21"/>
      <c r="AE47" s="19"/>
      <c r="AH47" s="22"/>
      <c r="AK47" s="23"/>
      <c r="AL47" s="22"/>
    </row>
    <row r="48" spans="1:38" x14ac:dyDescent="0.45">
      <c r="A48" s="3"/>
      <c r="C48" s="26" t="s">
        <v>66</v>
      </c>
      <c r="D48" s="26"/>
      <c r="E48" s="26"/>
      <c r="F48" s="29" t="str">
        <f>"y"</f>
        <v>y</v>
      </c>
      <c r="N48" s="17">
        <v>1</v>
      </c>
      <c r="O48" s="30">
        <v>0</v>
      </c>
      <c r="P48" s="22">
        <v>0</v>
      </c>
      <c r="R48" s="18"/>
      <c r="S48" s="30">
        <v>0</v>
      </c>
      <c r="T48" s="22">
        <v>0</v>
      </c>
      <c r="W48" s="30">
        <v>0</v>
      </c>
      <c r="X48" s="22">
        <v>0</v>
      </c>
      <c r="AA48" s="30">
        <v>0</v>
      </c>
      <c r="AB48" s="22">
        <v>0</v>
      </c>
      <c r="AC48" s="21"/>
      <c r="AE48" s="19"/>
      <c r="AH48" s="22"/>
      <c r="AK48" s="23"/>
      <c r="AL48" s="22"/>
    </row>
    <row r="49" spans="3:38" x14ac:dyDescent="0.45">
      <c r="C49" s="26" t="s">
        <v>67</v>
      </c>
      <c r="D49" s="26"/>
      <c r="E49" s="26"/>
      <c r="F49" s="29" t="str">
        <f>"n"</f>
        <v>n</v>
      </c>
      <c r="N49" s="17">
        <v>2</v>
      </c>
      <c r="O49" s="30">
        <v>0</v>
      </c>
      <c r="P49" s="22">
        <v>0</v>
      </c>
      <c r="R49" s="18"/>
      <c r="S49" s="30">
        <v>0</v>
      </c>
      <c r="T49" s="22">
        <v>0</v>
      </c>
      <c r="W49" s="30">
        <v>0</v>
      </c>
      <c r="X49" s="22">
        <v>0</v>
      </c>
      <c r="AA49" s="30">
        <v>0</v>
      </c>
      <c r="AB49" s="22">
        <v>0</v>
      </c>
      <c r="AC49" s="21"/>
      <c r="AE49" s="19"/>
      <c r="AH49" s="22"/>
      <c r="AK49" s="23"/>
      <c r="AL49" s="22"/>
    </row>
    <row r="50" spans="3:38" x14ac:dyDescent="0.45">
      <c r="N50" s="17">
        <v>3</v>
      </c>
      <c r="O50" s="30">
        <v>0</v>
      </c>
      <c r="P50" s="22">
        <v>0</v>
      </c>
      <c r="R50" s="18"/>
      <c r="S50" s="30">
        <v>0</v>
      </c>
      <c r="T50" s="22">
        <v>0</v>
      </c>
      <c r="W50" s="30">
        <v>0</v>
      </c>
      <c r="X50" s="22">
        <v>0</v>
      </c>
      <c r="AA50" s="30">
        <v>0</v>
      </c>
      <c r="AB50" s="22">
        <v>0</v>
      </c>
      <c r="AC50" s="21"/>
      <c r="AE50" s="19"/>
      <c r="AH50" s="22"/>
      <c r="AK50" s="23"/>
      <c r="AL50" s="22"/>
    </row>
    <row r="51" spans="3:38" x14ac:dyDescent="0.45">
      <c r="N51" s="17">
        <v>4</v>
      </c>
      <c r="O51" s="30">
        <v>0</v>
      </c>
      <c r="P51" s="22">
        <v>0</v>
      </c>
      <c r="R51" s="18"/>
      <c r="S51" s="30">
        <v>0</v>
      </c>
      <c r="T51" s="22">
        <v>0</v>
      </c>
      <c r="W51" s="30">
        <v>0</v>
      </c>
      <c r="X51" s="22">
        <v>0</v>
      </c>
      <c r="AA51" s="30">
        <v>0</v>
      </c>
      <c r="AB51" s="22">
        <v>0</v>
      </c>
      <c r="AC51" s="21"/>
      <c r="AE51" s="19"/>
      <c r="AH51" s="22"/>
      <c r="AK51" s="23"/>
      <c r="AL51" s="22"/>
    </row>
    <row r="52" spans="3:38" x14ac:dyDescent="0.45">
      <c r="N52" s="17">
        <v>5</v>
      </c>
      <c r="O52" s="30">
        <v>0</v>
      </c>
      <c r="P52" s="22">
        <v>0</v>
      </c>
      <c r="R52" s="18"/>
      <c r="S52" s="30">
        <v>0</v>
      </c>
      <c r="T52" s="22">
        <v>0</v>
      </c>
      <c r="W52" s="30">
        <v>0</v>
      </c>
      <c r="X52" s="22">
        <v>0</v>
      </c>
      <c r="AA52" s="30">
        <v>0</v>
      </c>
      <c r="AB52" s="22">
        <v>0</v>
      </c>
      <c r="AC52" s="21"/>
      <c r="AE52" s="19"/>
      <c r="AH52" s="22"/>
      <c r="AK52" s="23"/>
      <c r="AL52" s="22"/>
    </row>
    <row r="53" spans="3:38" x14ac:dyDescent="0.45">
      <c r="N53" s="17">
        <v>6</v>
      </c>
      <c r="O53" s="30">
        <v>0</v>
      </c>
      <c r="P53" s="22">
        <v>0</v>
      </c>
      <c r="R53" s="18"/>
      <c r="S53" s="30">
        <v>0</v>
      </c>
      <c r="T53" s="22">
        <v>0</v>
      </c>
      <c r="W53" s="30">
        <v>0</v>
      </c>
      <c r="X53" s="22">
        <v>0</v>
      </c>
      <c r="AA53" s="30">
        <v>0</v>
      </c>
      <c r="AB53" s="22">
        <v>0</v>
      </c>
      <c r="AC53" s="21"/>
      <c r="AE53" s="19"/>
      <c r="AH53" s="22"/>
      <c r="AK53" s="23"/>
      <c r="AL53" s="22"/>
    </row>
    <row r="54" spans="3:38" x14ac:dyDescent="0.45">
      <c r="N54" s="17">
        <v>7</v>
      </c>
      <c r="O54" s="30">
        <v>0</v>
      </c>
      <c r="P54" s="22">
        <v>0</v>
      </c>
      <c r="R54" s="18"/>
      <c r="S54" s="30">
        <v>0</v>
      </c>
      <c r="T54" s="22">
        <v>0</v>
      </c>
      <c r="W54" s="30">
        <v>0</v>
      </c>
      <c r="X54" s="22">
        <v>0</v>
      </c>
      <c r="AA54" s="30">
        <v>0</v>
      </c>
      <c r="AB54" s="22">
        <v>0</v>
      </c>
      <c r="AC54" s="21"/>
      <c r="AE54" s="19"/>
      <c r="AH54" s="22"/>
      <c r="AK54" s="23"/>
      <c r="AL54" s="22"/>
    </row>
    <row r="55" spans="3:38" x14ac:dyDescent="0.45">
      <c r="N55" s="17">
        <v>8</v>
      </c>
      <c r="O55" s="30">
        <v>0</v>
      </c>
      <c r="P55" s="22">
        <v>0</v>
      </c>
      <c r="R55" s="18"/>
      <c r="S55" s="30">
        <v>0</v>
      </c>
      <c r="T55" s="22">
        <v>0</v>
      </c>
      <c r="W55" s="30">
        <v>0</v>
      </c>
      <c r="X55" s="22">
        <v>0</v>
      </c>
      <c r="AA55" s="30">
        <v>0</v>
      </c>
      <c r="AB55" s="22">
        <v>0</v>
      </c>
      <c r="AC55" s="21"/>
      <c r="AE55" s="19"/>
      <c r="AH55" s="22"/>
      <c r="AK55" s="23"/>
      <c r="AL55" s="22"/>
    </row>
    <row r="56" spans="3:38" x14ac:dyDescent="0.45">
      <c r="N56" s="17">
        <v>9</v>
      </c>
      <c r="O56" s="30">
        <v>0</v>
      </c>
      <c r="P56" s="22">
        <v>0</v>
      </c>
      <c r="R56" s="18"/>
      <c r="S56" s="30">
        <v>0</v>
      </c>
      <c r="T56" s="22">
        <v>0</v>
      </c>
      <c r="W56" s="30">
        <v>0</v>
      </c>
      <c r="X56" s="22">
        <v>0</v>
      </c>
      <c r="AA56" s="30">
        <v>0</v>
      </c>
      <c r="AB56" s="22">
        <v>0</v>
      </c>
      <c r="AC56" s="21"/>
      <c r="AE56" s="19"/>
      <c r="AH56" s="22"/>
      <c r="AK56" s="23"/>
      <c r="AL56" s="22"/>
    </row>
    <row r="57" spans="3:38" x14ac:dyDescent="0.45">
      <c r="N57" s="17">
        <v>10</v>
      </c>
      <c r="O57" s="30">
        <v>0</v>
      </c>
      <c r="P57" s="22">
        <v>0</v>
      </c>
      <c r="R57" s="18"/>
      <c r="S57" s="30">
        <v>0</v>
      </c>
      <c r="T57" s="22">
        <v>0</v>
      </c>
      <c r="W57" s="30">
        <v>0</v>
      </c>
      <c r="X57" s="22">
        <v>0</v>
      </c>
      <c r="AA57" s="30">
        <v>0</v>
      </c>
      <c r="AB57" s="22">
        <v>0</v>
      </c>
      <c r="AC57" s="21"/>
      <c r="AE57" s="19"/>
      <c r="AH57" s="22"/>
      <c r="AK57" s="23"/>
      <c r="AL57" s="22"/>
    </row>
    <row r="58" spans="3:38" x14ac:dyDescent="0.45">
      <c r="N58" s="17">
        <v>11</v>
      </c>
      <c r="O58" s="30">
        <v>0</v>
      </c>
      <c r="P58" s="22">
        <v>0</v>
      </c>
      <c r="R58" s="18"/>
      <c r="S58" s="30">
        <v>0</v>
      </c>
      <c r="T58" s="22">
        <v>0</v>
      </c>
      <c r="W58" s="30">
        <v>0</v>
      </c>
      <c r="X58" s="22">
        <v>0</v>
      </c>
      <c r="AA58" s="30">
        <v>0</v>
      </c>
      <c r="AB58" s="22">
        <v>0</v>
      </c>
      <c r="AC58" s="21"/>
      <c r="AE58" s="19"/>
      <c r="AH58" s="22"/>
      <c r="AK58" s="23"/>
      <c r="AL58" s="22"/>
    </row>
    <row r="59" spans="3:38" x14ac:dyDescent="0.45">
      <c r="N59" s="17">
        <v>12</v>
      </c>
      <c r="O59" s="30">
        <v>0</v>
      </c>
      <c r="P59" s="22">
        <v>0</v>
      </c>
      <c r="R59" s="18"/>
      <c r="S59" s="30">
        <v>0</v>
      </c>
      <c r="T59" s="22">
        <v>0</v>
      </c>
      <c r="W59" s="30">
        <v>0</v>
      </c>
      <c r="X59" s="22">
        <v>0</v>
      </c>
      <c r="AA59" s="30">
        <v>0</v>
      </c>
      <c r="AB59" s="22">
        <v>0</v>
      </c>
      <c r="AC59" s="21"/>
      <c r="AE59" s="19"/>
      <c r="AH59" s="22"/>
      <c r="AK59" s="23"/>
      <c r="AL59" s="22"/>
    </row>
    <row r="60" spans="3:38" x14ac:dyDescent="0.45">
      <c r="N60" s="17">
        <v>13</v>
      </c>
      <c r="O60" s="30">
        <v>0</v>
      </c>
      <c r="P60" s="22">
        <v>0</v>
      </c>
      <c r="R60" s="18"/>
      <c r="S60" s="30">
        <v>0</v>
      </c>
      <c r="T60" s="22">
        <v>0</v>
      </c>
      <c r="W60" s="30">
        <v>0</v>
      </c>
      <c r="X60" s="22">
        <v>0</v>
      </c>
      <c r="AA60" s="30">
        <v>0</v>
      </c>
      <c r="AB60" s="22">
        <v>0</v>
      </c>
      <c r="AC60" s="21"/>
      <c r="AE60" s="19"/>
      <c r="AH60" s="22"/>
      <c r="AK60" s="23"/>
      <c r="AL60" s="22"/>
    </row>
    <row r="61" spans="3:38" x14ac:dyDescent="0.45">
      <c r="N61" s="17">
        <v>14</v>
      </c>
      <c r="O61" s="30">
        <v>0</v>
      </c>
      <c r="P61" s="22">
        <v>0</v>
      </c>
      <c r="R61" s="18"/>
      <c r="S61" s="30">
        <v>0</v>
      </c>
      <c r="T61" s="22">
        <v>0</v>
      </c>
      <c r="W61" s="30">
        <v>0</v>
      </c>
      <c r="X61" s="22">
        <v>0</v>
      </c>
      <c r="AA61" s="30">
        <v>0</v>
      </c>
      <c r="AB61" s="22">
        <v>0</v>
      </c>
      <c r="AC61" s="21"/>
      <c r="AE61" s="19"/>
      <c r="AH61" s="22"/>
      <c r="AK61" s="23"/>
      <c r="AL61" s="22"/>
    </row>
    <row r="62" spans="3:38" x14ac:dyDescent="0.45">
      <c r="N62" s="17" t="s">
        <v>53</v>
      </c>
      <c r="O62" s="30">
        <v>0</v>
      </c>
      <c r="P62" s="22">
        <v>0</v>
      </c>
      <c r="R62" s="18"/>
      <c r="S62" s="30">
        <v>0</v>
      </c>
      <c r="T62" s="22">
        <v>0</v>
      </c>
      <c r="W62" s="30">
        <v>0</v>
      </c>
      <c r="X62" s="22">
        <v>0</v>
      </c>
      <c r="AA62" s="30">
        <v>0</v>
      </c>
      <c r="AB62" s="22">
        <v>0</v>
      </c>
      <c r="AC62" s="21"/>
      <c r="AE62" s="19"/>
      <c r="AH62" s="22"/>
      <c r="AK62" s="23"/>
      <c r="AL62" s="22"/>
    </row>
    <row r="64" spans="3:38" x14ac:dyDescent="0.45">
      <c r="N64" t="s">
        <v>54</v>
      </c>
      <c r="O64" s="31">
        <f>SUM(O47:O62)</f>
        <v>0</v>
      </c>
      <c r="P64" s="2"/>
      <c r="S64" s="31">
        <f>SUM(S47:S62)</f>
        <v>0</v>
      </c>
      <c r="T64" s="2"/>
      <c r="W64" s="31">
        <f>SUM(W47:W62)</f>
        <v>0</v>
      </c>
      <c r="X64" s="2"/>
      <c r="AA64" s="31">
        <f>SUM(AA47:AA62)</f>
        <v>0</v>
      </c>
      <c r="AB64" s="2"/>
      <c r="AE64" s="2"/>
    </row>
    <row r="65" spans="1:38" x14ac:dyDescent="0.45">
      <c r="N65" s="17"/>
      <c r="P65" s="23"/>
      <c r="Q65" s="22"/>
      <c r="U65" s="23"/>
      <c r="V65" s="22"/>
      <c r="W65" s="22"/>
      <c r="X65" s="22"/>
      <c r="Z65" s="23"/>
      <c r="AA65" s="22"/>
      <c r="AB65" s="22"/>
      <c r="AC65" s="17"/>
      <c r="AE65" s="23"/>
      <c r="AF65" s="22"/>
      <c r="AH65" s="22"/>
      <c r="AK65" s="23"/>
      <c r="AL65" s="22"/>
    </row>
    <row r="66" spans="1:38" x14ac:dyDescent="0.45">
      <c r="N66" s="17"/>
      <c r="P66" s="23"/>
      <c r="Q66" s="22"/>
      <c r="U66" s="23"/>
      <c r="V66" s="22"/>
      <c r="W66" s="22"/>
      <c r="X66" s="22"/>
      <c r="Z66" s="23"/>
      <c r="AA66" s="22"/>
      <c r="AB66" s="22"/>
      <c r="AC66" s="17"/>
      <c r="AE66" s="23"/>
      <c r="AF66" s="22"/>
      <c r="AH66" s="22"/>
      <c r="AK66" s="23"/>
      <c r="AL66" s="22"/>
    </row>
    <row r="67" spans="1:38" x14ac:dyDescent="0.45">
      <c r="N67" s="17"/>
      <c r="P67" s="23"/>
      <c r="Q67" s="22"/>
      <c r="U67" s="23"/>
      <c r="V67" s="22"/>
      <c r="W67" s="22"/>
      <c r="X67" s="22"/>
      <c r="Z67" s="23"/>
      <c r="AA67" s="22"/>
      <c r="AB67" s="22"/>
      <c r="AC67" s="17"/>
      <c r="AE67" s="23"/>
      <c r="AF67" s="22"/>
      <c r="AH67" s="22"/>
      <c r="AK67" s="23"/>
      <c r="AL67" s="22"/>
    </row>
    <row r="68" spans="1:38" ht="22.5" x14ac:dyDescent="0.75">
      <c r="A68" s="3" t="s">
        <v>22</v>
      </c>
      <c r="C68" s="1" t="s">
        <v>23</v>
      </c>
      <c r="E68" s="2"/>
      <c r="F68" s="3" t="s">
        <v>24</v>
      </c>
      <c r="J68" s="3" t="str">
        <f>J1</f>
        <v>VERSION 2.2 (17/8/98)</v>
      </c>
      <c r="N68" s="3" t="s">
        <v>26</v>
      </c>
      <c r="P68" s="5" t="str">
        <f>($C$3)</f>
        <v>p7eINT_metier</v>
      </c>
      <c r="T68" s="6" t="s">
        <v>27</v>
      </c>
      <c r="W68" s="7" t="str">
        <f>($C$5)</f>
        <v>Plaice VIIe - International (Used metier based datasets)</v>
      </c>
    </row>
    <row r="69" spans="1:38" x14ac:dyDescent="0.45">
      <c r="F69" s="3"/>
      <c r="N69" s="3"/>
    </row>
    <row r="70" spans="1:38" x14ac:dyDescent="0.45">
      <c r="A70" s="3" t="s">
        <v>26</v>
      </c>
      <c r="C70" s="8" t="str">
        <f>C3</f>
        <v>p7eINT_metier</v>
      </c>
      <c r="N70" s="6" t="s">
        <v>29</v>
      </c>
      <c r="P70" s="5">
        <f>($B$7)</f>
        <v>1989</v>
      </c>
      <c r="Q70" s="9"/>
      <c r="R70" s="9"/>
      <c r="S70" s="9"/>
      <c r="T70" s="6" t="s">
        <v>30</v>
      </c>
      <c r="U70" s="10"/>
      <c r="W70" s="5" t="str">
        <f>($D$7)</f>
        <v>Combined</v>
      </c>
    </row>
    <row r="71" spans="1:38" x14ac:dyDescent="0.45">
      <c r="A71" s="3"/>
      <c r="N71" s="6"/>
      <c r="P71" s="6"/>
      <c r="Q71" s="9"/>
      <c r="R71" s="9"/>
      <c r="S71" s="9"/>
      <c r="U71" s="10"/>
    </row>
    <row r="72" spans="1:38" x14ac:dyDescent="0.45">
      <c r="A72" s="6" t="s">
        <v>27</v>
      </c>
      <c r="C72" s="11" t="str">
        <f>C5</f>
        <v>Plaice VIIe - International (Used metier based datasets)</v>
      </c>
      <c r="D72" s="9"/>
      <c r="E72" s="9"/>
      <c r="G72" s="10"/>
      <c r="N72" s="6" t="s">
        <v>32</v>
      </c>
      <c r="P72" s="36">
        <f>($F$7)</f>
        <v>42194</v>
      </c>
      <c r="Q72" s="2"/>
      <c r="R72" s="2"/>
      <c r="T72" s="6" t="s">
        <v>33</v>
      </c>
      <c r="U72" s="2"/>
      <c r="W72" s="5" t="str">
        <f>($J$7)</f>
        <v>idh</v>
      </c>
    </row>
    <row r="73" spans="1:38" x14ac:dyDescent="0.45">
      <c r="A73" s="6"/>
      <c r="C73" s="6"/>
      <c r="D73" s="9"/>
      <c r="E73" s="9"/>
      <c r="G73" s="10"/>
    </row>
    <row r="74" spans="1:38" x14ac:dyDescent="0.45">
      <c r="A74" s="6" t="s">
        <v>29</v>
      </c>
      <c r="B74" s="12">
        <f>B7</f>
        <v>1989</v>
      </c>
      <c r="C74" s="9" t="s">
        <v>30</v>
      </c>
      <c r="D74" s="13" t="str">
        <f>D7</f>
        <v>Combined</v>
      </c>
      <c r="E74" s="4" t="s">
        <v>32</v>
      </c>
      <c r="F74" s="35">
        <f>F7</f>
        <v>42194</v>
      </c>
      <c r="G74" s="2"/>
      <c r="I74" s="4" t="s">
        <v>33</v>
      </c>
      <c r="J74" s="12" t="str">
        <f>J7</f>
        <v>idh</v>
      </c>
    </row>
    <row r="75" spans="1:38" x14ac:dyDescent="0.45">
      <c r="A75" s="6"/>
      <c r="B75" s="12"/>
      <c r="C75" s="9"/>
      <c r="D75" s="13"/>
      <c r="E75" s="4"/>
      <c r="F75" s="14"/>
      <c r="G75" s="2"/>
      <c r="I75" s="4"/>
      <c r="J75" s="12"/>
      <c r="N75" s="15" t="s">
        <v>68</v>
      </c>
    </row>
    <row r="77" spans="1:38" x14ac:dyDescent="0.45">
      <c r="H77" s="16" t="s">
        <v>39</v>
      </c>
      <c r="I77" s="4"/>
      <c r="N77" s="3" t="s">
        <v>37</v>
      </c>
    </row>
    <row r="78" spans="1:38" x14ac:dyDescent="0.45">
      <c r="C78" s="16" t="s">
        <v>69</v>
      </c>
      <c r="D78" s="16" t="s">
        <v>70</v>
      </c>
      <c r="E78" s="16" t="s">
        <v>71</v>
      </c>
      <c r="F78" s="16" t="s">
        <v>72</v>
      </c>
      <c r="H78" s="16" t="s">
        <v>47</v>
      </c>
      <c r="I78" s="4"/>
      <c r="AE78" s="37" t="str">
        <f>J13</f>
        <v>TOTAL</v>
      </c>
      <c r="AF78" s="2"/>
    </row>
    <row r="79" spans="1:38" x14ac:dyDescent="0.45">
      <c r="A79" t="s">
        <v>48</v>
      </c>
      <c r="C79" s="20">
        <f>C15</f>
        <v>2358</v>
      </c>
      <c r="D79" s="20">
        <f>D15</f>
        <v>384.282175830418</v>
      </c>
      <c r="E79" s="20">
        <f>E15</f>
        <v>0</v>
      </c>
      <c r="F79" s="20">
        <f>F15</f>
        <v>0</v>
      </c>
      <c r="H79" s="22">
        <f>SUM(C79:F79)</f>
        <v>2742.2821758304181</v>
      </c>
      <c r="O79" s="37" t="str">
        <f>C14</f>
        <v>International</v>
      </c>
      <c r="P79" s="2"/>
      <c r="S79" s="37" t="str">
        <f>D14</f>
        <v>Migration</v>
      </c>
      <c r="T79" s="2"/>
      <c r="W79" s="37" t="str">
        <f>E14</f>
        <v>-</v>
      </c>
      <c r="X79" s="2"/>
      <c r="AA79" s="37" t="str">
        <f>F14</f>
        <v>-</v>
      </c>
      <c r="AB79" s="2"/>
      <c r="AE79" s="37" t="str">
        <f>J14</f>
        <v>ANNUAL</v>
      </c>
      <c r="AF79" s="2"/>
    </row>
    <row r="80" spans="1:38" x14ac:dyDescent="0.45">
      <c r="A80" t="s">
        <v>73</v>
      </c>
      <c r="N80" s="17" t="s">
        <v>40</v>
      </c>
      <c r="O80" s="10" t="s">
        <v>41</v>
      </c>
      <c r="P80" s="10" t="s">
        <v>42</v>
      </c>
      <c r="S80" s="10" t="s">
        <v>41</v>
      </c>
      <c r="T80" s="10" t="s">
        <v>42</v>
      </c>
      <c r="U80" s="10"/>
      <c r="W80" s="10" t="s">
        <v>41</v>
      </c>
      <c r="X80" s="10" t="s">
        <v>42</v>
      </c>
      <c r="Y80" s="10"/>
      <c r="AA80" s="10" t="s">
        <v>41</v>
      </c>
      <c r="AB80" s="10" t="s">
        <v>42</v>
      </c>
      <c r="AC80" s="10"/>
      <c r="AE80" s="10" t="s">
        <v>74</v>
      </c>
      <c r="AF80" s="10" t="s">
        <v>75</v>
      </c>
    </row>
    <row r="81" spans="1:33" x14ac:dyDescent="0.45">
      <c r="N81" s="17">
        <v>0</v>
      </c>
      <c r="O81" s="30">
        <f>SUM($O$14*$C$21)</f>
        <v>0</v>
      </c>
      <c r="P81" s="22">
        <f t="shared" ref="P81:P96" si="0">P14</f>
        <v>0</v>
      </c>
      <c r="Q81" s="22">
        <f t="shared" ref="Q81:Q96" si="1">SUM(O81*P81)</f>
        <v>0</v>
      </c>
      <c r="S81" s="30">
        <f t="shared" ref="S81:S96" si="2">SUM(S14*$D$21)</f>
        <v>0</v>
      </c>
      <c r="T81" s="22">
        <f t="shared" ref="T81:T96" si="3">T14</f>
        <v>0</v>
      </c>
      <c r="U81" s="22">
        <f t="shared" ref="U81:U96" si="4">SUM(S81*T81)</f>
        <v>0</v>
      </c>
      <c r="W81" s="30">
        <f t="shared" ref="W81:W96" si="5">SUM(W14*$E$21)</f>
        <v>0</v>
      </c>
      <c r="X81" s="22">
        <f t="shared" ref="X81:X96" si="6">X14</f>
        <v>0</v>
      </c>
      <c r="Y81" s="22">
        <f t="shared" ref="Y81:Y96" si="7">SUM(W81*X81)</f>
        <v>0</v>
      </c>
      <c r="AA81" s="30">
        <f t="shared" ref="AA81:AA96" si="8">SUM(AA14*$F$21)</f>
        <v>0</v>
      </c>
      <c r="AB81" s="22">
        <f t="shared" ref="AB81:AB96" si="9">AB14</f>
        <v>0</v>
      </c>
      <c r="AC81" s="22">
        <f t="shared" ref="AC81:AC96" si="10">SUM(AA81*AB81)</f>
        <v>0</v>
      </c>
      <c r="AE81" s="30">
        <f t="shared" ref="AE81:AE96" si="11">SUM(AA81+W81+S81+O81)*$J$21</f>
        <v>0</v>
      </c>
      <c r="AF81" s="22">
        <f t="shared" ref="AF81:AF96" si="12">IF(O81+S81+W81+AA81 =0,0,(P81*O81 +T81*S81+ X81*W81 +AB81*AA81)/(O81+S81+W81+AA81))</f>
        <v>0</v>
      </c>
      <c r="AG81">
        <f t="shared" ref="AG81:AG96" si="13">SUM(AE81*AF81)</f>
        <v>0</v>
      </c>
    </row>
    <row r="82" spans="1:33" x14ac:dyDescent="0.45">
      <c r="A82" t="s">
        <v>52</v>
      </c>
      <c r="C82" s="24">
        <f>C24</f>
        <v>1.0001221374045801</v>
      </c>
      <c r="D82" s="24">
        <f>D24</f>
        <v>0.99999999999999956</v>
      </c>
      <c r="E82" s="24">
        <f>E24</f>
        <v>0</v>
      </c>
      <c r="F82" s="24">
        <f>F24</f>
        <v>0</v>
      </c>
      <c r="G82" s="10"/>
      <c r="H82" s="24">
        <f>J24</f>
        <v>1.0001050220150713</v>
      </c>
      <c r="I82" s="10"/>
      <c r="N82" s="17">
        <v>1</v>
      </c>
      <c r="O82" s="30">
        <f>SUM($O$15*$C$21)</f>
        <v>10000</v>
      </c>
      <c r="P82" s="22">
        <f t="shared" si="0"/>
        <v>0.16800000000000001</v>
      </c>
      <c r="Q82" s="22">
        <f t="shared" si="1"/>
        <v>1680</v>
      </c>
      <c r="S82" s="30">
        <f t="shared" si="2"/>
        <v>0</v>
      </c>
      <c r="T82" s="22">
        <f t="shared" si="3"/>
        <v>0</v>
      </c>
      <c r="U82" s="22">
        <f t="shared" si="4"/>
        <v>0</v>
      </c>
      <c r="W82" s="30">
        <f t="shared" si="5"/>
        <v>0</v>
      </c>
      <c r="X82" s="22">
        <f t="shared" si="6"/>
        <v>0</v>
      </c>
      <c r="Y82" s="22">
        <f t="shared" si="7"/>
        <v>0</v>
      </c>
      <c r="AA82" s="30">
        <f t="shared" si="8"/>
        <v>0</v>
      </c>
      <c r="AB82" s="22">
        <f t="shared" si="9"/>
        <v>0</v>
      </c>
      <c r="AC82" s="22">
        <f t="shared" si="10"/>
        <v>0</v>
      </c>
      <c r="AE82" s="30">
        <f t="shared" si="11"/>
        <v>10000</v>
      </c>
      <c r="AF82" s="22">
        <f t="shared" si="12"/>
        <v>0.16800000000000001</v>
      </c>
      <c r="AG82">
        <f t="shared" si="13"/>
        <v>1680</v>
      </c>
    </row>
    <row r="83" spans="1:33" x14ac:dyDescent="0.45">
      <c r="N83" s="17">
        <v>2</v>
      </c>
      <c r="O83" s="30">
        <f>SUM($O$16*$C$21)</f>
        <v>254000</v>
      </c>
      <c r="P83" s="22">
        <f t="shared" si="0"/>
        <v>0.23400000000000001</v>
      </c>
      <c r="Q83" s="22">
        <f t="shared" si="1"/>
        <v>59436</v>
      </c>
      <c r="S83" s="30">
        <f t="shared" si="2"/>
        <v>14670</v>
      </c>
      <c r="T83" s="22">
        <f t="shared" si="3"/>
        <v>0.169106710972249</v>
      </c>
      <c r="U83" s="22">
        <f t="shared" si="4"/>
        <v>2480.7954499628927</v>
      </c>
      <c r="W83" s="30">
        <f t="shared" si="5"/>
        <v>0</v>
      </c>
      <c r="X83" s="22">
        <f t="shared" si="6"/>
        <v>0</v>
      </c>
      <c r="Y83" s="22">
        <f t="shared" si="7"/>
        <v>0</v>
      </c>
      <c r="AA83" s="30">
        <f t="shared" si="8"/>
        <v>0</v>
      </c>
      <c r="AB83" s="22">
        <f t="shared" si="9"/>
        <v>0</v>
      </c>
      <c r="AC83" s="22">
        <f t="shared" si="10"/>
        <v>0</v>
      </c>
      <c r="AE83" s="30">
        <f t="shared" si="11"/>
        <v>268670</v>
      </c>
      <c r="AF83" s="22">
        <f t="shared" si="12"/>
        <v>0.23045667715026943</v>
      </c>
      <c r="AG83">
        <f t="shared" si="13"/>
        <v>61916.79544996289</v>
      </c>
    </row>
    <row r="84" spans="1:33" x14ac:dyDescent="0.45">
      <c r="N84" s="17">
        <v>3</v>
      </c>
      <c r="O84" s="30">
        <f>SUM($O$17*$C$21)</f>
        <v>2520000</v>
      </c>
      <c r="P84" s="22">
        <f t="shared" si="0"/>
        <v>0.308</v>
      </c>
      <c r="Q84" s="22">
        <f t="shared" si="1"/>
        <v>776160</v>
      </c>
      <c r="S84" s="30">
        <f t="shared" si="2"/>
        <v>228165</v>
      </c>
      <c r="T84" s="22">
        <f t="shared" si="3"/>
        <v>0.21705966199995</v>
      </c>
      <c r="U84" s="22">
        <f t="shared" si="4"/>
        <v>49525.417780218595</v>
      </c>
      <c r="W84" s="30">
        <f t="shared" si="5"/>
        <v>0</v>
      </c>
      <c r="X84" s="22">
        <f t="shared" si="6"/>
        <v>0</v>
      </c>
      <c r="Y84" s="22">
        <f t="shared" si="7"/>
        <v>0</v>
      </c>
      <c r="AA84" s="30">
        <f t="shared" si="8"/>
        <v>0</v>
      </c>
      <c r="AB84" s="22">
        <f t="shared" si="9"/>
        <v>0</v>
      </c>
      <c r="AC84" s="22">
        <f t="shared" si="10"/>
        <v>0</v>
      </c>
      <c r="AE84" s="30">
        <f t="shared" si="11"/>
        <v>2748165</v>
      </c>
      <c r="AF84" s="22">
        <f t="shared" si="12"/>
        <v>0.30044972473640363</v>
      </c>
      <c r="AG84">
        <f t="shared" si="13"/>
        <v>825685.41778021865</v>
      </c>
    </row>
    <row r="85" spans="1:33" x14ac:dyDescent="0.45">
      <c r="N85" s="17">
        <v>4</v>
      </c>
      <c r="O85" s="30">
        <f>SUM($O$18*$C$21)</f>
        <v>2186000</v>
      </c>
      <c r="P85" s="22">
        <f t="shared" si="0"/>
        <v>0.38800000000000001</v>
      </c>
      <c r="Q85" s="22">
        <f t="shared" si="1"/>
        <v>848168</v>
      </c>
      <c r="S85" s="30">
        <f t="shared" si="2"/>
        <v>686736</v>
      </c>
      <c r="T85" s="22">
        <f t="shared" si="3"/>
        <v>0.28102385460610801</v>
      </c>
      <c r="U85" s="22">
        <f t="shared" si="4"/>
        <v>192989.19781678019</v>
      </c>
      <c r="W85" s="30">
        <f t="shared" si="5"/>
        <v>0</v>
      </c>
      <c r="X85" s="22">
        <f t="shared" si="6"/>
        <v>0</v>
      </c>
      <c r="Y85" s="22">
        <f t="shared" si="7"/>
        <v>0</v>
      </c>
      <c r="AA85" s="30">
        <f t="shared" si="8"/>
        <v>0</v>
      </c>
      <c r="AB85" s="22">
        <f t="shared" si="9"/>
        <v>0</v>
      </c>
      <c r="AC85" s="22">
        <f t="shared" si="10"/>
        <v>0</v>
      </c>
      <c r="AE85" s="30">
        <f t="shared" si="11"/>
        <v>2872736</v>
      </c>
      <c r="AF85" s="22">
        <f t="shared" si="12"/>
        <v>0.3624270374363604</v>
      </c>
      <c r="AG85">
        <f t="shared" si="13"/>
        <v>1041157.1978167802</v>
      </c>
    </row>
    <row r="86" spans="1:33" x14ac:dyDescent="0.45">
      <c r="N86" s="17">
        <v>5</v>
      </c>
      <c r="O86" s="30">
        <f>SUM($O$19*$C$21)</f>
        <v>617000</v>
      </c>
      <c r="P86" s="22">
        <f t="shared" si="0"/>
        <v>0.47499999999999998</v>
      </c>
      <c r="Q86" s="22">
        <f t="shared" si="1"/>
        <v>293075</v>
      </c>
      <c r="S86" s="30">
        <f t="shared" si="2"/>
        <v>208200</v>
      </c>
      <c r="T86" s="22">
        <f t="shared" si="3"/>
        <v>0.37450107150094297</v>
      </c>
      <c r="U86" s="22">
        <f t="shared" si="4"/>
        <v>77971.123086496329</v>
      </c>
      <c r="W86" s="30">
        <f t="shared" si="5"/>
        <v>0</v>
      </c>
      <c r="X86" s="22">
        <f t="shared" si="6"/>
        <v>0</v>
      </c>
      <c r="Y86" s="22">
        <f t="shared" si="7"/>
        <v>0</v>
      </c>
      <c r="AA86" s="30">
        <f t="shared" si="8"/>
        <v>0</v>
      </c>
      <c r="AB86" s="22">
        <f t="shared" si="9"/>
        <v>0</v>
      </c>
      <c r="AC86" s="22">
        <f t="shared" si="10"/>
        <v>0</v>
      </c>
      <c r="AE86" s="30">
        <f t="shared" si="11"/>
        <v>825200</v>
      </c>
      <c r="AF86" s="22">
        <f t="shared" si="12"/>
        <v>0.44964387189347588</v>
      </c>
      <c r="AG86">
        <f t="shared" si="13"/>
        <v>371046.12308649631</v>
      </c>
    </row>
    <row r="87" spans="1:33" x14ac:dyDescent="0.45">
      <c r="N87" s="17">
        <v>6</v>
      </c>
      <c r="O87" s="30">
        <f>SUM($O$20*$C$21)</f>
        <v>223000</v>
      </c>
      <c r="P87" s="22">
        <f t="shared" si="0"/>
        <v>0.56999999999999995</v>
      </c>
      <c r="Q87" s="22">
        <f t="shared" si="1"/>
        <v>127109.99999999999</v>
      </c>
      <c r="S87" s="30">
        <f t="shared" si="2"/>
        <v>45150</v>
      </c>
      <c r="T87" s="22">
        <f t="shared" si="3"/>
        <v>0.46675520065060999</v>
      </c>
      <c r="U87" s="22">
        <f t="shared" si="4"/>
        <v>21073.997309375041</v>
      </c>
      <c r="W87" s="30">
        <f t="shared" si="5"/>
        <v>0</v>
      </c>
      <c r="X87" s="22">
        <f t="shared" si="6"/>
        <v>0</v>
      </c>
      <c r="Y87" s="22">
        <f t="shared" si="7"/>
        <v>0</v>
      </c>
      <c r="AA87" s="30">
        <f t="shared" si="8"/>
        <v>0</v>
      </c>
      <c r="AB87" s="22">
        <f t="shared" si="9"/>
        <v>0</v>
      </c>
      <c r="AC87" s="22">
        <f t="shared" si="10"/>
        <v>0</v>
      </c>
      <c r="AE87" s="30">
        <f t="shared" si="11"/>
        <v>268150</v>
      </c>
      <c r="AF87" s="22">
        <f t="shared" si="12"/>
        <v>0.55261606305938848</v>
      </c>
      <c r="AG87">
        <f t="shared" si="13"/>
        <v>148183.99730937503</v>
      </c>
    </row>
    <row r="88" spans="1:33" x14ac:dyDescent="0.45">
      <c r="N88" s="17">
        <v>7</v>
      </c>
      <c r="O88" s="30">
        <f>SUM($O$21*$C$21)</f>
        <v>95000</v>
      </c>
      <c r="P88" s="22">
        <f t="shared" si="0"/>
        <v>0.67100000000000004</v>
      </c>
      <c r="Q88" s="22">
        <f t="shared" si="1"/>
        <v>63745.000000000007</v>
      </c>
      <c r="S88" s="30">
        <f t="shared" si="2"/>
        <v>23400</v>
      </c>
      <c r="T88" s="22">
        <f t="shared" si="3"/>
        <v>0.556435394550575</v>
      </c>
      <c r="U88" s="22">
        <f t="shared" si="4"/>
        <v>13020.588232483455</v>
      </c>
      <c r="W88" s="30">
        <f t="shared" si="5"/>
        <v>0</v>
      </c>
      <c r="X88" s="22">
        <f t="shared" si="6"/>
        <v>0</v>
      </c>
      <c r="Y88" s="22">
        <f t="shared" si="7"/>
        <v>0</v>
      </c>
      <c r="AA88" s="30">
        <f t="shared" si="8"/>
        <v>0</v>
      </c>
      <c r="AB88" s="22">
        <f t="shared" si="9"/>
        <v>0</v>
      </c>
      <c r="AC88" s="22">
        <f t="shared" si="10"/>
        <v>0</v>
      </c>
      <c r="AE88" s="30">
        <f t="shared" si="11"/>
        <v>118400</v>
      </c>
      <c r="AF88" s="22">
        <f t="shared" si="12"/>
        <v>0.64835800872029958</v>
      </c>
      <c r="AG88">
        <f t="shared" si="13"/>
        <v>76765.588232483467</v>
      </c>
    </row>
    <row r="89" spans="1:33" x14ac:dyDescent="0.45">
      <c r="N89" s="17">
        <v>8</v>
      </c>
      <c r="O89" s="30">
        <f>SUM($O$22*$C$21)</f>
        <v>80000</v>
      </c>
      <c r="P89" s="22">
        <f t="shared" si="0"/>
        <v>0.78</v>
      </c>
      <c r="Q89" s="22">
        <f t="shared" si="1"/>
        <v>62400</v>
      </c>
      <c r="S89" s="30">
        <f t="shared" si="2"/>
        <v>13800</v>
      </c>
      <c r="T89" s="22">
        <f t="shared" si="3"/>
        <v>0.67073548787262804</v>
      </c>
      <c r="U89" s="22">
        <f t="shared" si="4"/>
        <v>9256.1497326422668</v>
      </c>
      <c r="W89" s="30">
        <f t="shared" si="5"/>
        <v>0</v>
      </c>
      <c r="X89" s="22">
        <f t="shared" si="6"/>
        <v>0</v>
      </c>
      <c r="Y89" s="22">
        <f t="shared" si="7"/>
        <v>0</v>
      </c>
      <c r="AA89" s="30">
        <f t="shared" si="8"/>
        <v>0</v>
      </c>
      <c r="AB89" s="22">
        <f t="shared" si="9"/>
        <v>0</v>
      </c>
      <c r="AC89" s="22">
        <f t="shared" si="10"/>
        <v>0</v>
      </c>
      <c r="AE89" s="30">
        <f t="shared" si="11"/>
        <v>93800</v>
      </c>
      <c r="AF89" s="22">
        <f t="shared" si="12"/>
        <v>0.76392483723499216</v>
      </c>
      <c r="AG89">
        <f t="shared" si="13"/>
        <v>71656.149732642269</v>
      </c>
    </row>
    <row r="90" spans="1:33" x14ac:dyDescent="0.45">
      <c r="N90" s="17">
        <v>9</v>
      </c>
      <c r="O90" s="30">
        <f>SUM($O$23*$C$21)</f>
        <v>25000</v>
      </c>
      <c r="P90" s="22">
        <f t="shared" si="0"/>
        <v>0.89600000000000002</v>
      </c>
      <c r="Q90" s="22">
        <f t="shared" si="1"/>
        <v>22400</v>
      </c>
      <c r="S90" s="30">
        <f t="shared" si="2"/>
        <v>6300</v>
      </c>
      <c r="T90" s="22">
        <f t="shared" si="3"/>
        <v>0.78642517633736198</v>
      </c>
      <c r="U90" s="22">
        <f t="shared" si="4"/>
        <v>4954.4786109253801</v>
      </c>
      <c r="W90" s="30">
        <f t="shared" si="5"/>
        <v>0</v>
      </c>
      <c r="X90" s="22">
        <f t="shared" si="6"/>
        <v>0</v>
      </c>
      <c r="Y90" s="22">
        <f t="shared" si="7"/>
        <v>0</v>
      </c>
      <c r="AA90" s="30">
        <f t="shared" si="8"/>
        <v>0</v>
      </c>
      <c r="AB90" s="22">
        <f t="shared" si="9"/>
        <v>0</v>
      </c>
      <c r="AC90" s="22">
        <f t="shared" si="10"/>
        <v>0</v>
      </c>
      <c r="AE90" s="30">
        <f t="shared" si="11"/>
        <v>31300</v>
      </c>
      <c r="AF90" s="22">
        <f t="shared" si="12"/>
        <v>0.87394500354394189</v>
      </c>
      <c r="AG90">
        <f t="shared" si="13"/>
        <v>27354.47861092538</v>
      </c>
    </row>
    <row r="91" spans="1:33" x14ac:dyDescent="0.45">
      <c r="N91" s="17">
        <v>10</v>
      </c>
      <c r="O91" s="30">
        <f>SUM($O$24*$C$21)</f>
        <v>38000</v>
      </c>
      <c r="P91" s="22">
        <f t="shared" si="0"/>
        <v>1.0189999999999999</v>
      </c>
      <c r="Q91" s="22">
        <f t="shared" si="1"/>
        <v>38722</v>
      </c>
      <c r="S91" s="30">
        <f t="shared" si="2"/>
        <v>13650</v>
      </c>
      <c r="T91" s="22">
        <f t="shared" si="3"/>
        <v>0.95314489461785301</v>
      </c>
      <c r="U91" s="22">
        <f t="shared" si="4"/>
        <v>13010.427811533693</v>
      </c>
      <c r="W91" s="30">
        <f t="shared" si="5"/>
        <v>0</v>
      </c>
      <c r="X91" s="22">
        <f t="shared" si="6"/>
        <v>0</v>
      </c>
      <c r="Y91" s="22">
        <f t="shared" si="7"/>
        <v>0</v>
      </c>
      <c r="AA91" s="30">
        <f t="shared" si="8"/>
        <v>0</v>
      </c>
      <c r="AB91" s="22">
        <f t="shared" si="9"/>
        <v>0</v>
      </c>
      <c r="AC91" s="22">
        <f t="shared" si="10"/>
        <v>0</v>
      </c>
      <c r="AE91" s="30">
        <f t="shared" si="11"/>
        <v>51650</v>
      </c>
      <c r="AF91" s="22">
        <f t="shared" si="12"/>
        <v>1.0015958918012331</v>
      </c>
      <c r="AG91">
        <f t="shared" si="13"/>
        <v>51732.427811533693</v>
      </c>
    </row>
    <row r="92" spans="1:33" x14ac:dyDescent="0.45">
      <c r="N92" s="17">
        <v>11</v>
      </c>
      <c r="O92" s="30">
        <f>SUM($O$25*$C$21)</f>
        <v>19000</v>
      </c>
      <c r="P92" s="22">
        <f t="shared" si="0"/>
        <v>1.1479999999999999</v>
      </c>
      <c r="Q92" s="22">
        <f t="shared" si="1"/>
        <v>21812</v>
      </c>
      <c r="S92" s="30">
        <f t="shared" si="2"/>
        <v>0</v>
      </c>
      <c r="T92" s="22">
        <f t="shared" si="3"/>
        <v>0</v>
      </c>
      <c r="U92" s="22">
        <f t="shared" si="4"/>
        <v>0</v>
      </c>
      <c r="W92" s="30">
        <f t="shared" si="5"/>
        <v>0</v>
      </c>
      <c r="X92" s="22">
        <f t="shared" si="6"/>
        <v>0</v>
      </c>
      <c r="Y92" s="22">
        <f t="shared" si="7"/>
        <v>0</v>
      </c>
      <c r="AA92" s="30">
        <f t="shared" si="8"/>
        <v>0</v>
      </c>
      <c r="AB92" s="22">
        <f t="shared" si="9"/>
        <v>0</v>
      </c>
      <c r="AC92" s="22">
        <f t="shared" si="10"/>
        <v>0</v>
      </c>
      <c r="AE92" s="30">
        <f t="shared" si="11"/>
        <v>19000</v>
      </c>
      <c r="AF92" s="22">
        <f t="shared" si="12"/>
        <v>1.1479999999999999</v>
      </c>
      <c r="AG92">
        <f t="shared" si="13"/>
        <v>21812</v>
      </c>
    </row>
    <row r="93" spans="1:33" x14ac:dyDescent="0.45">
      <c r="N93" s="17">
        <v>12</v>
      </c>
      <c r="O93" s="30">
        <f>SUM($O$26*$C$21)</f>
        <v>11000</v>
      </c>
      <c r="P93" s="22">
        <f t="shared" si="0"/>
        <v>1.286</v>
      </c>
      <c r="Q93" s="22">
        <f t="shared" si="1"/>
        <v>14146</v>
      </c>
      <c r="S93" s="30">
        <f t="shared" si="2"/>
        <v>0</v>
      </c>
      <c r="T93" s="22">
        <f t="shared" si="3"/>
        <v>0</v>
      </c>
      <c r="U93" s="22">
        <f t="shared" si="4"/>
        <v>0</v>
      </c>
      <c r="W93" s="30">
        <f t="shared" si="5"/>
        <v>0</v>
      </c>
      <c r="X93" s="22">
        <f t="shared" si="6"/>
        <v>0</v>
      </c>
      <c r="Y93" s="22">
        <f t="shared" si="7"/>
        <v>0</v>
      </c>
      <c r="AA93" s="30">
        <f t="shared" si="8"/>
        <v>0</v>
      </c>
      <c r="AB93" s="22">
        <f t="shared" si="9"/>
        <v>0</v>
      </c>
      <c r="AC93" s="22">
        <f t="shared" si="10"/>
        <v>0</v>
      </c>
      <c r="AE93" s="30">
        <f t="shared" si="11"/>
        <v>11000</v>
      </c>
      <c r="AF93" s="22">
        <f t="shared" si="12"/>
        <v>1.286</v>
      </c>
      <c r="AG93">
        <f t="shared" si="13"/>
        <v>14146</v>
      </c>
    </row>
    <row r="94" spans="1:33" x14ac:dyDescent="0.45">
      <c r="N94" s="17">
        <v>13</v>
      </c>
      <c r="O94" s="30">
        <f>SUM($O$27*$C$21)</f>
        <v>4000</v>
      </c>
      <c r="P94" s="22">
        <f t="shared" si="0"/>
        <v>1.43</v>
      </c>
      <c r="Q94" s="22">
        <f t="shared" si="1"/>
        <v>5720</v>
      </c>
      <c r="S94" s="30">
        <f t="shared" si="2"/>
        <v>0</v>
      </c>
      <c r="T94" s="22">
        <f t="shared" si="3"/>
        <v>0</v>
      </c>
      <c r="U94" s="22">
        <f t="shared" si="4"/>
        <v>0</v>
      </c>
      <c r="W94" s="30">
        <f t="shared" si="5"/>
        <v>0</v>
      </c>
      <c r="X94" s="22">
        <f t="shared" si="6"/>
        <v>0</v>
      </c>
      <c r="Y94" s="22">
        <f t="shared" si="7"/>
        <v>0</v>
      </c>
      <c r="AA94" s="30">
        <f t="shared" si="8"/>
        <v>0</v>
      </c>
      <c r="AB94" s="22">
        <f t="shared" si="9"/>
        <v>0</v>
      </c>
      <c r="AC94" s="22">
        <f t="shared" si="10"/>
        <v>0</v>
      </c>
      <c r="AE94" s="30">
        <f t="shared" si="11"/>
        <v>4000</v>
      </c>
      <c r="AF94" s="22">
        <f t="shared" si="12"/>
        <v>1.43</v>
      </c>
      <c r="AG94">
        <f t="shared" si="13"/>
        <v>5720</v>
      </c>
    </row>
    <row r="95" spans="1:33" x14ac:dyDescent="0.45">
      <c r="N95" s="17">
        <v>14</v>
      </c>
      <c r="O95" s="30">
        <f>SUM($O$28*$C$21)</f>
        <v>4000</v>
      </c>
      <c r="P95" s="22">
        <f t="shared" si="0"/>
        <v>1.581</v>
      </c>
      <c r="Q95" s="22">
        <f t="shared" si="1"/>
        <v>6324</v>
      </c>
      <c r="S95" s="30">
        <f t="shared" si="2"/>
        <v>0</v>
      </c>
      <c r="T95" s="22">
        <f t="shared" si="3"/>
        <v>0</v>
      </c>
      <c r="U95" s="22">
        <f t="shared" si="4"/>
        <v>0</v>
      </c>
      <c r="W95" s="30">
        <f t="shared" si="5"/>
        <v>0</v>
      </c>
      <c r="X95" s="22">
        <f t="shared" si="6"/>
        <v>0</v>
      </c>
      <c r="Y95" s="22">
        <f t="shared" si="7"/>
        <v>0</v>
      </c>
      <c r="AA95" s="30">
        <f t="shared" si="8"/>
        <v>0</v>
      </c>
      <c r="AB95" s="22">
        <f t="shared" si="9"/>
        <v>0</v>
      </c>
      <c r="AC95" s="22">
        <f t="shared" si="10"/>
        <v>0</v>
      </c>
      <c r="AE95" s="30">
        <f t="shared" si="11"/>
        <v>4000</v>
      </c>
      <c r="AF95" s="22">
        <f t="shared" si="12"/>
        <v>1.581</v>
      </c>
      <c r="AG95">
        <f t="shared" si="13"/>
        <v>6324</v>
      </c>
    </row>
    <row r="96" spans="1:33" x14ac:dyDescent="0.45">
      <c r="N96" s="17" t="s">
        <v>53</v>
      </c>
      <c r="O96" s="30">
        <f>SUM($O$29*$C$21)</f>
        <v>10000</v>
      </c>
      <c r="P96" s="22">
        <f t="shared" si="0"/>
        <v>1.7390000000000001</v>
      </c>
      <c r="Q96" s="22">
        <f t="shared" si="1"/>
        <v>17390</v>
      </c>
      <c r="S96" s="30">
        <f t="shared" si="2"/>
        <v>0</v>
      </c>
      <c r="T96" s="22">
        <f t="shared" si="3"/>
        <v>0</v>
      </c>
      <c r="U96" s="22">
        <f t="shared" si="4"/>
        <v>0</v>
      </c>
      <c r="W96" s="30">
        <f t="shared" si="5"/>
        <v>0</v>
      </c>
      <c r="X96" s="22">
        <f t="shared" si="6"/>
        <v>0</v>
      </c>
      <c r="Y96" s="22">
        <f t="shared" si="7"/>
        <v>0</v>
      </c>
      <c r="AA96" s="30">
        <f t="shared" si="8"/>
        <v>0</v>
      </c>
      <c r="AB96" s="22">
        <f t="shared" si="9"/>
        <v>0</v>
      </c>
      <c r="AC96" s="22">
        <f t="shared" si="10"/>
        <v>0</v>
      </c>
      <c r="AE96" s="30">
        <f t="shared" si="11"/>
        <v>10000</v>
      </c>
      <c r="AF96" s="22">
        <f t="shared" si="12"/>
        <v>1.7390000000000001</v>
      </c>
      <c r="AG96">
        <f t="shared" si="13"/>
        <v>17390</v>
      </c>
    </row>
    <row r="98" spans="14:33" x14ac:dyDescent="0.45">
      <c r="N98" t="s">
        <v>54</v>
      </c>
      <c r="O98" s="30">
        <f>SUM(O81:O96)</f>
        <v>6096000</v>
      </c>
      <c r="Q98" s="22">
        <f>SUM(Q81:Q96)</f>
        <v>2358288</v>
      </c>
      <c r="S98" s="30">
        <f>SUM(S81:S96)</f>
        <v>1240071</v>
      </c>
      <c r="U98" s="22">
        <f>SUM(U81:U96)</f>
        <v>384282.17583041784</v>
      </c>
      <c r="W98" s="30">
        <f>SUM(W81:W96)</f>
        <v>0</v>
      </c>
      <c r="Y98" s="22">
        <f>SUM(Y81:Y96)</f>
        <v>0</v>
      </c>
      <c r="AA98" s="30">
        <f>SUM(AA81:AA96)</f>
        <v>0</v>
      </c>
      <c r="AC98" s="22">
        <f>SUM(AC81:AC96)</f>
        <v>0</v>
      </c>
      <c r="AE98" s="30">
        <f>SUM(AE81:AE96)</f>
        <v>7336071</v>
      </c>
      <c r="AG98">
        <f>SUM(AG81:AG96)</f>
        <v>2742570.1758304178</v>
      </c>
    </row>
    <row r="101" spans="14:33" x14ac:dyDescent="0.45">
      <c r="N101" s="3" t="s">
        <v>26</v>
      </c>
      <c r="P101" s="5" t="str">
        <f>($C$3)</f>
        <v>p7eINT_metier</v>
      </c>
      <c r="T101" s="6" t="s">
        <v>27</v>
      </c>
      <c r="W101" s="7" t="str">
        <f>($C$5)</f>
        <v>Plaice VIIe - International (Used metier based datasets)</v>
      </c>
    </row>
    <row r="102" spans="14:33" x14ac:dyDescent="0.45">
      <c r="N102" s="3"/>
    </row>
    <row r="103" spans="14:33" x14ac:dyDescent="0.45">
      <c r="N103" s="6" t="s">
        <v>29</v>
      </c>
      <c r="P103" s="5">
        <f>($B$7)</f>
        <v>1989</v>
      </c>
      <c r="Q103" s="9"/>
      <c r="R103" s="9"/>
      <c r="S103" s="9"/>
      <c r="T103" s="6" t="s">
        <v>30</v>
      </c>
      <c r="U103" s="10"/>
      <c r="W103" s="5" t="str">
        <f>($D$7)</f>
        <v>Combined</v>
      </c>
    </row>
    <row r="104" spans="14:33" x14ac:dyDescent="0.45">
      <c r="N104" s="6"/>
      <c r="P104" s="6"/>
      <c r="Q104" s="9"/>
      <c r="R104" s="9"/>
      <c r="S104" s="9"/>
      <c r="U104" s="10"/>
    </row>
    <row r="105" spans="14:33" x14ac:dyDescent="0.45">
      <c r="N105" s="6" t="s">
        <v>32</v>
      </c>
      <c r="P105" s="36">
        <f>($F$7)</f>
        <v>42194</v>
      </c>
      <c r="Q105" s="2"/>
      <c r="R105" s="2"/>
      <c r="T105" s="6" t="s">
        <v>33</v>
      </c>
      <c r="U105" s="2"/>
      <c r="W105" s="5" t="str">
        <f>($J$7)</f>
        <v>idh</v>
      </c>
    </row>
    <row r="108" spans="14:33" x14ac:dyDescent="0.45">
      <c r="N108" s="15" t="s">
        <v>68</v>
      </c>
    </row>
    <row r="110" spans="14:33" x14ac:dyDescent="0.45">
      <c r="N110" s="3" t="s">
        <v>61</v>
      </c>
    </row>
    <row r="111" spans="14:33" x14ac:dyDescent="0.45">
      <c r="AE111" s="37" t="str">
        <f>J13</f>
        <v>TOTAL</v>
      </c>
      <c r="AF111" s="2"/>
    </row>
    <row r="112" spans="14:33" x14ac:dyDescent="0.45">
      <c r="O112" s="37" t="str">
        <f>C14</f>
        <v>International</v>
      </c>
      <c r="P112" s="2"/>
      <c r="S112" s="37" t="str">
        <f>D14</f>
        <v>Migration</v>
      </c>
      <c r="T112" s="2"/>
      <c r="W112" s="37" t="str">
        <f>E14</f>
        <v>-</v>
      </c>
      <c r="X112" s="2"/>
      <c r="AA112" s="37" t="str">
        <f>F14</f>
        <v>-</v>
      </c>
      <c r="AB112" s="37"/>
      <c r="AE112" s="37" t="str">
        <f>J14</f>
        <v>ANNUAL</v>
      </c>
      <c r="AF112" s="2"/>
    </row>
    <row r="113" spans="14:34" x14ac:dyDescent="0.45">
      <c r="N113" s="17" t="s">
        <v>40</v>
      </c>
      <c r="O113" s="10" t="s">
        <v>41</v>
      </c>
      <c r="P113" s="10" t="s">
        <v>42</v>
      </c>
      <c r="S113" s="10" t="s">
        <v>41</v>
      </c>
      <c r="T113" s="10" t="s">
        <v>42</v>
      </c>
      <c r="U113" s="10"/>
      <c r="W113" s="10" t="s">
        <v>41</v>
      </c>
      <c r="X113" s="10" t="s">
        <v>42</v>
      </c>
      <c r="Y113" s="10"/>
      <c r="AA113" s="10" t="s">
        <v>41</v>
      </c>
      <c r="AB113" s="10" t="s">
        <v>42</v>
      </c>
      <c r="AC113" s="10"/>
      <c r="AE113" s="10" t="s">
        <v>41</v>
      </c>
      <c r="AF113" s="10" t="s">
        <v>42</v>
      </c>
      <c r="AH113" s="10"/>
    </row>
    <row r="114" spans="14:34" x14ac:dyDescent="0.45">
      <c r="N114" s="17">
        <v>0</v>
      </c>
      <c r="O114" s="30">
        <f t="shared" ref="O114:O129" si="14">SUM(O47*$C$21)</f>
        <v>0</v>
      </c>
      <c r="P114" s="22">
        <f t="shared" ref="P114:P129" si="15">P47</f>
        <v>0</v>
      </c>
      <c r="Q114" s="22">
        <f t="shared" ref="Q114:Q129" si="16">SUM(O114*P114)</f>
        <v>0</v>
      </c>
      <c r="S114" s="30">
        <f t="shared" ref="S114:S129" si="17">SUM(S47*$D$21)</f>
        <v>0</v>
      </c>
      <c r="T114" s="22">
        <f t="shared" ref="T114:T129" si="18">T47</f>
        <v>0</v>
      </c>
      <c r="U114" s="22">
        <f t="shared" ref="U114:U129" si="19">SUM(S114*T114)</f>
        <v>0</v>
      </c>
      <c r="W114" s="30">
        <f t="shared" ref="W114:W129" si="20">SUM(W47*$E$21)</f>
        <v>0</v>
      </c>
      <c r="X114" s="22">
        <f t="shared" ref="X114:X129" si="21">X47</f>
        <v>0</v>
      </c>
      <c r="Y114" s="22">
        <f t="shared" ref="Y114:Y129" si="22">SUM(W114*X114)</f>
        <v>0</v>
      </c>
      <c r="AA114" s="30">
        <f t="shared" ref="AA114:AA129" si="23">SUM(AA47*$F$21)</f>
        <v>0</v>
      </c>
      <c r="AB114" s="22">
        <f t="shared" ref="AB114:AB129" si="24">AB47</f>
        <v>0</v>
      </c>
      <c r="AC114" s="22">
        <f>SUM(AA114*AB114)</f>
        <v>0</v>
      </c>
      <c r="AE114" s="30">
        <f t="shared" ref="AE114:AE129" si="25">SUM(AA114+W114+S114+O114)*$J$21</f>
        <v>0</v>
      </c>
      <c r="AF114" s="22">
        <f>IF(O114+S114+W114+AA114 =0,0,(P114*O114 +T114*S114+ X114*W114 +AB114*AA114)/(O114+S114+W114+AA114))</f>
        <v>0</v>
      </c>
      <c r="AG114">
        <f t="shared" ref="AG114:AG129" si="26">SUM(AE114*AF114)</f>
        <v>0</v>
      </c>
      <c r="AH114" s="22"/>
    </row>
    <row r="115" spans="14:34" x14ac:dyDescent="0.45">
      <c r="N115" s="17">
        <v>1</v>
      </c>
      <c r="O115" s="30">
        <f t="shared" si="14"/>
        <v>0</v>
      </c>
      <c r="P115" s="22">
        <f t="shared" si="15"/>
        <v>0</v>
      </c>
      <c r="Q115" s="22">
        <f t="shared" si="16"/>
        <v>0</v>
      </c>
      <c r="S115" s="30">
        <f t="shared" si="17"/>
        <v>0</v>
      </c>
      <c r="T115" s="22">
        <f t="shared" si="18"/>
        <v>0</v>
      </c>
      <c r="U115" s="22">
        <f t="shared" si="19"/>
        <v>0</v>
      </c>
      <c r="W115" s="30">
        <f t="shared" si="20"/>
        <v>0</v>
      </c>
      <c r="X115" s="22">
        <f t="shared" si="21"/>
        <v>0</v>
      </c>
      <c r="Y115" s="22">
        <f t="shared" si="22"/>
        <v>0</v>
      </c>
      <c r="AA115" s="30">
        <f t="shared" si="23"/>
        <v>0</v>
      </c>
      <c r="AB115" s="22">
        <f t="shared" si="24"/>
        <v>0</v>
      </c>
      <c r="AC115" s="22">
        <f t="shared" ref="AC115:AC129" si="27">SUM(AA115*AB115)</f>
        <v>0</v>
      </c>
      <c r="AE115" s="30">
        <f t="shared" si="25"/>
        <v>0</v>
      </c>
      <c r="AF115" s="22">
        <f t="shared" ref="AF115:AF129" si="28">IF(O115+S115+W115+AA115 =0,0,(P115*O115 +T115*S115+ X115*W115 +AB115*AA115)/(O115+S115+W115+AA115))</f>
        <v>0</v>
      </c>
      <c r="AG115">
        <f t="shared" si="26"/>
        <v>0</v>
      </c>
      <c r="AH115" s="22"/>
    </row>
    <row r="116" spans="14:34" x14ac:dyDescent="0.45">
      <c r="N116" s="17">
        <v>2</v>
      </c>
      <c r="O116" s="30">
        <f t="shared" si="14"/>
        <v>0</v>
      </c>
      <c r="P116" s="22">
        <f t="shared" si="15"/>
        <v>0</v>
      </c>
      <c r="Q116" s="22">
        <f t="shared" si="16"/>
        <v>0</v>
      </c>
      <c r="S116" s="30">
        <f t="shared" si="17"/>
        <v>0</v>
      </c>
      <c r="T116" s="22">
        <f t="shared" si="18"/>
        <v>0</v>
      </c>
      <c r="U116" s="22">
        <f t="shared" si="19"/>
        <v>0</v>
      </c>
      <c r="W116" s="30">
        <f t="shared" si="20"/>
        <v>0</v>
      </c>
      <c r="X116" s="22">
        <f t="shared" si="21"/>
        <v>0</v>
      </c>
      <c r="Y116" s="22">
        <f t="shared" si="22"/>
        <v>0</v>
      </c>
      <c r="AA116" s="30">
        <f t="shared" si="23"/>
        <v>0</v>
      </c>
      <c r="AB116" s="22">
        <f t="shared" si="24"/>
        <v>0</v>
      </c>
      <c r="AC116" s="22">
        <f t="shared" si="27"/>
        <v>0</v>
      </c>
      <c r="AE116" s="30">
        <f t="shared" si="25"/>
        <v>0</v>
      </c>
      <c r="AF116" s="22">
        <f t="shared" si="28"/>
        <v>0</v>
      </c>
      <c r="AG116">
        <f t="shared" si="26"/>
        <v>0</v>
      </c>
      <c r="AH116" s="22"/>
    </row>
    <row r="117" spans="14:34" x14ac:dyDescent="0.45">
      <c r="N117" s="17">
        <v>3</v>
      </c>
      <c r="O117" s="30">
        <f t="shared" si="14"/>
        <v>0</v>
      </c>
      <c r="P117" s="22">
        <f t="shared" si="15"/>
        <v>0</v>
      </c>
      <c r="Q117" s="22">
        <f t="shared" si="16"/>
        <v>0</v>
      </c>
      <c r="S117" s="30">
        <f t="shared" si="17"/>
        <v>0</v>
      </c>
      <c r="T117" s="22">
        <f t="shared" si="18"/>
        <v>0</v>
      </c>
      <c r="U117" s="22">
        <f t="shared" si="19"/>
        <v>0</v>
      </c>
      <c r="W117" s="30">
        <f t="shared" si="20"/>
        <v>0</v>
      </c>
      <c r="X117" s="22">
        <f t="shared" si="21"/>
        <v>0</v>
      </c>
      <c r="Y117" s="22">
        <f t="shared" si="22"/>
        <v>0</v>
      </c>
      <c r="AA117" s="30">
        <f t="shared" si="23"/>
        <v>0</v>
      </c>
      <c r="AB117" s="22">
        <f t="shared" si="24"/>
        <v>0</v>
      </c>
      <c r="AC117" s="22">
        <f t="shared" si="27"/>
        <v>0</v>
      </c>
      <c r="AE117" s="30">
        <f t="shared" si="25"/>
        <v>0</v>
      </c>
      <c r="AF117" s="22">
        <f t="shared" si="28"/>
        <v>0</v>
      </c>
      <c r="AG117">
        <f t="shared" si="26"/>
        <v>0</v>
      </c>
      <c r="AH117" s="22"/>
    </row>
    <row r="118" spans="14:34" x14ac:dyDescent="0.45">
      <c r="N118" s="17">
        <v>4</v>
      </c>
      <c r="O118" s="30">
        <f t="shared" si="14"/>
        <v>0</v>
      </c>
      <c r="P118" s="22">
        <f t="shared" si="15"/>
        <v>0</v>
      </c>
      <c r="Q118" s="22">
        <f t="shared" si="16"/>
        <v>0</v>
      </c>
      <c r="S118" s="30">
        <f t="shared" si="17"/>
        <v>0</v>
      </c>
      <c r="T118" s="22">
        <f t="shared" si="18"/>
        <v>0</v>
      </c>
      <c r="U118" s="22">
        <f t="shared" si="19"/>
        <v>0</v>
      </c>
      <c r="W118" s="30">
        <f t="shared" si="20"/>
        <v>0</v>
      </c>
      <c r="X118" s="22">
        <f t="shared" si="21"/>
        <v>0</v>
      </c>
      <c r="Y118" s="22">
        <f t="shared" si="22"/>
        <v>0</v>
      </c>
      <c r="AA118" s="30">
        <f t="shared" si="23"/>
        <v>0</v>
      </c>
      <c r="AB118" s="22">
        <f t="shared" si="24"/>
        <v>0</v>
      </c>
      <c r="AC118" s="22">
        <f t="shared" si="27"/>
        <v>0</v>
      </c>
      <c r="AE118" s="30">
        <f t="shared" si="25"/>
        <v>0</v>
      </c>
      <c r="AF118" s="22">
        <f t="shared" si="28"/>
        <v>0</v>
      </c>
      <c r="AG118">
        <f t="shared" si="26"/>
        <v>0</v>
      </c>
      <c r="AH118" s="22"/>
    </row>
    <row r="119" spans="14:34" x14ac:dyDescent="0.45">
      <c r="N119" s="17">
        <v>5</v>
      </c>
      <c r="O119" s="30">
        <f t="shared" si="14"/>
        <v>0</v>
      </c>
      <c r="P119" s="22">
        <f t="shared" si="15"/>
        <v>0</v>
      </c>
      <c r="Q119" s="22">
        <f t="shared" si="16"/>
        <v>0</v>
      </c>
      <c r="S119" s="30">
        <f t="shared" si="17"/>
        <v>0</v>
      </c>
      <c r="T119" s="22">
        <f t="shared" si="18"/>
        <v>0</v>
      </c>
      <c r="U119" s="22">
        <f t="shared" si="19"/>
        <v>0</v>
      </c>
      <c r="W119" s="30">
        <f t="shared" si="20"/>
        <v>0</v>
      </c>
      <c r="X119" s="22">
        <f t="shared" si="21"/>
        <v>0</v>
      </c>
      <c r="Y119" s="22">
        <f t="shared" si="22"/>
        <v>0</v>
      </c>
      <c r="AA119" s="30">
        <f t="shared" si="23"/>
        <v>0</v>
      </c>
      <c r="AB119" s="22">
        <f t="shared" si="24"/>
        <v>0</v>
      </c>
      <c r="AC119" s="22">
        <f t="shared" si="27"/>
        <v>0</v>
      </c>
      <c r="AE119" s="30">
        <f t="shared" si="25"/>
        <v>0</v>
      </c>
      <c r="AF119" s="22">
        <f t="shared" si="28"/>
        <v>0</v>
      </c>
      <c r="AG119">
        <f t="shared" si="26"/>
        <v>0</v>
      </c>
      <c r="AH119" s="22"/>
    </row>
    <row r="120" spans="14:34" x14ac:dyDescent="0.45">
      <c r="N120" s="17">
        <v>6</v>
      </c>
      <c r="O120" s="30">
        <f t="shared" si="14"/>
        <v>0</v>
      </c>
      <c r="P120" s="22">
        <f t="shared" si="15"/>
        <v>0</v>
      </c>
      <c r="Q120" s="22">
        <f t="shared" si="16"/>
        <v>0</v>
      </c>
      <c r="S120" s="30">
        <f t="shared" si="17"/>
        <v>0</v>
      </c>
      <c r="T120" s="22">
        <f t="shared" si="18"/>
        <v>0</v>
      </c>
      <c r="U120" s="22">
        <f t="shared" si="19"/>
        <v>0</v>
      </c>
      <c r="W120" s="30">
        <f t="shared" si="20"/>
        <v>0</v>
      </c>
      <c r="X120" s="22">
        <f t="shared" si="21"/>
        <v>0</v>
      </c>
      <c r="Y120" s="22">
        <f t="shared" si="22"/>
        <v>0</v>
      </c>
      <c r="AA120" s="30">
        <f t="shared" si="23"/>
        <v>0</v>
      </c>
      <c r="AB120" s="22">
        <f t="shared" si="24"/>
        <v>0</v>
      </c>
      <c r="AC120" s="22">
        <f t="shared" si="27"/>
        <v>0</v>
      </c>
      <c r="AE120" s="30">
        <f t="shared" si="25"/>
        <v>0</v>
      </c>
      <c r="AF120" s="22">
        <f t="shared" si="28"/>
        <v>0</v>
      </c>
      <c r="AG120">
        <f t="shared" si="26"/>
        <v>0</v>
      </c>
      <c r="AH120" s="22"/>
    </row>
    <row r="121" spans="14:34" x14ac:dyDescent="0.45">
      <c r="N121" s="17">
        <v>7</v>
      </c>
      <c r="O121" s="30">
        <f t="shared" si="14"/>
        <v>0</v>
      </c>
      <c r="P121" s="22">
        <f t="shared" si="15"/>
        <v>0</v>
      </c>
      <c r="Q121" s="22">
        <f t="shared" si="16"/>
        <v>0</v>
      </c>
      <c r="S121" s="30">
        <f t="shared" si="17"/>
        <v>0</v>
      </c>
      <c r="T121" s="22">
        <f t="shared" si="18"/>
        <v>0</v>
      </c>
      <c r="U121" s="22">
        <f t="shared" si="19"/>
        <v>0</v>
      </c>
      <c r="W121" s="30">
        <f t="shared" si="20"/>
        <v>0</v>
      </c>
      <c r="X121" s="22">
        <f t="shared" si="21"/>
        <v>0</v>
      </c>
      <c r="Y121" s="22">
        <f t="shared" si="22"/>
        <v>0</v>
      </c>
      <c r="AA121" s="30">
        <f t="shared" si="23"/>
        <v>0</v>
      </c>
      <c r="AB121" s="22">
        <f t="shared" si="24"/>
        <v>0</v>
      </c>
      <c r="AC121" s="22">
        <f t="shared" si="27"/>
        <v>0</v>
      </c>
      <c r="AE121" s="30">
        <f t="shared" si="25"/>
        <v>0</v>
      </c>
      <c r="AF121" s="22">
        <f t="shared" si="28"/>
        <v>0</v>
      </c>
      <c r="AG121">
        <f t="shared" si="26"/>
        <v>0</v>
      </c>
      <c r="AH121" s="22"/>
    </row>
    <row r="122" spans="14:34" x14ac:dyDescent="0.45">
      <c r="N122" s="17">
        <v>8</v>
      </c>
      <c r="O122" s="30">
        <f t="shared" si="14"/>
        <v>0</v>
      </c>
      <c r="P122" s="22">
        <f t="shared" si="15"/>
        <v>0</v>
      </c>
      <c r="Q122" s="22">
        <f t="shared" si="16"/>
        <v>0</v>
      </c>
      <c r="S122" s="30">
        <f t="shared" si="17"/>
        <v>0</v>
      </c>
      <c r="T122" s="22">
        <f t="shared" si="18"/>
        <v>0</v>
      </c>
      <c r="U122" s="22">
        <f t="shared" si="19"/>
        <v>0</v>
      </c>
      <c r="W122" s="30">
        <f t="shared" si="20"/>
        <v>0</v>
      </c>
      <c r="X122" s="22">
        <f t="shared" si="21"/>
        <v>0</v>
      </c>
      <c r="Y122" s="22">
        <f t="shared" si="22"/>
        <v>0</v>
      </c>
      <c r="AA122" s="30">
        <f t="shared" si="23"/>
        <v>0</v>
      </c>
      <c r="AB122" s="22">
        <f t="shared" si="24"/>
        <v>0</v>
      </c>
      <c r="AC122" s="22">
        <f t="shared" si="27"/>
        <v>0</v>
      </c>
      <c r="AE122" s="30">
        <f t="shared" si="25"/>
        <v>0</v>
      </c>
      <c r="AF122" s="22">
        <f t="shared" si="28"/>
        <v>0</v>
      </c>
      <c r="AG122">
        <f t="shared" si="26"/>
        <v>0</v>
      </c>
      <c r="AH122" s="22"/>
    </row>
    <row r="123" spans="14:34" x14ac:dyDescent="0.45">
      <c r="N123" s="17">
        <v>9</v>
      </c>
      <c r="O123" s="30">
        <f t="shared" si="14"/>
        <v>0</v>
      </c>
      <c r="P123" s="22">
        <f t="shared" si="15"/>
        <v>0</v>
      </c>
      <c r="Q123" s="22">
        <f t="shared" si="16"/>
        <v>0</v>
      </c>
      <c r="S123" s="30">
        <f t="shared" si="17"/>
        <v>0</v>
      </c>
      <c r="T123" s="22">
        <f t="shared" si="18"/>
        <v>0</v>
      </c>
      <c r="U123" s="22">
        <f t="shared" si="19"/>
        <v>0</v>
      </c>
      <c r="W123" s="30">
        <f t="shared" si="20"/>
        <v>0</v>
      </c>
      <c r="X123" s="22">
        <f t="shared" si="21"/>
        <v>0</v>
      </c>
      <c r="Y123" s="22">
        <f t="shared" si="22"/>
        <v>0</v>
      </c>
      <c r="AA123" s="30">
        <f t="shared" si="23"/>
        <v>0</v>
      </c>
      <c r="AB123" s="22">
        <f t="shared" si="24"/>
        <v>0</v>
      </c>
      <c r="AC123" s="22">
        <f t="shared" si="27"/>
        <v>0</v>
      </c>
      <c r="AE123" s="30">
        <f t="shared" si="25"/>
        <v>0</v>
      </c>
      <c r="AF123" s="22">
        <f t="shared" si="28"/>
        <v>0</v>
      </c>
      <c r="AG123">
        <f t="shared" si="26"/>
        <v>0</v>
      </c>
      <c r="AH123" s="22"/>
    </row>
    <row r="124" spans="14:34" x14ac:dyDescent="0.45">
      <c r="N124" s="17">
        <v>10</v>
      </c>
      <c r="O124" s="30">
        <f t="shared" si="14"/>
        <v>0</v>
      </c>
      <c r="P124" s="22">
        <f t="shared" si="15"/>
        <v>0</v>
      </c>
      <c r="Q124" s="22">
        <f t="shared" si="16"/>
        <v>0</v>
      </c>
      <c r="S124" s="30">
        <f t="shared" si="17"/>
        <v>0</v>
      </c>
      <c r="T124" s="22">
        <f t="shared" si="18"/>
        <v>0</v>
      </c>
      <c r="U124" s="22">
        <f t="shared" si="19"/>
        <v>0</v>
      </c>
      <c r="W124" s="30">
        <f t="shared" si="20"/>
        <v>0</v>
      </c>
      <c r="X124" s="22">
        <f t="shared" si="21"/>
        <v>0</v>
      </c>
      <c r="Y124" s="22">
        <f t="shared" si="22"/>
        <v>0</v>
      </c>
      <c r="AA124" s="30">
        <f t="shared" si="23"/>
        <v>0</v>
      </c>
      <c r="AB124" s="22">
        <f t="shared" si="24"/>
        <v>0</v>
      </c>
      <c r="AC124" s="22">
        <f t="shared" si="27"/>
        <v>0</v>
      </c>
      <c r="AE124" s="30">
        <f t="shared" si="25"/>
        <v>0</v>
      </c>
      <c r="AF124" s="22">
        <f t="shared" si="28"/>
        <v>0</v>
      </c>
      <c r="AG124">
        <f t="shared" si="26"/>
        <v>0</v>
      </c>
      <c r="AH124" s="22"/>
    </row>
    <row r="125" spans="14:34" x14ac:dyDescent="0.45">
      <c r="N125" s="17">
        <v>11</v>
      </c>
      <c r="O125" s="30">
        <f t="shared" si="14"/>
        <v>0</v>
      </c>
      <c r="P125" s="22">
        <f t="shared" si="15"/>
        <v>0</v>
      </c>
      <c r="Q125" s="22">
        <f t="shared" si="16"/>
        <v>0</v>
      </c>
      <c r="S125" s="30">
        <f t="shared" si="17"/>
        <v>0</v>
      </c>
      <c r="T125" s="22">
        <f t="shared" si="18"/>
        <v>0</v>
      </c>
      <c r="U125" s="22">
        <f t="shared" si="19"/>
        <v>0</v>
      </c>
      <c r="W125" s="30">
        <f t="shared" si="20"/>
        <v>0</v>
      </c>
      <c r="X125" s="22">
        <f t="shared" si="21"/>
        <v>0</v>
      </c>
      <c r="Y125" s="22">
        <f t="shared" si="22"/>
        <v>0</v>
      </c>
      <c r="AA125" s="30">
        <f t="shared" si="23"/>
        <v>0</v>
      </c>
      <c r="AB125" s="22">
        <f t="shared" si="24"/>
        <v>0</v>
      </c>
      <c r="AC125" s="22">
        <f t="shared" si="27"/>
        <v>0</v>
      </c>
      <c r="AE125" s="30">
        <f t="shared" si="25"/>
        <v>0</v>
      </c>
      <c r="AF125" s="22">
        <f t="shared" si="28"/>
        <v>0</v>
      </c>
      <c r="AG125">
        <f t="shared" si="26"/>
        <v>0</v>
      </c>
      <c r="AH125" s="22"/>
    </row>
    <row r="126" spans="14:34" x14ac:dyDescent="0.45">
      <c r="N126" s="17">
        <v>12</v>
      </c>
      <c r="O126" s="30">
        <f t="shared" si="14"/>
        <v>0</v>
      </c>
      <c r="P126" s="22">
        <f t="shared" si="15"/>
        <v>0</v>
      </c>
      <c r="Q126" s="22">
        <f t="shared" si="16"/>
        <v>0</v>
      </c>
      <c r="S126" s="30">
        <f t="shared" si="17"/>
        <v>0</v>
      </c>
      <c r="T126" s="22">
        <f t="shared" si="18"/>
        <v>0</v>
      </c>
      <c r="U126" s="22">
        <f t="shared" si="19"/>
        <v>0</v>
      </c>
      <c r="W126" s="30">
        <f t="shared" si="20"/>
        <v>0</v>
      </c>
      <c r="X126" s="22">
        <f t="shared" si="21"/>
        <v>0</v>
      </c>
      <c r="Y126" s="22">
        <f t="shared" si="22"/>
        <v>0</v>
      </c>
      <c r="AA126" s="30">
        <f t="shared" si="23"/>
        <v>0</v>
      </c>
      <c r="AB126" s="22">
        <f t="shared" si="24"/>
        <v>0</v>
      </c>
      <c r="AC126" s="22">
        <f t="shared" si="27"/>
        <v>0</v>
      </c>
      <c r="AE126" s="30">
        <f t="shared" si="25"/>
        <v>0</v>
      </c>
      <c r="AF126" s="22">
        <f t="shared" si="28"/>
        <v>0</v>
      </c>
      <c r="AG126">
        <f t="shared" si="26"/>
        <v>0</v>
      </c>
      <c r="AH126" s="22"/>
    </row>
    <row r="127" spans="14:34" x14ac:dyDescent="0.45">
      <c r="N127" s="17">
        <v>13</v>
      </c>
      <c r="O127" s="30">
        <f t="shared" si="14"/>
        <v>0</v>
      </c>
      <c r="P127" s="22">
        <f t="shared" si="15"/>
        <v>0</v>
      </c>
      <c r="Q127" s="22">
        <f t="shared" si="16"/>
        <v>0</v>
      </c>
      <c r="S127" s="30">
        <f t="shared" si="17"/>
        <v>0</v>
      </c>
      <c r="T127" s="22">
        <f t="shared" si="18"/>
        <v>0</v>
      </c>
      <c r="U127" s="22">
        <f t="shared" si="19"/>
        <v>0</v>
      </c>
      <c r="W127" s="30">
        <f t="shared" si="20"/>
        <v>0</v>
      </c>
      <c r="X127" s="22">
        <f t="shared" si="21"/>
        <v>0</v>
      </c>
      <c r="Y127" s="22">
        <f t="shared" si="22"/>
        <v>0</v>
      </c>
      <c r="AA127" s="30">
        <f t="shared" si="23"/>
        <v>0</v>
      </c>
      <c r="AB127" s="22">
        <f t="shared" si="24"/>
        <v>0</v>
      </c>
      <c r="AC127" s="22">
        <f t="shared" si="27"/>
        <v>0</v>
      </c>
      <c r="AE127" s="30">
        <f t="shared" si="25"/>
        <v>0</v>
      </c>
      <c r="AF127" s="22">
        <f t="shared" si="28"/>
        <v>0</v>
      </c>
      <c r="AG127">
        <f t="shared" si="26"/>
        <v>0</v>
      </c>
      <c r="AH127" s="22"/>
    </row>
    <row r="128" spans="14:34" x14ac:dyDescent="0.45">
      <c r="N128" s="17">
        <v>14</v>
      </c>
      <c r="O128" s="30">
        <f t="shared" si="14"/>
        <v>0</v>
      </c>
      <c r="P128" s="22">
        <f t="shared" si="15"/>
        <v>0</v>
      </c>
      <c r="Q128" s="22">
        <f t="shared" si="16"/>
        <v>0</v>
      </c>
      <c r="S128" s="30">
        <f t="shared" si="17"/>
        <v>0</v>
      </c>
      <c r="T128" s="22">
        <f t="shared" si="18"/>
        <v>0</v>
      </c>
      <c r="U128" s="22">
        <f t="shared" si="19"/>
        <v>0</v>
      </c>
      <c r="W128" s="30">
        <f t="shared" si="20"/>
        <v>0</v>
      </c>
      <c r="X128" s="22">
        <f t="shared" si="21"/>
        <v>0</v>
      </c>
      <c r="Y128" s="22">
        <f t="shared" si="22"/>
        <v>0</v>
      </c>
      <c r="AA128" s="30">
        <f t="shared" si="23"/>
        <v>0</v>
      </c>
      <c r="AB128" s="22">
        <f t="shared" si="24"/>
        <v>0</v>
      </c>
      <c r="AC128" s="22">
        <f t="shared" si="27"/>
        <v>0</v>
      </c>
      <c r="AE128" s="30">
        <f t="shared" si="25"/>
        <v>0</v>
      </c>
      <c r="AF128" s="22">
        <f t="shared" si="28"/>
        <v>0</v>
      </c>
      <c r="AG128">
        <f t="shared" si="26"/>
        <v>0</v>
      </c>
      <c r="AH128" s="22"/>
    </row>
    <row r="129" spans="14:34" x14ac:dyDescent="0.45">
      <c r="N129" s="17" t="s">
        <v>53</v>
      </c>
      <c r="O129" s="30">
        <f t="shared" si="14"/>
        <v>0</v>
      </c>
      <c r="P129" s="22">
        <f t="shared" si="15"/>
        <v>0</v>
      </c>
      <c r="Q129" s="22">
        <f t="shared" si="16"/>
        <v>0</v>
      </c>
      <c r="S129" s="30">
        <f t="shared" si="17"/>
        <v>0</v>
      </c>
      <c r="T129" s="22">
        <f t="shared" si="18"/>
        <v>0</v>
      </c>
      <c r="U129" s="22">
        <f t="shared" si="19"/>
        <v>0</v>
      </c>
      <c r="W129" s="30">
        <f t="shared" si="20"/>
        <v>0</v>
      </c>
      <c r="X129" s="22">
        <f t="shared" si="21"/>
        <v>0</v>
      </c>
      <c r="Y129" s="22">
        <f t="shared" si="22"/>
        <v>0</v>
      </c>
      <c r="AA129" s="30">
        <f t="shared" si="23"/>
        <v>0</v>
      </c>
      <c r="AB129" s="22">
        <f t="shared" si="24"/>
        <v>0</v>
      </c>
      <c r="AC129" s="22">
        <f t="shared" si="27"/>
        <v>0</v>
      </c>
      <c r="AE129" s="30">
        <f t="shared" si="25"/>
        <v>0</v>
      </c>
      <c r="AF129" s="22">
        <f t="shared" si="28"/>
        <v>0</v>
      </c>
      <c r="AG129">
        <f t="shared" si="26"/>
        <v>0</v>
      </c>
      <c r="AH129" s="22"/>
    </row>
    <row r="131" spans="14:34" x14ac:dyDescent="0.45">
      <c r="N131" t="s">
        <v>54</v>
      </c>
      <c r="O131" s="38">
        <f>SUM(O114:O129)</f>
        <v>0</v>
      </c>
      <c r="Q131" s="22">
        <f>SUM(Q114:Q129)</f>
        <v>0</v>
      </c>
      <c r="S131" s="30">
        <f>SUM(S114:S129)</f>
        <v>0</v>
      </c>
      <c r="U131" s="22">
        <f>SUM(U114:U129)</f>
        <v>0</v>
      </c>
      <c r="W131" s="38">
        <f>SUM(W114:W129)</f>
        <v>0</v>
      </c>
      <c r="Y131" s="22">
        <f>SUM(Y114:Y129)</f>
        <v>0</v>
      </c>
      <c r="AA131" s="38">
        <f>SUM(AA114:AA129)</f>
        <v>0</v>
      </c>
      <c r="AC131" s="22">
        <f>SUM(AC114:AC129)</f>
        <v>0</v>
      </c>
      <c r="AE131" s="31">
        <f>SUM(AE114:AE129)</f>
        <v>0</v>
      </c>
      <c r="AF131" s="2"/>
      <c r="AG131">
        <f>SUM(AG114:AG129)</f>
        <v>0</v>
      </c>
      <c r="AH131" s="22"/>
    </row>
    <row r="135" spans="14:34" x14ac:dyDescent="0.45">
      <c r="N135" s="3" t="s">
        <v>26</v>
      </c>
      <c r="P135" s="5" t="str">
        <f>($C$3)</f>
        <v>p7eINT_metier</v>
      </c>
      <c r="T135" s="6" t="s">
        <v>27</v>
      </c>
      <c r="W135" s="7" t="str">
        <f>($C$5)</f>
        <v>Plaice VIIe - International (Used metier based datasets)</v>
      </c>
    </row>
    <row r="136" spans="14:34" x14ac:dyDescent="0.45">
      <c r="N136" s="3"/>
    </row>
    <row r="137" spans="14:34" x14ac:dyDescent="0.45">
      <c r="N137" s="6" t="s">
        <v>29</v>
      </c>
      <c r="P137" s="5">
        <f>($B$7)</f>
        <v>1989</v>
      </c>
      <c r="Q137" s="9"/>
      <c r="R137" s="9"/>
      <c r="S137" s="9"/>
      <c r="T137" s="6" t="s">
        <v>30</v>
      </c>
      <c r="U137" s="10"/>
      <c r="W137" s="5" t="str">
        <f>($D$7)</f>
        <v>Combined</v>
      </c>
    </row>
    <row r="138" spans="14:34" x14ac:dyDescent="0.45">
      <c r="N138" s="6"/>
      <c r="P138" s="6"/>
      <c r="Q138" s="9"/>
      <c r="R138" s="9"/>
      <c r="S138" s="9"/>
      <c r="U138" s="10"/>
    </row>
    <row r="139" spans="14:34" x14ac:dyDescent="0.45">
      <c r="N139" s="6" t="s">
        <v>32</v>
      </c>
      <c r="P139" s="36">
        <f>($F$7)</f>
        <v>42194</v>
      </c>
      <c r="Q139" s="2"/>
      <c r="R139" s="2"/>
      <c r="T139" s="6" t="s">
        <v>33</v>
      </c>
      <c r="U139" s="2"/>
      <c r="W139" s="5" t="str">
        <f>($J$7)</f>
        <v>idh</v>
      </c>
    </row>
    <row r="142" spans="14:34" x14ac:dyDescent="0.45">
      <c r="N142" s="15" t="s">
        <v>68</v>
      </c>
      <c r="X142" s="57" t="s">
        <v>146</v>
      </c>
    </row>
    <row r="143" spans="14:34" x14ac:dyDescent="0.45">
      <c r="X143" s="57" t="s">
        <v>147</v>
      </c>
    </row>
    <row r="144" spans="14:34" x14ac:dyDescent="0.45">
      <c r="N144" s="3" t="s">
        <v>78</v>
      </c>
      <c r="S144">
        <v>4.0000000000000001E-3</v>
      </c>
      <c r="T144">
        <v>4.5400000000000003E-2</v>
      </c>
      <c r="W144">
        <v>8.7800000000000003E-2</v>
      </c>
    </row>
    <row r="145" spans="10:39" x14ac:dyDescent="0.45">
      <c r="AH145" s="66"/>
      <c r="AI145" s="66"/>
      <c r="AJ145" s="67"/>
      <c r="AK145" s="67"/>
      <c r="AL145" s="67"/>
      <c r="AM145" s="67"/>
    </row>
    <row r="146" spans="10:39" x14ac:dyDescent="0.45">
      <c r="O146" s="37" t="str">
        <f>J13</f>
        <v>TOTAL</v>
      </c>
      <c r="P146" s="2"/>
      <c r="AA146" s="42" t="s">
        <v>79</v>
      </c>
      <c r="AF146" s="42" t="s">
        <v>79</v>
      </c>
      <c r="AH146" s="66"/>
      <c r="AI146" s="66"/>
      <c r="AJ146" s="68" t="s">
        <v>79</v>
      </c>
      <c r="AK146" s="67"/>
      <c r="AL146" s="67"/>
      <c r="AM146" s="67"/>
    </row>
    <row r="147" spans="10:39" x14ac:dyDescent="0.45">
      <c r="O147" s="37" t="str">
        <f>J14</f>
        <v>ANNUAL</v>
      </c>
      <c r="P147" s="2"/>
      <c r="S147" t="s">
        <v>80</v>
      </c>
      <c r="T147" t="s">
        <v>81</v>
      </c>
      <c r="AA147" s="42" t="s">
        <v>82</v>
      </c>
      <c r="AE147" t="s">
        <v>80</v>
      </c>
      <c r="AF147" s="42" t="s">
        <v>82</v>
      </c>
      <c r="AH147" s="66"/>
      <c r="AI147" s="66"/>
      <c r="AJ147" s="68" t="s">
        <v>83</v>
      </c>
      <c r="AK147" s="67"/>
      <c r="AL147" s="67"/>
      <c r="AM147" s="67"/>
    </row>
    <row r="148" spans="10:39" x14ac:dyDescent="0.45">
      <c r="N148" s="17" t="s">
        <v>40</v>
      </c>
      <c r="O148" s="10" t="s">
        <v>74</v>
      </c>
      <c r="P148" s="10" t="s">
        <v>75</v>
      </c>
      <c r="S148" t="s">
        <v>84</v>
      </c>
      <c r="T148" t="s">
        <v>85</v>
      </c>
      <c r="W148" t="s">
        <v>86</v>
      </c>
      <c r="X148" t="s">
        <v>87</v>
      </c>
      <c r="AA148" s="42" t="s">
        <v>88</v>
      </c>
      <c r="AE148" t="s">
        <v>89</v>
      </c>
      <c r="AF148" s="42" t="s">
        <v>90</v>
      </c>
      <c r="AH148" s="66"/>
      <c r="AI148" s="66"/>
      <c r="AJ148" s="68" t="s">
        <v>91</v>
      </c>
      <c r="AK148" s="67"/>
      <c r="AL148" s="67"/>
      <c r="AM148" s="67"/>
    </row>
    <row r="149" spans="10:39" x14ac:dyDescent="0.45">
      <c r="N149" s="17">
        <v>0</v>
      </c>
      <c r="O149" s="30">
        <f t="shared" ref="O149:O164" si="29">SUM(AE81+AE114)</f>
        <v>0</v>
      </c>
      <c r="P149" s="22">
        <f t="shared" ref="P149:P164" si="30">IF(AE81+AE114=0,0,(AE81*AF81+AE114* AF114)/(AE81+AE114))</f>
        <v>0</v>
      </c>
      <c r="Q149" s="22">
        <f t="shared" ref="Q149:Q164" si="31">SUM(O149*P149)</f>
        <v>0</v>
      </c>
      <c r="AF149" s="42"/>
      <c r="AH149" s="66"/>
      <c r="AI149" s="66"/>
      <c r="AJ149" s="67">
        <f t="shared" ref="AJ149:AJ164" si="32">SUM(O149*P149)</f>
        <v>0</v>
      </c>
      <c r="AK149" s="67"/>
      <c r="AL149" s="69">
        <f t="shared" ref="AL149:AL164" si="33">SUM(P149*$AJ$168)</f>
        <v>0</v>
      </c>
      <c r="AM149" s="67"/>
    </row>
    <row r="150" spans="10:39" x14ac:dyDescent="0.45">
      <c r="J150" s="56"/>
      <c r="N150" s="17">
        <v>1</v>
      </c>
      <c r="O150" s="30">
        <f t="shared" si="29"/>
        <v>10000</v>
      </c>
      <c r="P150" s="22">
        <f t="shared" si="30"/>
        <v>0.16800000000000001</v>
      </c>
      <c r="Q150" s="22">
        <f t="shared" si="31"/>
        <v>1680</v>
      </c>
      <c r="S150">
        <v>1.5</v>
      </c>
      <c r="T150" s="22">
        <f t="shared" ref="T150:T164" si="34">P150</f>
        <v>0.16800000000000001</v>
      </c>
      <c r="W150" s="22">
        <f>SUM(($S$144*S150^2)+($T$144*S150)+$W$144)</f>
        <v>0.16489999999999999</v>
      </c>
      <c r="X150">
        <f>SUM(O150*W150)</f>
        <v>1649</v>
      </c>
      <c r="AA150" s="43">
        <f>SUM(W150*$X$168)</f>
        <v>0.16343088208866691</v>
      </c>
      <c r="AE150">
        <v>1</v>
      </c>
      <c r="AF150" s="43">
        <f>SUM(($S$144*AE150^2)+($T$144*AE150)+$W$144)*$X$168</f>
        <v>0.13597766538850878</v>
      </c>
      <c r="AH150" s="66"/>
      <c r="AI150" s="66"/>
      <c r="AJ150" s="67">
        <f>SUM(O150*P150)</f>
        <v>1680</v>
      </c>
      <c r="AK150" s="67"/>
      <c r="AL150" s="69">
        <f t="shared" si="33"/>
        <v>0.16798235815425025</v>
      </c>
      <c r="AM150" s="67"/>
    </row>
    <row r="151" spans="10:39" x14ac:dyDescent="0.45">
      <c r="J151" s="56"/>
      <c r="N151" s="17">
        <v>2</v>
      </c>
      <c r="O151" s="30">
        <f t="shared" si="29"/>
        <v>268670</v>
      </c>
      <c r="P151" s="22">
        <f t="shared" si="30"/>
        <v>0.23045667715026943</v>
      </c>
      <c r="Q151" s="22">
        <f t="shared" si="31"/>
        <v>61916.79544996289</v>
      </c>
      <c r="S151">
        <v>2.5</v>
      </c>
      <c r="T151" s="22">
        <f t="shared" si="34"/>
        <v>0.23045667715026943</v>
      </c>
      <c r="W151" s="22">
        <f t="shared" ref="W151:W164" si="35">SUM(($S$144*S151^2)+($T$144*S151)+$W$144)</f>
        <v>0.2263</v>
      </c>
      <c r="X151">
        <f t="shared" ref="X151:X164" si="36">SUM(O151*W151)</f>
        <v>60800.021000000001</v>
      </c>
      <c r="AA151" s="43">
        <f t="shared" ref="AA151:AA164" si="37">SUM(W151*$X$168)</f>
        <v>0.22428386062259142</v>
      </c>
      <c r="AE151">
        <v>2</v>
      </c>
      <c r="AF151" s="43">
        <f t="shared" ref="AF151:AF164" si="38">SUM(($S$144*AE151^2)+($T$144*AE151)+$W$144)*$X$168</f>
        <v>0.1928662805000278</v>
      </c>
      <c r="AH151" s="66"/>
      <c r="AI151" s="66"/>
      <c r="AJ151" s="67">
        <f t="shared" si="32"/>
        <v>61916.79544996289</v>
      </c>
      <c r="AK151" s="67"/>
      <c r="AL151" s="69">
        <f t="shared" si="33"/>
        <v>0.23043247666723199</v>
      </c>
      <c r="AM151" s="67"/>
    </row>
    <row r="152" spans="10:39" x14ac:dyDescent="0.45">
      <c r="J152" s="56"/>
      <c r="N152" s="17">
        <v>3</v>
      </c>
      <c r="O152" s="30">
        <f t="shared" si="29"/>
        <v>2748165</v>
      </c>
      <c r="P152" s="22">
        <f t="shared" si="30"/>
        <v>0.30044972473640363</v>
      </c>
      <c r="Q152" s="22">
        <f t="shared" si="31"/>
        <v>825685.41778021865</v>
      </c>
      <c r="S152">
        <v>3.5</v>
      </c>
      <c r="T152" s="22">
        <f t="shared" si="34"/>
        <v>0.30044972473640363</v>
      </c>
      <c r="W152" s="22">
        <f t="shared" si="35"/>
        <v>0.29570000000000002</v>
      </c>
      <c r="X152">
        <f t="shared" si="36"/>
        <v>812632.3905000001</v>
      </c>
      <c r="AA152" s="43">
        <f t="shared" si="37"/>
        <v>0.29306556600132694</v>
      </c>
      <c r="AE152">
        <v>3</v>
      </c>
      <c r="AF152" s="43">
        <f t="shared" si="38"/>
        <v>0.25768362245635779</v>
      </c>
      <c r="AH152" s="66"/>
      <c r="AI152" s="66"/>
      <c r="AJ152" s="67">
        <f t="shared" si="32"/>
        <v>825685.41778021865</v>
      </c>
      <c r="AK152" s="67"/>
      <c r="AL152" s="69">
        <f t="shared" si="33"/>
        <v>0.30041817421438366</v>
      </c>
      <c r="AM152" s="67"/>
    </row>
    <row r="153" spans="10:39" x14ac:dyDescent="0.45">
      <c r="J153" s="56"/>
      <c r="N153" s="17">
        <v>4</v>
      </c>
      <c r="O153" s="30">
        <f t="shared" si="29"/>
        <v>2872736</v>
      </c>
      <c r="P153" s="22">
        <f t="shared" si="30"/>
        <v>0.3624270374363604</v>
      </c>
      <c r="Q153" s="22">
        <f t="shared" si="31"/>
        <v>1041157.1978167802</v>
      </c>
      <c r="S153">
        <v>4.5</v>
      </c>
      <c r="T153" s="22">
        <f t="shared" si="34"/>
        <v>0.3624270374363604</v>
      </c>
      <c r="W153" s="22">
        <f t="shared" si="35"/>
        <v>0.37309999999999999</v>
      </c>
      <c r="X153">
        <f t="shared" si="36"/>
        <v>1071817.8015999999</v>
      </c>
      <c r="AA153" s="43">
        <f t="shared" si="37"/>
        <v>0.36977599822487339</v>
      </c>
      <c r="AE153">
        <v>4</v>
      </c>
      <c r="AF153" s="43">
        <f t="shared" si="38"/>
        <v>0.33042969125749883</v>
      </c>
      <c r="AH153" s="66"/>
      <c r="AI153" s="66"/>
      <c r="AJ153" s="67">
        <f t="shared" si="32"/>
        <v>1041157.1978167802</v>
      </c>
      <c r="AK153" s="67"/>
      <c r="AL153" s="69">
        <f t="shared" si="33"/>
        <v>0.36238897861558661</v>
      </c>
      <c r="AM153" s="67"/>
    </row>
    <row r="154" spans="10:39" x14ac:dyDescent="0.45">
      <c r="J154" s="56"/>
      <c r="N154" s="17">
        <v>5</v>
      </c>
      <c r="O154" s="30">
        <f t="shared" si="29"/>
        <v>825200</v>
      </c>
      <c r="P154" s="22">
        <f t="shared" si="30"/>
        <v>0.44964387189347588</v>
      </c>
      <c r="Q154" s="22">
        <f t="shared" si="31"/>
        <v>371046.12308649631</v>
      </c>
      <c r="S154">
        <v>5.5</v>
      </c>
      <c r="T154" s="22">
        <f t="shared" si="34"/>
        <v>0.44964387189347588</v>
      </c>
      <c r="W154" s="22">
        <f t="shared" si="35"/>
        <v>0.45850000000000002</v>
      </c>
      <c r="X154">
        <f t="shared" si="36"/>
        <v>378354.2</v>
      </c>
      <c r="AA154" s="43">
        <f t="shared" si="37"/>
        <v>0.45441515729323095</v>
      </c>
      <c r="AE154">
        <v>5</v>
      </c>
      <c r="AF154" s="43">
        <f t="shared" si="38"/>
        <v>0.41110448690345081</v>
      </c>
      <c r="AH154" s="66"/>
      <c r="AI154" s="66"/>
      <c r="AJ154" s="67">
        <f t="shared" si="32"/>
        <v>371046.12308649631</v>
      </c>
      <c r="AK154" s="67"/>
      <c r="AL154" s="69">
        <f t="shared" si="33"/>
        <v>0.44959665434686713</v>
      </c>
      <c r="AM154" s="67"/>
    </row>
    <row r="155" spans="10:39" x14ac:dyDescent="0.45">
      <c r="J155" s="56"/>
      <c r="N155" s="17">
        <v>6</v>
      </c>
      <c r="O155" s="30">
        <f t="shared" si="29"/>
        <v>268150</v>
      </c>
      <c r="P155" s="22">
        <f t="shared" si="30"/>
        <v>0.55261606305938848</v>
      </c>
      <c r="Q155" s="22">
        <f t="shared" si="31"/>
        <v>148183.99730937503</v>
      </c>
      <c r="S155">
        <v>6.5</v>
      </c>
      <c r="T155" s="22">
        <f t="shared" si="34"/>
        <v>0.55261606305938848</v>
      </c>
      <c r="W155" s="22">
        <f t="shared" si="35"/>
        <v>0.55190000000000006</v>
      </c>
      <c r="X155">
        <f t="shared" si="36"/>
        <v>147991.98500000002</v>
      </c>
      <c r="AA155" s="43">
        <f t="shared" si="37"/>
        <v>0.54698304320639957</v>
      </c>
      <c r="AE155">
        <v>6</v>
      </c>
      <c r="AF155" s="43">
        <f t="shared" si="38"/>
        <v>0.49970800939421395</v>
      </c>
      <c r="AH155" s="66"/>
      <c r="AI155" s="66"/>
      <c r="AJ155" s="67">
        <f t="shared" si="32"/>
        <v>148183.99730937503</v>
      </c>
      <c r="AK155" s="67"/>
      <c r="AL155" s="69">
        <f t="shared" si="33"/>
        <v>0.55255803230139244</v>
      </c>
      <c r="AM155" s="67"/>
    </row>
    <row r="156" spans="10:39" x14ac:dyDescent="0.45">
      <c r="J156" s="56"/>
      <c r="N156" s="17">
        <v>7</v>
      </c>
      <c r="O156" s="30">
        <f t="shared" si="29"/>
        <v>118400</v>
      </c>
      <c r="P156" s="22">
        <f t="shared" si="30"/>
        <v>0.64835800872029958</v>
      </c>
      <c r="Q156" s="22">
        <f t="shared" si="31"/>
        <v>76765.588232483467</v>
      </c>
      <c r="S156">
        <v>7.5</v>
      </c>
      <c r="T156" s="22">
        <f t="shared" si="34"/>
        <v>0.64835800872029958</v>
      </c>
      <c r="W156" s="22">
        <f t="shared" si="35"/>
        <v>0.65329999999999999</v>
      </c>
      <c r="X156">
        <f t="shared" si="36"/>
        <v>77350.720000000001</v>
      </c>
      <c r="AA156" s="43">
        <f t="shared" si="37"/>
        <v>0.64747965596437895</v>
      </c>
      <c r="AE156">
        <v>7</v>
      </c>
      <c r="AF156" s="43">
        <f t="shared" si="38"/>
        <v>0.59624025872978792</v>
      </c>
      <c r="AH156" s="66"/>
      <c r="AI156" s="66"/>
      <c r="AJ156" s="67">
        <f t="shared" si="32"/>
        <v>76765.588232483467</v>
      </c>
      <c r="AK156" s="67"/>
      <c r="AL156" s="69">
        <f t="shared" si="33"/>
        <v>0.64828992400613017</v>
      </c>
      <c r="AM156" s="67"/>
    </row>
    <row r="157" spans="10:39" x14ac:dyDescent="0.45">
      <c r="J157" s="56"/>
      <c r="N157" s="17">
        <v>8</v>
      </c>
      <c r="O157" s="30">
        <f t="shared" si="29"/>
        <v>93800</v>
      </c>
      <c r="P157" s="22">
        <f t="shared" si="30"/>
        <v>0.76392483723499216</v>
      </c>
      <c r="Q157" s="22">
        <f t="shared" si="31"/>
        <v>71656.149732642269</v>
      </c>
      <c r="S157">
        <v>8.5</v>
      </c>
      <c r="T157" s="22">
        <f t="shared" si="34"/>
        <v>0.76392483723499216</v>
      </c>
      <c r="W157" s="22">
        <f t="shared" si="35"/>
        <v>0.76270000000000004</v>
      </c>
      <c r="X157">
        <f t="shared" si="36"/>
        <v>71541.260000000009</v>
      </c>
      <c r="AA157" s="43">
        <f t="shared" si="37"/>
        <v>0.75590499556716961</v>
      </c>
      <c r="AE157">
        <v>8</v>
      </c>
      <c r="AF157" s="43">
        <f t="shared" si="38"/>
        <v>0.70070123491017289</v>
      </c>
      <c r="AH157" s="66"/>
      <c r="AI157" s="66"/>
      <c r="AJ157" s="67">
        <f t="shared" si="32"/>
        <v>71656.149732642269</v>
      </c>
      <c r="AK157" s="67"/>
      <c r="AL157" s="69">
        <f t="shared" si="33"/>
        <v>0.7638446167341415</v>
      </c>
      <c r="AM157" s="70"/>
    </row>
    <row r="158" spans="10:39" x14ac:dyDescent="0.45">
      <c r="J158" s="56"/>
      <c r="N158" s="17">
        <v>9</v>
      </c>
      <c r="O158" s="30">
        <f t="shared" si="29"/>
        <v>31300</v>
      </c>
      <c r="P158" s="22">
        <f t="shared" si="30"/>
        <v>0.87394500354394189</v>
      </c>
      <c r="Q158" s="22">
        <f t="shared" si="31"/>
        <v>27354.47861092538</v>
      </c>
      <c r="S158">
        <v>9.5</v>
      </c>
      <c r="T158" s="22">
        <f t="shared" si="34"/>
        <v>0.87394500354394189</v>
      </c>
      <c r="W158" s="22">
        <f t="shared" si="35"/>
        <v>0.88009999999999999</v>
      </c>
      <c r="X158">
        <f t="shared" si="36"/>
        <v>27547.13</v>
      </c>
      <c r="Z158" s="5"/>
      <c r="AA158" s="43">
        <f t="shared" si="37"/>
        <v>0.8722590620147711</v>
      </c>
      <c r="AE158">
        <v>9</v>
      </c>
      <c r="AF158" s="43">
        <f t="shared" si="38"/>
        <v>0.81309093793536902</v>
      </c>
      <c r="AH158" s="66"/>
      <c r="AI158" s="66"/>
      <c r="AJ158" s="67">
        <f t="shared" si="32"/>
        <v>27354.47861092538</v>
      </c>
      <c r="AK158" s="67"/>
      <c r="AL158" s="69">
        <f t="shared" si="33"/>
        <v>0.87385322971688062</v>
      </c>
      <c r="AM158" s="67"/>
    </row>
    <row r="159" spans="10:39" x14ac:dyDescent="0.45">
      <c r="J159" s="56"/>
      <c r="L159" s="34" t="s">
        <v>92</v>
      </c>
      <c r="M159" s="30">
        <f>SUM(O159:O164)</f>
        <v>99650</v>
      </c>
      <c r="N159" s="17">
        <v>10</v>
      </c>
      <c r="O159" s="30">
        <f t="shared" si="29"/>
        <v>51650</v>
      </c>
      <c r="P159" s="22">
        <f t="shared" si="30"/>
        <v>1.0015958918012331</v>
      </c>
      <c r="Q159" s="22">
        <f t="shared" si="31"/>
        <v>51732.427811533693</v>
      </c>
      <c r="S159">
        <v>10.5</v>
      </c>
      <c r="T159" s="22">
        <f t="shared" si="34"/>
        <v>1.0015958918012331</v>
      </c>
      <c r="W159" s="22">
        <f t="shared" si="35"/>
        <v>1.0055000000000001</v>
      </c>
      <c r="X159">
        <f t="shared" si="36"/>
        <v>51934.075000000004</v>
      </c>
      <c r="AA159" s="43">
        <f t="shared" si="37"/>
        <v>0.99654185530718375</v>
      </c>
      <c r="AE159">
        <v>10</v>
      </c>
      <c r="AF159" s="43">
        <f t="shared" si="38"/>
        <v>0.93340936780537609</v>
      </c>
      <c r="AH159" s="66"/>
      <c r="AI159" s="66"/>
      <c r="AJ159" s="67">
        <f t="shared" si="32"/>
        <v>51732.427811533693</v>
      </c>
      <c r="AK159" s="67"/>
      <c r="AL159" s="69">
        <f t="shared" si="33"/>
        <v>1.0014907132284547</v>
      </c>
      <c r="AM159" s="71"/>
    </row>
    <row r="160" spans="10:39" x14ac:dyDescent="0.45">
      <c r="N160" s="17">
        <v>11</v>
      </c>
      <c r="O160" s="30">
        <f t="shared" si="29"/>
        <v>19000</v>
      </c>
      <c r="P160" s="22">
        <f t="shared" si="30"/>
        <v>1.1479999999999999</v>
      </c>
      <c r="Q160" s="22">
        <f t="shared" si="31"/>
        <v>21812</v>
      </c>
      <c r="S160">
        <v>11.5</v>
      </c>
      <c r="T160" s="22">
        <f t="shared" si="34"/>
        <v>1.1479999999999999</v>
      </c>
      <c r="W160" s="22">
        <f t="shared" si="35"/>
        <v>1.1389</v>
      </c>
      <c r="X160">
        <f t="shared" si="36"/>
        <v>21639.100000000002</v>
      </c>
      <c r="AA160" s="43">
        <f t="shared" si="37"/>
        <v>1.1287533754444072</v>
      </c>
      <c r="AE160">
        <v>11</v>
      </c>
      <c r="AF160" s="43">
        <f t="shared" si="38"/>
        <v>1.0616565245201943</v>
      </c>
      <c r="AH160" s="66"/>
      <c r="AI160" s="66"/>
      <c r="AJ160" s="67">
        <f t="shared" si="32"/>
        <v>21812</v>
      </c>
      <c r="AK160" s="67"/>
      <c r="AL160" s="69">
        <f t="shared" si="33"/>
        <v>1.1478794473873766</v>
      </c>
      <c r="AM160" s="67"/>
    </row>
    <row r="161" spans="14:39" x14ac:dyDescent="0.45">
      <c r="N161" s="17">
        <v>12</v>
      </c>
      <c r="O161" s="30">
        <f t="shared" si="29"/>
        <v>11000</v>
      </c>
      <c r="P161" s="22">
        <f t="shared" si="30"/>
        <v>1.286</v>
      </c>
      <c r="Q161" s="22">
        <f t="shared" si="31"/>
        <v>14146</v>
      </c>
      <c r="S161">
        <v>12.5</v>
      </c>
      <c r="T161" s="22">
        <f t="shared" si="34"/>
        <v>1.286</v>
      </c>
      <c r="W161" s="22">
        <f t="shared" si="35"/>
        <v>1.2803</v>
      </c>
      <c r="X161">
        <f t="shared" si="36"/>
        <v>14083.3</v>
      </c>
      <c r="AA161" s="43">
        <f t="shared" si="37"/>
        <v>1.2688936224264418</v>
      </c>
      <c r="AE161">
        <v>12</v>
      </c>
      <c r="AF161" s="43">
        <f t="shared" si="38"/>
        <v>1.1978324080798233</v>
      </c>
      <c r="AH161" s="66"/>
      <c r="AI161" s="66"/>
      <c r="AJ161" s="67">
        <f t="shared" si="32"/>
        <v>14146</v>
      </c>
      <c r="AK161" s="67"/>
      <c r="AL161" s="69">
        <f t="shared" si="33"/>
        <v>1.285864955871225</v>
      </c>
      <c r="AM161" s="67"/>
    </row>
    <row r="162" spans="14:39" x14ac:dyDescent="0.45">
      <c r="N162" s="17">
        <v>13</v>
      </c>
      <c r="O162" s="30">
        <f t="shared" si="29"/>
        <v>4000</v>
      </c>
      <c r="P162" s="22">
        <f t="shared" si="30"/>
        <v>1.43</v>
      </c>
      <c r="Q162" s="22">
        <f t="shared" si="31"/>
        <v>5720</v>
      </c>
      <c r="S162">
        <v>13.5</v>
      </c>
      <c r="T162" s="22">
        <f t="shared" si="34"/>
        <v>1.43</v>
      </c>
      <c r="W162" s="22">
        <f t="shared" si="35"/>
        <v>1.4297</v>
      </c>
      <c r="X162">
        <f t="shared" si="36"/>
        <v>5718.8</v>
      </c>
      <c r="AA162" s="43">
        <f t="shared" si="37"/>
        <v>1.4169625962532875</v>
      </c>
      <c r="AE162">
        <v>13</v>
      </c>
      <c r="AF162" s="43">
        <f t="shared" si="38"/>
        <v>1.3419370184842634</v>
      </c>
      <c r="AH162" s="66"/>
      <c r="AI162" s="66"/>
      <c r="AJ162" s="67">
        <f t="shared" si="32"/>
        <v>5720</v>
      </c>
      <c r="AK162" s="67"/>
      <c r="AL162" s="69">
        <f t="shared" si="33"/>
        <v>1.4298498342891537</v>
      </c>
      <c r="AM162" s="67"/>
    </row>
    <row r="163" spans="14:39" x14ac:dyDescent="0.45">
      <c r="N163" s="17">
        <v>14</v>
      </c>
      <c r="O163" s="30">
        <f t="shared" si="29"/>
        <v>4000</v>
      </c>
      <c r="P163" s="22">
        <f t="shared" si="30"/>
        <v>1.581</v>
      </c>
      <c r="Q163" s="22">
        <f t="shared" si="31"/>
        <v>6324</v>
      </c>
      <c r="S163">
        <v>14.5</v>
      </c>
      <c r="T163" s="22">
        <f t="shared" si="34"/>
        <v>1.581</v>
      </c>
      <c r="W163" s="22">
        <f t="shared" si="35"/>
        <v>1.5871</v>
      </c>
      <c r="X163">
        <f t="shared" si="36"/>
        <v>6348.4</v>
      </c>
      <c r="AA163" s="43">
        <f t="shared" si="37"/>
        <v>1.5729602969249439</v>
      </c>
      <c r="AE163">
        <v>14</v>
      </c>
      <c r="AF163" s="43">
        <f t="shared" si="38"/>
        <v>1.4939703557335144</v>
      </c>
      <c r="AH163" s="66"/>
      <c r="AI163" s="66"/>
      <c r="AJ163" s="67">
        <f t="shared" si="32"/>
        <v>6324</v>
      </c>
      <c r="AK163" s="67"/>
      <c r="AL163" s="69">
        <f t="shared" si="33"/>
        <v>1.5808339776301763</v>
      </c>
      <c r="AM163" s="67"/>
    </row>
    <row r="164" spans="14:39" x14ac:dyDescent="0.45">
      <c r="N164" s="17" t="s">
        <v>53</v>
      </c>
      <c r="O164" s="30">
        <f t="shared" si="29"/>
        <v>10000</v>
      </c>
      <c r="P164" s="22">
        <f t="shared" si="30"/>
        <v>1.7390000000000001</v>
      </c>
      <c r="Q164" s="22">
        <f t="shared" si="31"/>
        <v>17390</v>
      </c>
      <c r="S164">
        <v>15.5</v>
      </c>
      <c r="T164" s="22">
        <f t="shared" si="34"/>
        <v>1.7390000000000001</v>
      </c>
      <c r="W164" s="22">
        <f t="shared" si="35"/>
        <v>1.7524999999999999</v>
      </c>
      <c r="X164">
        <f t="shared" si="36"/>
        <v>17525</v>
      </c>
      <c r="AA164" s="43">
        <f t="shared" si="37"/>
        <v>1.7368867244414117</v>
      </c>
      <c r="AE164">
        <v>15</v>
      </c>
      <c r="AF164" s="43">
        <f t="shared" si="38"/>
        <v>1.6539324198275764</v>
      </c>
      <c r="AH164" s="66"/>
      <c r="AI164" s="66"/>
      <c r="AJ164" s="67">
        <f t="shared" si="32"/>
        <v>17390</v>
      </c>
      <c r="AK164" s="67"/>
      <c r="AL164" s="69">
        <f t="shared" si="33"/>
        <v>1.7388173858942926</v>
      </c>
      <c r="AM164" s="67"/>
    </row>
    <row r="165" spans="14:39" x14ac:dyDescent="0.45">
      <c r="Z165" s="42" t="s">
        <v>92</v>
      </c>
      <c r="AA165" s="43">
        <f>SUM(AA159*O159/M159)+(AA160*O160/M159)+(AA161*O161/M159)+(AA162*O162/M159)+(AA163*O163/M159)+(AA164*O164/M159)</f>
        <v>1.1661223243740861</v>
      </c>
      <c r="AB165" s="42"/>
      <c r="AC165" s="42"/>
      <c r="AD165" s="42" t="s">
        <v>93</v>
      </c>
      <c r="AE165" s="44">
        <v>10</v>
      </c>
      <c r="AF165" s="43">
        <f>SUM(AF159*O159/M159)+(AF160*O160/M159)+(AF161*O161/M159)+(AF162*O162/M159)+(AF163*O163/M159)+(AF164*O164/M159)</f>
        <v>1.0982556748324768</v>
      </c>
      <c r="AH165" s="66"/>
      <c r="AI165" s="66"/>
      <c r="AJ165" s="66"/>
      <c r="AK165" s="66"/>
      <c r="AL165" s="43">
        <f>SUM(AL159*O159/M159)+(AL160*O160/M159)+(AL161*O161/M159)+(AL162*O162/M159)+(AL163*O163/M159)+(AL164*O164/M159)</f>
        <v>1.1752346057181491</v>
      </c>
      <c r="AM165" s="66"/>
    </row>
    <row r="166" spans="14:39" x14ac:dyDescent="0.45">
      <c r="N166" t="s">
        <v>54</v>
      </c>
      <c r="O166" s="31">
        <f>SUM(O149:O164)</f>
        <v>7336071</v>
      </c>
      <c r="P166" s="2"/>
      <c r="Q166" s="32">
        <f>SUM(Q149:Q164)</f>
        <v>2742570.1758304178</v>
      </c>
      <c r="W166" t="s">
        <v>94</v>
      </c>
      <c r="X166">
        <f>SUM(X150:X164)</f>
        <v>2766933.1831</v>
      </c>
      <c r="AH166" s="66" t="s">
        <v>94</v>
      </c>
      <c r="AI166" s="66"/>
      <c r="AJ166" s="66">
        <f>SUM(AJ149:AJ164)</f>
        <v>2742570.1758304178</v>
      </c>
      <c r="AK166" s="66"/>
      <c r="AL166" s="66"/>
      <c r="AM166" s="66"/>
    </row>
    <row r="167" spans="14:39" x14ac:dyDescent="0.45">
      <c r="AH167" s="66"/>
      <c r="AI167" s="66"/>
      <c r="AJ167" s="66"/>
      <c r="AK167" s="66"/>
      <c r="AL167" s="66"/>
      <c r="AM167" s="66"/>
    </row>
    <row r="168" spans="14:39" x14ac:dyDescent="0.45">
      <c r="N168" t="s">
        <v>95</v>
      </c>
      <c r="O168" s="33">
        <f>IF($Q$166 &gt;0, $Q$166/$J$15/1000,0)</f>
        <v>1.0001050220150713</v>
      </c>
      <c r="P168" s="2"/>
      <c r="W168" t="s">
        <v>96</v>
      </c>
      <c r="X168">
        <f>J15/(X166/1000)</f>
        <v>0.99109085560137611</v>
      </c>
      <c r="AH168" s="66" t="s">
        <v>96</v>
      </c>
      <c r="AI168" s="66"/>
      <c r="AJ168" s="66">
        <f>J15/(AJ166/1000)</f>
        <v>0.99989498901339424</v>
      </c>
      <c r="AK168" s="66"/>
      <c r="AL168" s="66"/>
      <c r="AM168" s="66"/>
    </row>
    <row r="169" spans="14:39" x14ac:dyDescent="0.45">
      <c r="N169" t="s">
        <v>97</v>
      </c>
    </row>
    <row r="170" spans="14:39" x14ac:dyDescent="0.45">
      <c r="N170" t="s">
        <v>98</v>
      </c>
    </row>
  </sheetData>
  <pageMargins left="0.75" right="0.75" top="1" bottom="1" header="0.5" footer="0.5"/>
  <pageSetup paperSize="9" orientation="landscape" blackAndWhite="1" useFirstPageNumber="1" horizontalDpi="4294967292" verticalDpi="4294967292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6625" r:id="rId4" name="Button 1">
              <controlPr defaultSize="0" print="0" autoFill="0" autoLine="0" autoPict="0" macro="'TOTINT+migration(1989)'!PRINT">
                <anchor moveWithCells="1" sizeWithCells="1">
                  <from>
                    <xdr:col>5</xdr:col>
                    <xdr:colOff>354330</xdr:colOff>
                    <xdr:row>2</xdr:row>
                    <xdr:rowOff>0</xdr:rowOff>
                  </from>
                  <to>
                    <xdr:col>7</xdr:col>
                    <xdr:colOff>533400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6" r:id="rId5" name="Button 2">
              <controlPr defaultSize="0" print="0" autoFill="0" autoLine="0" autoPict="0" macro="'TOTINT+migration(1989)'!FIRST">
                <anchor moveWithCells="1" sizeWithCells="1">
                  <from>
                    <xdr:col>4</xdr:col>
                    <xdr:colOff>0</xdr:colOff>
                    <xdr:row>2</xdr:row>
                    <xdr:rowOff>0</xdr:rowOff>
                  </from>
                  <to>
                    <xdr:col>5</xdr:col>
                    <xdr:colOff>354330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7" r:id="rId6" name="Button 3">
              <controlPr defaultSize="0" print="0" autoFill="0" autoLine="0" autoPict="0" macro="'TOTINT+migration(1989)'!SAVE">
                <anchor moveWithCells="1" sizeWithCells="1">
                  <from>
                    <xdr:col>7</xdr:col>
                    <xdr:colOff>533400</xdr:colOff>
                    <xdr:row>2</xdr:row>
                    <xdr:rowOff>0</xdr:rowOff>
                  </from>
                  <to>
                    <xdr:col>10</xdr:col>
                    <xdr:colOff>57150</xdr:colOff>
                    <xdr:row>5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pageSetUpPr autoPageBreaks="0"/>
  </sheetPr>
  <dimension ref="A1:BC170"/>
  <sheetViews>
    <sheetView zoomScaleNormal="100" workbookViewId="0"/>
  </sheetViews>
  <sheetFormatPr defaultRowHeight="12.3" x14ac:dyDescent="0.45"/>
  <cols>
    <col min="7" max="7" width="2.71875" customWidth="1"/>
    <col min="9" max="9" width="2.71875" customWidth="1"/>
    <col min="10" max="10" width="9.83203125" customWidth="1"/>
    <col min="14" max="14" width="5.71875" customWidth="1"/>
    <col min="15" max="15" width="10.71875" customWidth="1"/>
    <col min="16" max="16" width="7.71875" customWidth="1"/>
    <col min="17" max="17" width="6.71875" hidden="1" customWidth="1"/>
    <col min="18" max="18" width="3.71875" customWidth="1"/>
    <col min="19" max="19" width="10.71875" customWidth="1"/>
    <col min="20" max="20" width="7.71875" customWidth="1"/>
    <col min="21" max="21" width="6.71875" hidden="1" customWidth="1"/>
    <col min="22" max="22" width="3.71875" customWidth="1"/>
    <col min="23" max="23" width="10.71875" customWidth="1"/>
    <col min="24" max="24" width="7.71875" customWidth="1"/>
    <col min="25" max="25" width="6.71875" hidden="1" customWidth="1"/>
    <col min="26" max="26" width="3.71875" customWidth="1"/>
    <col min="27" max="27" width="10.71875" customWidth="1"/>
    <col min="28" max="28" width="7.71875" customWidth="1"/>
    <col min="29" max="29" width="6.71875" hidden="1" customWidth="1"/>
    <col min="30" max="30" width="3.71875" customWidth="1"/>
    <col min="31" max="31" width="10.71875" customWidth="1"/>
    <col min="32" max="32" width="7.71875" customWidth="1"/>
    <col min="33" max="33" width="0" hidden="1" customWidth="1"/>
    <col min="35" max="35" width="5.27734375" customWidth="1"/>
    <col min="36" max="36" width="8.71875" customWidth="1"/>
    <col min="37" max="37" width="6.27734375" customWidth="1"/>
    <col min="38" max="38" width="6.44140625" customWidth="1"/>
  </cols>
  <sheetData>
    <row r="1" spans="1:55" ht="22.5" x14ac:dyDescent="0.75">
      <c r="A1" s="3" t="s">
        <v>22</v>
      </c>
      <c r="C1" s="1" t="s">
        <v>23</v>
      </c>
      <c r="E1" s="2"/>
      <c r="F1" s="3" t="s">
        <v>24</v>
      </c>
      <c r="J1" s="3" t="s">
        <v>25</v>
      </c>
      <c r="N1" s="3" t="s">
        <v>26</v>
      </c>
      <c r="P1" s="5" t="str">
        <f>($C$3)</f>
        <v>p7eINT_metier</v>
      </c>
      <c r="T1" s="6" t="s">
        <v>27</v>
      </c>
      <c r="W1" s="7" t="str">
        <f>($C$5)</f>
        <v>Plaice VIIe - International (Used metier based datasets)</v>
      </c>
    </row>
    <row r="2" spans="1:55" x14ac:dyDescent="0.45">
      <c r="N2" s="3"/>
    </row>
    <row r="3" spans="1:55" x14ac:dyDescent="0.45">
      <c r="A3" s="3" t="s">
        <v>26</v>
      </c>
      <c r="C3" s="11" t="s">
        <v>28</v>
      </c>
      <c r="D3" s="39"/>
      <c r="N3" s="6" t="s">
        <v>29</v>
      </c>
      <c r="P3" s="5">
        <f>($B$7)</f>
        <v>1988</v>
      </c>
      <c r="Q3" s="9"/>
      <c r="R3" s="9"/>
      <c r="S3" s="9"/>
      <c r="T3" s="6" t="s">
        <v>30</v>
      </c>
      <c r="U3" s="10"/>
      <c r="W3" s="5" t="str">
        <f>($D$7)</f>
        <v>Combined</v>
      </c>
    </row>
    <row r="4" spans="1:55" x14ac:dyDescent="0.45">
      <c r="A4" s="3"/>
      <c r="N4" s="6"/>
      <c r="P4" s="6"/>
      <c r="Q4" s="9"/>
      <c r="R4" s="9"/>
      <c r="S4" s="9"/>
      <c r="U4" s="10"/>
    </row>
    <row r="5" spans="1:55" x14ac:dyDescent="0.45">
      <c r="A5" s="6" t="s">
        <v>27</v>
      </c>
      <c r="C5" s="11" t="s">
        <v>31</v>
      </c>
      <c r="D5" s="9"/>
      <c r="E5" s="9"/>
      <c r="G5" s="10"/>
      <c r="N5" s="6" t="s">
        <v>32</v>
      </c>
      <c r="P5" s="36">
        <f>($F$7)</f>
        <v>42194</v>
      </c>
      <c r="Q5" s="2"/>
      <c r="R5" s="2"/>
      <c r="T5" s="6" t="s">
        <v>33</v>
      </c>
      <c r="U5" s="2"/>
      <c r="W5" s="5" t="str">
        <f>($J$7)</f>
        <v>idh</v>
      </c>
    </row>
    <row r="6" spans="1:55" x14ac:dyDescent="0.45">
      <c r="A6" s="6"/>
      <c r="C6" s="6"/>
      <c r="D6" s="9"/>
      <c r="E6" s="9"/>
      <c r="G6" s="10"/>
    </row>
    <row r="7" spans="1:55" x14ac:dyDescent="0.45">
      <c r="A7" s="6" t="s">
        <v>29</v>
      </c>
      <c r="B7" s="12">
        <v>1988</v>
      </c>
      <c r="C7" s="9" t="s">
        <v>30</v>
      </c>
      <c r="D7" s="13" t="str">
        <f>IF(F45=1, "Combined",IF(F45=2, "Separate",""))</f>
        <v>Combined</v>
      </c>
      <c r="E7" s="4" t="s">
        <v>32</v>
      </c>
      <c r="F7" s="35">
        <v>42194</v>
      </c>
      <c r="G7" s="2"/>
      <c r="I7" s="4" t="s">
        <v>33</v>
      </c>
      <c r="J7" s="40" t="s">
        <v>34</v>
      </c>
    </row>
    <row r="8" spans="1:55" x14ac:dyDescent="0.45">
      <c r="N8" s="15" t="s">
        <v>35</v>
      </c>
      <c r="AU8" s="45"/>
    </row>
    <row r="9" spans="1:55" x14ac:dyDescent="0.45">
      <c r="AF9" s="46"/>
      <c r="AG9" s="46"/>
      <c r="AH9" s="46"/>
      <c r="AI9" s="46"/>
      <c r="AJ9" s="46"/>
      <c r="AK9" s="46"/>
      <c r="AL9" s="46"/>
      <c r="AM9" s="46"/>
      <c r="AN9" s="46"/>
      <c r="AO9" s="47"/>
      <c r="AU9" s="45"/>
    </row>
    <row r="10" spans="1:55" x14ac:dyDescent="0.45">
      <c r="A10" t="s">
        <v>36</v>
      </c>
      <c r="N10" s="3" t="s">
        <v>37</v>
      </c>
    </row>
    <row r="11" spans="1:55" x14ac:dyDescent="0.45">
      <c r="A11" t="s">
        <v>38</v>
      </c>
      <c r="AK11" s="9"/>
    </row>
    <row r="12" spans="1:55" x14ac:dyDescent="0.45">
      <c r="O12" s="37" t="str">
        <f>C14</f>
        <v>International</v>
      </c>
      <c r="P12" s="2"/>
      <c r="S12" s="37" t="str">
        <f>D14</f>
        <v>Migration</v>
      </c>
      <c r="T12" s="2"/>
      <c r="U12" s="5"/>
      <c r="W12" s="37" t="str">
        <f>E14</f>
        <v>-</v>
      </c>
      <c r="X12" s="2"/>
      <c r="Z12" s="5"/>
      <c r="AA12" s="37" t="str">
        <f>F14</f>
        <v>-</v>
      </c>
      <c r="AB12" s="2"/>
      <c r="AC12" s="5"/>
      <c r="AJ12" s="9"/>
      <c r="AX12" s="42"/>
      <c r="BC12" s="42"/>
    </row>
    <row r="13" spans="1:55" x14ac:dyDescent="0.45">
      <c r="I13" s="4"/>
      <c r="J13" s="16" t="s">
        <v>39</v>
      </c>
      <c r="N13" s="17" t="s">
        <v>40</v>
      </c>
      <c r="O13" s="10"/>
      <c r="P13" s="10"/>
      <c r="S13" s="10"/>
      <c r="T13" s="10"/>
      <c r="U13" s="10"/>
      <c r="W13" s="10" t="s">
        <v>41</v>
      </c>
      <c r="X13" s="10" t="s">
        <v>42</v>
      </c>
      <c r="AA13" s="10" t="s">
        <v>41</v>
      </c>
      <c r="AB13" s="10" t="s">
        <v>42</v>
      </c>
      <c r="AC13" s="10"/>
      <c r="AE13" s="10"/>
      <c r="AX13" s="42"/>
      <c r="BC13" s="42"/>
    </row>
    <row r="14" spans="1:55" x14ac:dyDescent="0.45">
      <c r="C14" s="41" t="s">
        <v>43</v>
      </c>
      <c r="D14" s="41" t="s">
        <v>44</v>
      </c>
      <c r="E14" s="41" t="s">
        <v>45</v>
      </c>
      <c r="F14" s="41" t="s">
        <v>45</v>
      </c>
      <c r="H14" s="16" t="s">
        <v>46</v>
      </c>
      <c r="I14" s="4"/>
      <c r="J14" s="16" t="s">
        <v>47</v>
      </c>
      <c r="N14" s="17">
        <v>0</v>
      </c>
      <c r="O14" s="30"/>
      <c r="P14" s="22"/>
      <c r="Q14" s="18"/>
      <c r="S14" s="30"/>
      <c r="T14" s="22"/>
      <c r="U14" s="20"/>
      <c r="W14" s="30">
        <v>0</v>
      </c>
      <c r="X14" s="22">
        <v>0</v>
      </c>
      <c r="AA14" s="30">
        <v>0</v>
      </c>
      <c r="AB14" s="22">
        <v>0</v>
      </c>
      <c r="AC14" s="23"/>
      <c r="AE14" s="22"/>
      <c r="AX14" s="42"/>
      <c r="BC14" s="42"/>
    </row>
    <row r="15" spans="1:55" x14ac:dyDescent="0.45">
      <c r="A15" t="s">
        <v>48</v>
      </c>
      <c r="C15" s="20">
        <v>2458</v>
      </c>
      <c r="D15" s="22">
        <v>377.406181210694</v>
      </c>
      <c r="E15" s="20">
        <f>0</f>
        <v>0</v>
      </c>
      <c r="F15" s="20">
        <f>0</f>
        <v>0</v>
      </c>
      <c r="H15" s="22"/>
      <c r="J15" s="22">
        <f>SUM(C15:F15)</f>
        <v>2835.4061812106938</v>
      </c>
      <c r="N15" s="17">
        <v>1</v>
      </c>
      <c r="O15" s="30">
        <v>12000</v>
      </c>
      <c r="P15" s="22">
        <v>0.14299999999999999</v>
      </c>
      <c r="Q15" s="18"/>
      <c r="S15" s="30">
        <v>0</v>
      </c>
      <c r="T15" s="22">
        <v>0</v>
      </c>
      <c r="U15" s="20"/>
      <c r="W15" s="30">
        <v>0</v>
      </c>
      <c r="X15" s="22">
        <v>0</v>
      </c>
      <c r="AA15" s="30">
        <v>0</v>
      </c>
      <c r="AB15" s="22">
        <v>0</v>
      </c>
      <c r="AC15" s="23"/>
      <c r="AE15" s="22"/>
      <c r="BC15" s="42"/>
    </row>
    <row r="16" spans="1:55" x14ac:dyDescent="0.45">
      <c r="N16" s="17">
        <v>2</v>
      </c>
      <c r="O16" s="30">
        <v>1797000</v>
      </c>
      <c r="P16" s="22">
        <v>0.22900000000000001</v>
      </c>
      <c r="Q16" s="18"/>
      <c r="S16" s="30">
        <v>20227.5</v>
      </c>
      <c r="T16" s="22">
        <v>0.194273050491412</v>
      </c>
      <c r="U16" s="20"/>
      <c r="W16" s="30">
        <v>0</v>
      </c>
      <c r="X16" s="22">
        <v>0</v>
      </c>
      <c r="AA16" s="30">
        <v>0</v>
      </c>
      <c r="AB16" s="22">
        <v>0</v>
      </c>
      <c r="AC16" s="23"/>
      <c r="AE16" s="22"/>
      <c r="AQ16" s="22"/>
      <c r="AT16" s="22"/>
      <c r="AX16" s="43"/>
      <c r="BC16" s="43"/>
    </row>
    <row r="17" spans="1:55" x14ac:dyDescent="0.45">
      <c r="A17" t="s">
        <v>49</v>
      </c>
      <c r="C17" s="20">
        <v>2458</v>
      </c>
      <c r="D17" s="22">
        <v>377.406181210694</v>
      </c>
      <c r="E17" s="20">
        <f>0</f>
        <v>0</v>
      </c>
      <c r="F17" s="20">
        <f>0</f>
        <v>0</v>
      </c>
      <c r="H17" s="22">
        <f>SUM(C17:F17)</f>
        <v>2835.4061812106938</v>
      </c>
      <c r="I17" s="22"/>
      <c r="J17" s="22"/>
      <c r="N17" s="17">
        <v>3</v>
      </c>
      <c r="O17" s="30">
        <v>4033000</v>
      </c>
      <c r="P17" s="22">
        <v>0.32300000000000001</v>
      </c>
      <c r="Q17" s="18"/>
      <c r="S17" s="30">
        <v>593944.5</v>
      </c>
      <c r="T17" s="22">
        <v>0.24935651893552799</v>
      </c>
      <c r="U17" s="20"/>
      <c r="W17" s="30">
        <v>0</v>
      </c>
      <c r="X17" s="22">
        <v>0</v>
      </c>
      <c r="AA17" s="30">
        <v>0</v>
      </c>
      <c r="AB17" s="22">
        <v>0</v>
      </c>
      <c r="AC17" s="23"/>
      <c r="AE17" s="22"/>
      <c r="AQ17" s="22"/>
      <c r="AT17" s="22"/>
      <c r="AX17" s="43"/>
      <c r="BC17" s="43"/>
    </row>
    <row r="18" spans="1:55" x14ac:dyDescent="0.45">
      <c r="N18" s="17">
        <v>4</v>
      </c>
      <c r="O18" s="30">
        <v>731000</v>
      </c>
      <c r="P18" s="22">
        <v>0.42599999999999999</v>
      </c>
      <c r="Q18" s="18"/>
      <c r="S18" s="30">
        <v>355968</v>
      </c>
      <c r="T18" s="22">
        <v>0.32283617011580501</v>
      </c>
      <c r="U18" s="20"/>
      <c r="W18" s="30">
        <v>0</v>
      </c>
      <c r="X18" s="22">
        <v>0</v>
      </c>
      <c r="AA18" s="30">
        <v>0</v>
      </c>
      <c r="AB18" s="22">
        <v>0</v>
      </c>
      <c r="AC18" s="23"/>
      <c r="AE18" s="22"/>
      <c r="AQ18" s="22"/>
      <c r="AT18" s="22"/>
      <c r="AX18" s="43"/>
      <c r="BC18" s="43"/>
    </row>
    <row r="19" spans="1:55" x14ac:dyDescent="0.45">
      <c r="A19" t="s">
        <v>50</v>
      </c>
      <c r="C19" s="20">
        <v>2458</v>
      </c>
      <c r="D19" s="22">
        <v>377.406181210694</v>
      </c>
      <c r="E19" s="20">
        <v>0</v>
      </c>
      <c r="F19" s="20">
        <v>0</v>
      </c>
      <c r="H19" s="22"/>
      <c r="I19" s="22"/>
      <c r="J19" s="22"/>
      <c r="N19" s="17">
        <v>5</v>
      </c>
      <c r="O19" s="30">
        <v>369000</v>
      </c>
      <c r="P19" s="22">
        <v>0.53800000000000003</v>
      </c>
      <c r="Q19" s="18"/>
      <c r="S19" s="30">
        <v>87000</v>
      </c>
      <c r="T19" s="22">
        <v>0.43018562256908199</v>
      </c>
      <c r="U19" s="20"/>
      <c r="W19" s="30">
        <v>0</v>
      </c>
      <c r="X19" s="22">
        <v>0</v>
      </c>
      <c r="AA19" s="30">
        <v>0</v>
      </c>
      <c r="AB19" s="22">
        <v>0</v>
      </c>
      <c r="AC19" s="23"/>
      <c r="AE19" s="22"/>
      <c r="AQ19" s="22"/>
      <c r="AT19" s="22"/>
      <c r="AX19" s="43"/>
      <c r="BC19" s="43"/>
    </row>
    <row r="20" spans="1:55" x14ac:dyDescent="0.45">
      <c r="N20" s="17">
        <v>6</v>
      </c>
      <c r="O20" s="30">
        <v>108000</v>
      </c>
      <c r="P20" s="22">
        <v>0.66</v>
      </c>
      <c r="Q20" s="18"/>
      <c r="S20" s="30">
        <v>41400</v>
      </c>
      <c r="T20" s="22">
        <v>0.53623365990844396</v>
      </c>
      <c r="U20" s="20"/>
      <c r="W20" s="30">
        <v>0</v>
      </c>
      <c r="X20" s="22">
        <v>0</v>
      </c>
      <c r="AA20" s="30">
        <v>0</v>
      </c>
      <c r="AB20" s="22">
        <v>0</v>
      </c>
      <c r="AC20" s="23"/>
      <c r="AE20" s="22"/>
      <c r="AQ20" s="22"/>
      <c r="AT20" s="22"/>
      <c r="AX20" s="43"/>
      <c r="BC20" s="43"/>
    </row>
    <row r="21" spans="1:55" x14ac:dyDescent="0.45">
      <c r="A21" t="s">
        <v>51</v>
      </c>
      <c r="C21" s="13">
        <f>IF(C19=0, 0,IF(C19&lt;&gt; 0, C17/C19))</f>
        <v>1</v>
      </c>
      <c r="D21" s="13">
        <f>IF(D19=0, 0,IF(D19&lt;&gt; 0, D17/D19))</f>
        <v>1</v>
      </c>
      <c r="E21" s="13">
        <f>IF(E19=0, 0,IF(E19&lt;&gt; 0, E17/E19))</f>
        <v>0</v>
      </c>
      <c r="F21" s="13">
        <f>IF(F19=0, 0,IF(F19&lt;&gt; 0, F17/F19))</f>
        <v>0</v>
      </c>
      <c r="J21" s="13">
        <f>IF(H17=0, 0,IF(H17&lt;&gt; 0, J15/H17))</f>
        <v>1</v>
      </c>
      <c r="N21" s="17">
        <v>7</v>
      </c>
      <c r="O21" s="30">
        <v>76000</v>
      </c>
      <c r="P21" s="22">
        <v>0.79</v>
      </c>
      <c r="Q21" s="18"/>
      <c r="S21" s="30">
        <v>35550</v>
      </c>
      <c r="T21" s="22">
        <v>0.63908511621050901</v>
      </c>
      <c r="U21" s="20"/>
      <c r="W21" s="30">
        <v>0</v>
      </c>
      <c r="X21" s="22">
        <v>0</v>
      </c>
      <c r="AA21" s="30">
        <v>0</v>
      </c>
      <c r="AB21" s="22">
        <v>0</v>
      </c>
      <c r="AC21" s="23"/>
      <c r="AE21" s="22"/>
      <c r="AQ21" s="22"/>
      <c r="AT21" s="22"/>
      <c r="AX21" s="43"/>
      <c r="BC21" s="43"/>
    </row>
    <row r="22" spans="1:55" x14ac:dyDescent="0.45">
      <c r="N22" s="17">
        <v>8</v>
      </c>
      <c r="O22" s="30">
        <v>28000</v>
      </c>
      <c r="P22" s="22">
        <v>0.92900000000000005</v>
      </c>
      <c r="Q22" s="18"/>
      <c r="S22" s="30">
        <v>9750</v>
      </c>
      <c r="T22" s="22">
        <v>0.77064883488778901</v>
      </c>
      <c r="U22" s="20"/>
      <c r="W22" s="30">
        <v>0</v>
      </c>
      <c r="X22" s="22">
        <v>0</v>
      </c>
      <c r="AA22" s="30">
        <v>0</v>
      </c>
      <c r="AB22" s="22">
        <v>0</v>
      </c>
      <c r="AC22" s="23"/>
      <c r="AE22" s="22"/>
      <c r="AQ22" s="22"/>
      <c r="AT22" s="22"/>
      <c r="AX22" s="43"/>
      <c r="BC22" s="43"/>
    </row>
    <row r="23" spans="1:55" x14ac:dyDescent="0.45">
      <c r="N23" s="17">
        <v>9</v>
      </c>
      <c r="O23" s="30">
        <v>16000</v>
      </c>
      <c r="P23" s="22">
        <v>1.077</v>
      </c>
      <c r="Q23" s="18"/>
      <c r="S23" s="30">
        <v>8250</v>
      </c>
      <c r="T23" s="22">
        <v>0.90280864849375997</v>
      </c>
      <c r="U23" s="20"/>
      <c r="W23" s="30">
        <v>0</v>
      </c>
      <c r="X23" s="22">
        <v>0</v>
      </c>
      <c r="AA23" s="30">
        <v>0</v>
      </c>
      <c r="AB23" s="22">
        <v>0</v>
      </c>
      <c r="AC23" s="23"/>
      <c r="AE23" s="22"/>
      <c r="AQ23" s="22"/>
      <c r="AT23" s="22"/>
      <c r="AX23" s="43"/>
      <c r="BC23" s="43"/>
    </row>
    <row r="24" spans="1:55" x14ac:dyDescent="0.45">
      <c r="A24" t="s">
        <v>52</v>
      </c>
      <c r="C24" s="24">
        <f>IF($Q$98+$Q$131 &gt;0,($Q$98+$Q$131)/$C$17/1000,0)</f>
        <v>1.0001301871440196</v>
      </c>
      <c r="D24" s="24">
        <f>IF($U$98+$U$131 &gt;0,($U$98+$U$131)/$D$17/1000,0)</f>
        <v>0.99999999999999956</v>
      </c>
      <c r="E24" s="24">
        <f>IF($Y$98+$Y$131 &gt;0,($Y$98+$Y$131)/$E$17/1000,0)</f>
        <v>0</v>
      </c>
      <c r="F24" s="24">
        <f>IF($AC$98+$AC$131 &gt;0,($AC$98+$AC$131)/$F$17/1000,0)</f>
        <v>0</v>
      </c>
      <c r="G24" s="10"/>
      <c r="H24" s="10"/>
      <c r="I24" s="10"/>
      <c r="J24" s="24">
        <f>IF($AG$98+$AG$131 &gt;0,($AG$98+$AG$131)/$J$15/1000,0)</f>
        <v>1.0001128586098602</v>
      </c>
      <c r="N24" s="17">
        <v>10</v>
      </c>
      <c r="O24" s="30">
        <v>25000</v>
      </c>
      <c r="P24" s="22">
        <v>1.234</v>
      </c>
      <c r="Q24" s="18"/>
      <c r="S24" s="30">
        <v>12000</v>
      </c>
      <c r="T24" s="22">
        <v>1.09546235516337</v>
      </c>
      <c r="U24" s="20"/>
      <c r="W24" s="30">
        <v>0</v>
      </c>
      <c r="X24" s="22">
        <v>0</v>
      </c>
      <c r="AA24" s="30">
        <v>0</v>
      </c>
      <c r="AB24" s="22">
        <v>0</v>
      </c>
      <c r="AC24" s="23"/>
      <c r="AE24" s="22"/>
      <c r="AQ24" s="22"/>
      <c r="AT24" s="22"/>
      <c r="AW24" s="5"/>
      <c r="AX24" s="43"/>
      <c r="BC24" s="43"/>
    </row>
    <row r="25" spans="1:55" x14ac:dyDescent="0.45">
      <c r="N25" s="17">
        <v>11</v>
      </c>
      <c r="O25" s="30">
        <v>3000</v>
      </c>
      <c r="P25" s="22">
        <v>1.4</v>
      </c>
      <c r="Q25" s="18"/>
      <c r="S25" s="30"/>
      <c r="T25" s="22"/>
      <c r="U25" s="20"/>
      <c r="W25" s="30">
        <v>0</v>
      </c>
      <c r="X25" s="22">
        <v>0</v>
      </c>
      <c r="AA25" s="30">
        <v>0</v>
      </c>
      <c r="AB25" s="22">
        <v>0</v>
      </c>
      <c r="AC25" s="23"/>
      <c r="AE25" s="22"/>
      <c r="AQ25" s="22"/>
      <c r="AT25" s="22"/>
      <c r="AX25" s="43"/>
      <c r="BC25" s="43"/>
    </row>
    <row r="26" spans="1:55" x14ac:dyDescent="0.45">
      <c r="N26" s="17">
        <v>12</v>
      </c>
      <c r="O26" s="30">
        <v>2000</v>
      </c>
      <c r="P26" s="22">
        <v>1.575</v>
      </c>
      <c r="Q26" s="18"/>
      <c r="S26" s="30"/>
      <c r="T26" s="22"/>
      <c r="U26" s="20"/>
      <c r="W26" s="30">
        <v>0</v>
      </c>
      <c r="X26" s="22">
        <v>0</v>
      </c>
      <c r="AA26" s="30">
        <v>0</v>
      </c>
      <c r="AB26" s="22">
        <v>0</v>
      </c>
      <c r="AC26" s="23"/>
      <c r="AE26" s="22"/>
      <c r="AQ26" s="22"/>
      <c r="AT26" s="22"/>
      <c r="AX26" s="43"/>
      <c r="BC26" s="43"/>
    </row>
    <row r="27" spans="1:55" x14ac:dyDescent="0.45">
      <c r="N27" s="17">
        <v>13</v>
      </c>
      <c r="O27" s="30">
        <v>2000</v>
      </c>
      <c r="P27" s="22">
        <v>1.7589999999999999</v>
      </c>
      <c r="Q27" s="18"/>
      <c r="S27" s="30"/>
      <c r="T27" s="22"/>
      <c r="U27" s="20"/>
      <c r="W27" s="30">
        <v>0</v>
      </c>
      <c r="X27" s="22">
        <v>0</v>
      </c>
      <c r="AA27" s="30">
        <v>0</v>
      </c>
      <c r="AB27" s="22">
        <v>0</v>
      </c>
      <c r="AC27" s="23"/>
      <c r="AE27" s="22"/>
      <c r="AQ27" s="22"/>
      <c r="AT27" s="22"/>
      <c r="AX27" s="43"/>
      <c r="BC27" s="43"/>
    </row>
    <row r="28" spans="1:55" x14ac:dyDescent="0.45">
      <c r="N28" s="17">
        <v>14</v>
      </c>
      <c r="O28" s="30">
        <v>5000</v>
      </c>
      <c r="P28" s="22">
        <v>1.952</v>
      </c>
      <c r="Q28" s="18"/>
      <c r="S28" s="30"/>
      <c r="T28" s="22"/>
      <c r="U28" s="20"/>
      <c r="W28" s="30">
        <v>0</v>
      </c>
      <c r="X28" s="22">
        <v>0</v>
      </c>
      <c r="AA28" s="30">
        <v>0</v>
      </c>
      <c r="AB28" s="22">
        <v>0</v>
      </c>
      <c r="AC28" s="23"/>
      <c r="AE28" s="22"/>
      <c r="AQ28" s="22"/>
      <c r="AT28" s="22"/>
      <c r="AX28" s="43"/>
      <c r="BC28" s="43"/>
    </row>
    <row r="29" spans="1:55" x14ac:dyDescent="0.45">
      <c r="N29" s="17" t="s">
        <v>53</v>
      </c>
      <c r="O29" s="30">
        <v>3000</v>
      </c>
      <c r="P29" s="22">
        <v>2.1539999999999999</v>
      </c>
      <c r="Q29" s="18"/>
      <c r="S29" s="30"/>
      <c r="T29" s="22"/>
      <c r="U29" s="20"/>
      <c r="W29" s="30">
        <v>0</v>
      </c>
      <c r="X29" s="22">
        <v>0</v>
      </c>
      <c r="AA29" s="30">
        <v>0</v>
      </c>
      <c r="AB29" s="22">
        <v>0</v>
      </c>
      <c r="AC29" s="23"/>
      <c r="AE29" s="22"/>
      <c r="AQ29" s="22"/>
      <c r="AT29" s="22"/>
      <c r="AX29" s="43"/>
      <c r="BC29" s="43"/>
    </row>
    <row r="30" spans="1:55" x14ac:dyDescent="0.45">
      <c r="AQ30" s="22"/>
      <c r="AT30" s="22"/>
      <c r="AX30" s="43"/>
      <c r="BC30" s="43"/>
    </row>
    <row r="31" spans="1:55" x14ac:dyDescent="0.45">
      <c r="N31" t="s">
        <v>54</v>
      </c>
      <c r="O31" s="31">
        <f>SUM(O14:O29)</f>
        <v>7210000</v>
      </c>
      <c r="P31" s="2"/>
      <c r="S31" s="31">
        <f>SUM(S14:S29)</f>
        <v>1164090</v>
      </c>
      <c r="T31" s="2"/>
      <c r="U31" s="5"/>
      <c r="V31" s="5"/>
      <c r="W31" s="31">
        <f>SUM(W14:W29)</f>
        <v>0</v>
      </c>
      <c r="X31" s="2"/>
      <c r="Y31" s="5"/>
      <c r="Z31" s="5"/>
      <c r="AA31" s="31">
        <f>SUM(AA14:AA29)</f>
        <v>0</v>
      </c>
      <c r="AB31" s="2"/>
      <c r="AC31" s="5"/>
      <c r="AW31" s="42"/>
      <c r="AX31" s="43"/>
      <c r="AY31" s="42"/>
      <c r="AZ31" s="42"/>
      <c r="BA31" s="42"/>
      <c r="BB31" s="44"/>
      <c r="BC31" s="43"/>
    </row>
    <row r="32" spans="1:55" x14ac:dyDescent="0.45">
      <c r="A32" s="46"/>
      <c r="B32" s="46"/>
      <c r="C32" s="46"/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7"/>
    </row>
    <row r="33" spans="1:38" x14ac:dyDescent="0.45">
      <c r="P33" s="3"/>
      <c r="U33" s="3"/>
      <c r="Z33" s="3"/>
      <c r="AE33" s="3"/>
      <c r="AK33" s="9"/>
    </row>
    <row r="34" spans="1:38" x14ac:dyDescent="0.45">
      <c r="N34" s="3" t="s">
        <v>26</v>
      </c>
      <c r="P34" s="5" t="str">
        <f>($C$3)</f>
        <v>p7eINT_metier</v>
      </c>
      <c r="T34" s="6" t="s">
        <v>27</v>
      </c>
      <c r="W34" s="7" t="str">
        <f>($C$5)</f>
        <v>Plaice VIIe - International (Used metier based datasets)</v>
      </c>
    </row>
    <row r="35" spans="1:38" x14ac:dyDescent="0.45">
      <c r="N35" s="3"/>
    </row>
    <row r="36" spans="1:38" x14ac:dyDescent="0.45">
      <c r="N36" s="6" t="s">
        <v>29</v>
      </c>
      <c r="P36" s="5">
        <f>($B$7)</f>
        <v>1988</v>
      </c>
      <c r="Q36" s="9"/>
      <c r="R36" s="9"/>
      <c r="S36" s="9"/>
      <c r="T36" s="6" t="s">
        <v>30</v>
      </c>
      <c r="U36" s="10"/>
      <c r="W36" s="5" t="str">
        <f>($D$7)</f>
        <v>Combined</v>
      </c>
    </row>
    <row r="37" spans="1:38" x14ac:dyDescent="0.45">
      <c r="C37" s="25" t="s">
        <v>55</v>
      </c>
      <c r="D37" s="26"/>
      <c r="E37" s="26"/>
      <c r="F37" s="27"/>
      <c r="N37" s="6"/>
      <c r="P37" s="6"/>
      <c r="Q37" s="9"/>
      <c r="R37" s="9"/>
      <c r="S37" s="9"/>
      <c r="U37" s="10"/>
    </row>
    <row r="38" spans="1:38" x14ac:dyDescent="0.45">
      <c r="C38" s="26"/>
      <c r="D38" s="26"/>
      <c r="E38" s="26"/>
      <c r="F38" s="28"/>
      <c r="N38" s="6" t="s">
        <v>32</v>
      </c>
      <c r="P38" s="36">
        <f>($F$7)</f>
        <v>42194</v>
      </c>
      <c r="Q38" s="2"/>
      <c r="R38" s="2"/>
      <c r="T38" s="6" t="s">
        <v>33</v>
      </c>
      <c r="U38" s="2"/>
      <c r="W38" s="5" t="str">
        <f>($J$7)</f>
        <v>idh</v>
      </c>
    </row>
    <row r="39" spans="1:38" x14ac:dyDescent="0.45">
      <c r="C39" s="26" t="s">
        <v>56</v>
      </c>
      <c r="D39" s="26"/>
      <c r="E39" s="26"/>
      <c r="F39" s="27">
        <f>1</f>
        <v>1</v>
      </c>
    </row>
    <row r="40" spans="1:38" x14ac:dyDescent="0.45">
      <c r="C40" s="26" t="s">
        <v>57</v>
      </c>
      <c r="D40" s="26"/>
      <c r="E40" s="26"/>
      <c r="F40" s="28" t="str">
        <f>"n"</f>
        <v>n</v>
      </c>
    </row>
    <row r="41" spans="1:38" x14ac:dyDescent="0.45">
      <c r="C41" s="26" t="s">
        <v>58</v>
      </c>
      <c r="D41" s="26"/>
      <c r="E41" s="26"/>
      <c r="F41" s="28">
        <f>1</f>
        <v>1</v>
      </c>
      <c r="N41" s="15" t="s">
        <v>35</v>
      </c>
    </row>
    <row r="42" spans="1:38" x14ac:dyDescent="0.45">
      <c r="C42" s="26" t="s">
        <v>59</v>
      </c>
      <c r="D42" s="26"/>
      <c r="E42" s="26"/>
      <c r="F42" s="27">
        <f>2</f>
        <v>2</v>
      </c>
    </row>
    <row r="43" spans="1:38" x14ac:dyDescent="0.45">
      <c r="C43" s="26" t="s">
        <v>60</v>
      </c>
      <c r="D43" s="26"/>
      <c r="E43" s="26"/>
      <c r="F43" s="29" t="str">
        <f>"n"</f>
        <v>n</v>
      </c>
      <c r="N43" s="3" t="s">
        <v>61</v>
      </c>
    </row>
    <row r="44" spans="1:38" x14ac:dyDescent="0.45">
      <c r="C44" s="26" t="s">
        <v>62</v>
      </c>
      <c r="D44" s="26"/>
      <c r="E44" s="26"/>
      <c r="F44" s="29">
        <f>3</f>
        <v>3</v>
      </c>
      <c r="AK44" s="9"/>
    </row>
    <row r="45" spans="1:38" x14ac:dyDescent="0.45">
      <c r="C45" s="26" t="s">
        <v>63</v>
      </c>
      <c r="D45" s="26"/>
      <c r="E45" s="26"/>
      <c r="F45" s="26">
        <f>1</f>
        <v>1</v>
      </c>
      <c r="O45" s="37" t="str">
        <f>C14</f>
        <v>International</v>
      </c>
      <c r="P45" s="2"/>
      <c r="S45" s="37" t="str">
        <f>D14</f>
        <v>Migration</v>
      </c>
      <c r="T45" s="2"/>
      <c r="W45" s="37" t="str">
        <f>E14</f>
        <v>-</v>
      </c>
      <c r="X45" s="2"/>
      <c r="AA45" s="37" t="str">
        <f>F14</f>
        <v>-</v>
      </c>
      <c r="AB45" s="2"/>
      <c r="AK45" s="9"/>
    </row>
    <row r="46" spans="1:38" x14ac:dyDescent="0.45">
      <c r="C46" s="26" t="s">
        <v>64</v>
      </c>
      <c r="D46" s="26"/>
      <c r="E46" s="26"/>
      <c r="F46" s="29" t="str">
        <f>"n"</f>
        <v>n</v>
      </c>
      <c r="N46" s="17" t="s">
        <v>40</v>
      </c>
      <c r="O46" s="10" t="s">
        <v>41</v>
      </c>
      <c r="P46" s="10" t="s">
        <v>42</v>
      </c>
      <c r="S46" s="10" t="s">
        <v>41</v>
      </c>
      <c r="T46" s="10" t="s">
        <v>42</v>
      </c>
      <c r="W46" s="10" t="s">
        <v>41</v>
      </c>
      <c r="X46" s="10" t="s">
        <v>42</v>
      </c>
      <c r="AA46" s="10" t="s">
        <v>41</v>
      </c>
      <c r="AB46" s="10" t="s">
        <v>42</v>
      </c>
      <c r="AC46" s="17"/>
      <c r="AE46" s="10"/>
      <c r="AH46" s="10"/>
      <c r="AJ46" s="10"/>
      <c r="AK46" s="10"/>
      <c r="AL46" s="10"/>
    </row>
    <row r="47" spans="1:38" x14ac:dyDescent="0.45">
      <c r="C47" s="26" t="s">
        <v>65</v>
      </c>
      <c r="D47" s="26"/>
      <c r="E47" s="26"/>
      <c r="F47" s="26">
        <f>2</f>
        <v>2</v>
      </c>
      <c r="N47" s="17">
        <v>0</v>
      </c>
      <c r="O47" s="30">
        <v>0</v>
      </c>
      <c r="P47" s="22">
        <v>0</v>
      </c>
      <c r="R47" s="18"/>
      <c r="S47" s="30">
        <v>0</v>
      </c>
      <c r="T47" s="22">
        <v>0</v>
      </c>
      <c r="W47" s="30">
        <v>0</v>
      </c>
      <c r="X47" s="22">
        <v>0</v>
      </c>
      <c r="AA47" s="30">
        <v>0</v>
      </c>
      <c r="AB47" s="22">
        <v>0</v>
      </c>
      <c r="AC47" s="21"/>
      <c r="AE47" s="19"/>
      <c r="AH47" s="22"/>
      <c r="AK47" s="23"/>
      <c r="AL47" s="22"/>
    </row>
    <row r="48" spans="1:38" x14ac:dyDescent="0.45">
      <c r="A48" s="3"/>
      <c r="C48" s="26" t="s">
        <v>66</v>
      </c>
      <c r="D48" s="26"/>
      <c r="E48" s="26"/>
      <c r="F48" s="29" t="str">
        <f>"y"</f>
        <v>y</v>
      </c>
      <c r="N48" s="17">
        <v>1</v>
      </c>
      <c r="O48" s="30">
        <v>0</v>
      </c>
      <c r="P48" s="22">
        <v>0</v>
      </c>
      <c r="R48" s="18"/>
      <c r="S48" s="30">
        <v>0</v>
      </c>
      <c r="T48" s="22">
        <v>0</v>
      </c>
      <c r="W48" s="30">
        <v>0</v>
      </c>
      <c r="X48" s="22">
        <v>0</v>
      </c>
      <c r="AA48" s="30">
        <v>0</v>
      </c>
      <c r="AB48" s="22">
        <v>0</v>
      </c>
      <c r="AC48" s="21"/>
      <c r="AE48" s="19"/>
      <c r="AH48" s="22"/>
      <c r="AK48" s="23"/>
      <c r="AL48" s="22"/>
    </row>
    <row r="49" spans="3:38" x14ac:dyDescent="0.45">
      <c r="C49" s="26" t="s">
        <v>67</v>
      </c>
      <c r="D49" s="26"/>
      <c r="E49" s="26"/>
      <c r="F49" s="29" t="str">
        <f>"n"</f>
        <v>n</v>
      </c>
      <c r="N49" s="17">
        <v>2</v>
      </c>
      <c r="O49" s="30">
        <v>0</v>
      </c>
      <c r="P49" s="22">
        <v>0</v>
      </c>
      <c r="R49" s="18"/>
      <c r="S49" s="30">
        <v>0</v>
      </c>
      <c r="T49" s="22">
        <v>0</v>
      </c>
      <c r="W49" s="30">
        <v>0</v>
      </c>
      <c r="X49" s="22">
        <v>0</v>
      </c>
      <c r="AA49" s="30">
        <v>0</v>
      </c>
      <c r="AB49" s="22">
        <v>0</v>
      </c>
      <c r="AC49" s="21"/>
      <c r="AE49" s="19"/>
      <c r="AH49" s="22"/>
      <c r="AK49" s="23"/>
      <c r="AL49" s="22"/>
    </row>
    <row r="50" spans="3:38" x14ac:dyDescent="0.45">
      <c r="N50" s="17">
        <v>3</v>
      </c>
      <c r="O50" s="30">
        <v>0</v>
      </c>
      <c r="P50" s="22">
        <v>0</v>
      </c>
      <c r="R50" s="18"/>
      <c r="S50" s="30">
        <v>0</v>
      </c>
      <c r="T50" s="22">
        <v>0</v>
      </c>
      <c r="W50" s="30">
        <v>0</v>
      </c>
      <c r="X50" s="22">
        <v>0</v>
      </c>
      <c r="AA50" s="30">
        <v>0</v>
      </c>
      <c r="AB50" s="22">
        <v>0</v>
      </c>
      <c r="AC50" s="21"/>
      <c r="AE50" s="19"/>
      <c r="AH50" s="22"/>
      <c r="AK50" s="23"/>
      <c r="AL50" s="22"/>
    </row>
    <row r="51" spans="3:38" x14ac:dyDescent="0.45">
      <c r="N51" s="17">
        <v>4</v>
      </c>
      <c r="O51" s="30">
        <v>0</v>
      </c>
      <c r="P51" s="22">
        <v>0</v>
      </c>
      <c r="R51" s="18"/>
      <c r="S51" s="30">
        <v>0</v>
      </c>
      <c r="T51" s="22">
        <v>0</v>
      </c>
      <c r="W51" s="30">
        <v>0</v>
      </c>
      <c r="X51" s="22">
        <v>0</v>
      </c>
      <c r="AA51" s="30">
        <v>0</v>
      </c>
      <c r="AB51" s="22">
        <v>0</v>
      </c>
      <c r="AC51" s="21"/>
      <c r="AE51" s="19"/>
      <c r="AH51" s="22"/>
      <c r="AK51" s="23"/>
      <c r="AL51" s="22"/>
    </row>
    <row r="52" spans="3:38" x14ac:dyDescent="0.45">
      <c r="N52" s="17">
        <v>5</v>
      </c>
      <c r="O52" s="30">
        <v>0</v>
      </c>
      <c r="P52" s="22">
        <v>0</v>
      </c>
      <c r="R52" s="18"/>
      <c r="S52" s="30">
        <v>0</v>
      </c>
      <c r="T52" s="22">
        <v>0</v>
      </c>
      <c r="W52" s="30">
        <v>0</v>
      </c>
      <c r="X52" s="22">
        <v>0</v>
      </c>
      <c r="AA52" s="30">
        <v>0</v>
      </c>
      <c r="AB52" s="22">
        <v>0</v>
      </c>
      <c r="AC52" s="21"/>
      <c r="AE52" s="19"/>
      <c r="AH52" s="22"/>
      <c r="AK52" s="23"/>
      <c r="AL52" s="22"/>
    </row>
    <row r="53" spans="3:38" x14ac:dyDescent="0.45">
      <c r="N53" s="17">
        <v>6</v>
      </c>
      <c r="O53" s="30">
        <v>0</v>
      </c>
      <c r="P53" s="22">
        <v>0</v>
      </c>
      <c r="R53" s="18"/>
      <c r="S53" s="30">
        <v>0</v>
      </c>
      <c r="T53" s="22">
        <v>0</v>
      </c>
      <c r="W53" s="30">
        <v>0</v>
      </c>
      <c r="X53" s="22">
        <v>0</v>
      </c>
      <c r="AA53" s="30">
        <v>0</v>
      </c>
      <c r="AB53" s="22">
        <v>0</v>
      </c>
      <c r="AC53" s="21"/>
      <c r="AE53" s="19"/>
      <c r="AH53" s="22"/>
      <c r="AK53" s="23"/>
      <c r="AL53" s="22"/>
    </row>
    <row r="54" spans="3:38" x14ac:dyDescent="0.45">
      <c r="N54" s="17">
        <v>7</v>
      </c>
      <c r="O54" s="30">
        <v>0</v>
      </c>
      <c r="P54" s="22">
        <v>0</v>
      </c>
      <c r="R54" s="18"/>
      <c r="S54" s="30">
        <v>0</v>
      </c>
      <c r="T54" s="22">
        <v>0</v>
      </c>
      <c r="W54" s="30">
        <v>0</v>
      </c>
      <c r="X54" s="22">
        <v>0</v>
      </c>
      <c r="AA54" s="30">
        <v>0</v>
      </c>
      <c r="AB54" s="22">
        <v>0</v>
      </c>
      <c r="AC54" s="21"/>
      <c r="AE54" s="19"/>
      <c r="AH54" s="22"/>
      <c r="AK54" s="23"/>
      <c r="AL54" s="22"/>
    </row>
    <row r="55" spans="3:38" x14ac:dyDescent="0.45">
      <c r="N55" s="17">
        <v>8</v>
      </c>
      <c r="O55" s="30">
        <v>0</v>
      </c>
      <c r="P55" s="22">
        <v>0</v>
      </c>
      <c r="R55" s="18"/>
      <c r="S55" s="30">
        <v>0</v>
      </c>
      <c r="T55" s="22">
        <v>0</v>
      </c>
      <c r="W55" s="30">
        <v>0</v>
      </c>
      <c r="X55" s="22">
        <v>0</v>
      </c>
      <c r="AA55" s="30">
        <v>0</v>
      </c>
      <c r="AB55" s="22">
        <v>0</v>
      </c>
      <c r="AC55" s="21"/>
      <c r="AE55" s="19"/>
      <c r="AH55" s="22"/>
      <c r="AK55" s="23"/>
      <c r="AL55" s="22"/>
    </row>
    <row r="56" spans="3:38" x14ac:dyDescent="0.45">
      <c r="N56" s="17">
        <v>9</v>
      </c>
      <c r="O56" s="30">
        <v>0</v>
      </c>
      <c r="P56" s="22">
        <v>0</v>
      </c>
      <c r="R56" s="18"/>
      <c r="S56" s="30">
        <v>0</v>
      </c>
      <c r="T56" s="22">
        <v>0</v>
      </c>
      <c r="W56" s="30">
        <v>0</v>
      </c>
      <c r="X56" s="22">
        <v>0</v>
      </c>
      <c r="AA56" s="30">
        <v>0</v>
      </c>
      <c r="AB56" s="22">
        <v>0</v>
      </c>
      <c r="AC56" s="21"/>
      <c r="AE56" s="19"/>
      <c r="AH56" s="22"/>
      <c r="AK56" s="23"/>
      <c r="AL56" s="22"/>
    </row>
    <row r="57" spans="3:38" x14ac:dyDescent="0.45">
      <c r="N57" s="17">
        <v>10</v>
      </c>
      <c r="O57" s="30">
        <v>0</v>
      </c>
      <c r="P57" s="22">
        <v>0</v>
      </c>
      <c r="R57" s="18"/>
      <c r="S57" s="30">
        <v>0</v>
      </c>
      <c r="T57" s="22">
        <v>0</v>
      </c>
      <c r="W57" s="30">
        <v>0</v>
      </c>
      <c r="X57" s="22">
        <v>0</v>
      </c>
      <c r="AA57" s="30">
        <v>0</v>
      </c>
      <c r="AB57" s="22">
        <v>0</v>
      </c>
      <c r="AC57" s="21"/>
      <c r="AE57" s="19"/>
      <c r="AH57" s="22"/>
      <c r="AK57" s="23"/>
      <c r="AL57" s="22"/>
    </row>
    <row r="58" spans="3:38" x14ac:dyDescent="0.45">
      <c r="N58" s="17">
        <v>11</v>
      </c>
      <c r="O58" s="30">
        <v>0</v>
      </c>
      <c r="P58" s="22">
        <v>0</v>
      </c>
      <c r="R58" s="18"/>
      <c r="S58" s="30">
        <v>0</v>
      </c>
      <c r="T58" s="22">
        <v>0</v>
      </c>
      <c r="W58" s="30">
        <v>0</v>
      </c>
      <c r="X58" s="22">
        <v>0</v>
      </c>
      <c r="AA58" s="30">
        <v>0</v>
      </c>
      <c r="AB58" s="22">
        <v>0</v>
      </c>
      <c r="AC58" s="21"/>
      <c r="AE58" s="19"/>
      <c r="AH58" s="22"/>
      <c r="AK58" s="23"/>
      <c r="AL58" s="22"/>
    </row>
    <row r="59" spans="3:38" x14ac:dyDescent="0.45">
      <c r="N59" s="17">
        <v>12</v>
      </c>
      <c r="O59" s="30">
        <v>0</v>
      </c>
      <c r="P59" s="22">
        <v>0</v>
      </c>
      <c r="R59" s="18"/>
      <c r="S59" s="30">
        <v>0</v>
      </c>
      <c r="T59" s="22">
        <v>0</v>
      </c>
      <c r="W59" s="30">
        <v>0</v>
      </c>
      <c r="X59" s="22">
        <v>0</v>
      </c>
      <c r="AA59" s="30">
        <v>0</v>
      </c>
      <c r="AB59" s="22">
        <v>0</v>
      </c>
      <c r="AC59" s="21"/>
      <c r="AE59" s="19"/>
      <c r="AH59" s="22"/>
      <c r="AK59" s="23"/>
      <c r="AL59" s="22"/>
    </row>
    <row r="60" spans="3:38" x14ac:dyDescent="0.45">
      <c r="N60" s="17">
        <v>13</v>
      </c>
      <c r="O60" s="30">
        <v>0</v>
      </c>
      <c r="P60" s="22">
        <v>0</v>
      </c>
      <c r="R60" s="18"/>
      <c r="S60" s="30">
        <v>0</v>
      </c>
      <c r="T60" s="22">
        <v>0</v>
      </c>
      <c r="W60" s="30">
        <v>0</v>
      </c>
      <c r="X60" s="22">
        <v>0</v>
      </c>
      <c r="AA60" s="30">
        <v>0</v>
      </c>
      <c r="AB60" s="22">
        <v>0</v>
      </c>
      <c r="AC60" s="21"/>
      <c r="AE60" s="19"/>
      <c r="AH60" s="22"/>
      <c r="AK60" s="23"/>
      <c r="AL60" s="22"/>
    </row>
    <row r="61" spans="3:38" x14ac:dyDescent="0.45">
      <c r="N61" s="17">
        <v>14</v>
      </c>
      <c r="O61" s="30">
        <v>0</v>
      </c>
      <c r="P61" s="22">
        <v>0</v>
      </c>
      <c r="R61" s="18"/>
      <c r="S61" s="30">
        <v>0</v>
      </c>
      <c r="T61" s="22">
        <v>0</v>
      </c>
      <c r="W61" s="30">
        <v>0</v>
      </c>
      <c r="X61" s="22">
        <v>0</v>
      </c>
      <c r="AA61" s="30">
        <v>0</v>
      </c>
      <c r="AB61" s="22">
        <v>0</v>
      </c>
      <c r="AC61" s="21"/>
      <c r="AE61" s="19"/>
      <c r="AH61" s="22"/>
      <c r="AK61" s="23"/>
      <c r="AL61" s="22"/>
    </row>
    <row r="62" spans="3:38" x14ac:dyDescent="0.45">
      <c r="N62" s="17" t="s">
        <v>53</v>
      </c>
      <c r="O62" s="30">
        <v>0</v>
      </c>
      <c r="P62" s="22">
        <v>0</v>
      </c>
      <c r="R62" s="18"/>
      <c r="S62" s="30">
        <v>0</v>
      </c>
      <c r="T62" s="22">
        <v>0</v>
      </c>
      <c r="W62" s="30">
        <v>0</v>
      </c>
      <c r="X62" s="22">
        <v>0</v>
      </c>
      <c r="AA62" s="30">
        <v>0</v>
      </c>
      <c r="AB62" s="22">
        <v>0</v>
      </c>
      <c r="AC62" s="21"/>
      <c r="AE62" s="19"/>
      <c r="AH62" s="22"/>
      <c r="AK62" s="23"/>
      <c r="AL62" s="22"/>
    </row>
    <row r="64" spans="3:38" x14ac:dyDescent="0.45">
      <c r="N64" t="s">
        <v>54</v>
      </c>
      <c r="O64" s="31">
        <f>SUM(O47:O62)</f>
        <v>0</v>
      </c>
      <c r="P64" s="2"/>
      <c r="S64" s="31">
        <f>SUM(S47:S62)</f>
        <v>0</v>
      </c>
      <c r="T64" s="2"/>
      <c r="W64" s="31">
        <f>SUM(W47:W62)</f>
        <v>0</v>
      </c>
      <c r="X64" s="2"/>
      <c r="AA64" s="31">
        <f>SUM(AA47:AA62)</f>
        <v>0</v>
      </c>
      <c r="AB64" s="2"/>
      <c r="AE64" s="2"/>
    </row>
    <row r="65" spans="1:38" x14ac:dyDescent="0.45">
      <c r="N65" s="17"/>
      <c r="P65" s="23"/>
      <c r="Q65" s="22"/>
      <c r="U65" s="23"/>
      <c r="V65" s="22"/>
      <c r="W65" s="22"/>
      <c r="X65" s="22"/>
      <c r="Z65" s="23"/>
      <c r="AA65" s="22"/>
      <c r="AB65" s="22"/>
      <c r="AC65" s="17"/>
      <c r="AE65" s="23"/>
      <c r="AF65" s="22"/>
      <c r="AH65" s="22"/>
      <c r="AK65" s="23"/>
      <c r="AL65" s="22"/>
    </row>
    <row r="66" spans="1:38" x14ac:dyDescent="0.45">
      <c r="N66" s="17"/>
      <c r="P66" s="23"/>
      <c r="Q66" s="22"/>
      <c r="U66" s="23"/>
      <c r="V66" s="22"/>
      <c r="W66" s="22"/>
      <c r="X66" s="22"/>
      <c r="Z66" s="23"/>
      <c r="AA66" s="22"/>
      <c r="AB66" s="22"/>
      <c r="AC66" s="17"/>
      <c r="AE66" s="23"/>
      <c r="AF66" s="22"/>
      <c r="AH66" s="22"/>
      <c r="AK66" s="23"/>
      <c r="AL66" s="22"/>
    </row>
    <row r="67" spans="1:38" x14ac:dyDescent="0.45">
      <c r="N67" s="17"/>
      <c r="P67" s="23"/>
      <c r="Q67" s="22"/>
      <c r="U67" s="23"/>
      <c r="V67" s="22"/>
      <c r="W67" s="22"/>
      <c r="X67" s="22"/>
      <c r="Z67" s="23"/>
      <c r="AA67" s="22"/>
      <c r="AB67" s="22"/>
      <c r="AC67" s="17"/>
      <c r="AE67" s="23"/>
      <c r="AF67" s="22"/>
      <c r="AH67" s="22"/>
      <c r="AK67" s="23"/>
      <c r="AL67" s="22"/>
    </row>
    <row r="68" spans="1:38" ht="22.5" x14ac:dyDescent="0.75">
      <c r="A68" s="3" t="s">
        <v>22</v>
      </c>
      <c r="C68" s="1" t="s">
        <v>23</v>
      </c>
      <c r="E68" s="2"/>
      <c r="F68" s="3" t="s">
        <v>24</v>
      </c>
      <c r="J68" s="3" t="str">
        <f>J1</f>
        <v>VERSION 2.2 (17/8/98)</v>
      </c>
      <c r="N68" s="3" t="s">
        <v>26</v>
      </c>
      <c r="P68" s="5" t="str">
        <f>($C$3)</f>
        <v>p7eINT_metier</v>
      </c>
      <c r="T68" s="6" t="s">
        <v>27</v>
      </c>
      <c r="W68" s="7" t="str">
        <f>($C$5)</f>
        <v>Plaice VIIe - International (Used metier based datasets)</v>
      </c>
    </row>
    <row r="69" spans="1:38" x14ac:dyDescent="0.45">
      <c r="F69" s="3"/>
      <c r="N69" s="3"/>
    </row>
    <row r="70" spans="1:38" x14ac:dyDescent="0.45">
      <c r="A70" s="3" t="s">
        <v>26</v>
      </c>
      <c r="C70" s="8" t="str">
        <f>C3</f>
        <v>p7eINT_metier</v>
      </c>
      <c r="N70" s="6" t="s">
        <v>29</v>
      </c>
      <c r="P70" s="5">
        <f>($B$7)</f>
        <v>1988</v>
      </c>
      <c r="Q70" s="9"/>
      <c r="R70" s="9"/>
      <c r="S70" s="9"/>
      <c r="T70" s="6" t="s">
        <v>30</v>
      </c>
      <c r="U70" s="10"/>
      <c r="W70" s="5" t="str">
        <f>($D$7)</f>
        <v>Combined</v>
      </c>
    </row>
    <row r="71" spans="1:38" x14ac:dyDescent="0.45">
      <c r="A71" s="3"/>
      <c r="N71" s="6"/>
      <c r="P71" s="6"/>
      <c r="Q71" s="9"/>
      <c r="R71" s="9"/>
      <c r="S71" s="9"/>
      <c r="U71" s="10"/>
    </row>
    <row r="72" spans="1:38" x14ac:dyDescent="0.45">
      <c r="A72" s="6" t="s">
        <v>27</v>
      </c>
      <c r="C72" s="11" t="str">
        <f>C5</f>
        <v>Plaice VIIe - International (Used metier based datasets)</v>
      </c>
      <c r="D72" s="9"/>
      <c r="E72" s="9"/>
      <c r="G72" s="10"/>
      <c r="N72" s="6" t="s">
        <v>32</v>
      </c>
      <c r="P72" s="36">
        <f>($F$7)</f>
        <v>42194</v>
      </c>
      <c r="Q72" s="2"/>
      <c r="R72" s="2"/>
      <c r="T72" s="6" t="s">
        <v>33</v>
      </c>
      <c r="U72" s="2"/>
      <c r="W72" s="5" t="str">
        <f>($J$7)</f>
        <v>idh</v>
      </c>
    </row>
    <row r="73" spans="1:38" x14ac:dyDescent="0.45">
      <c r="A73" s="6"/>
      <c r="C73" s="6"/>
      <c r="D73" s="9"/>
      <c r="E73" s="9"/>
      <c r="G73" s="10"/>
    </row>
    <row r="74" spans="1:38" x14ac:dyDescent="0.45">
      <c r="A74" s="6" t="s">
        <v>29</v>
      </c>
      <c r="B74" s="12">
        <f>B7</f>
        <v>1988</v>
      </c>
      <c r="C74" s="9" t="s">
        <v>30</v>
      </c>
      <c r="D74" s="13" t="str">
        <f>D7</f>
        <v>Combined</v>
      </c>
      <c r="E74" s="4" t="s">
        <v>32</v>
      </c>
      <c r="F74" s="35">
        <f>F7</f>
        <v>42194</v>
      </c>
      <c r="G74" s="2"/>
      <c r="I74" s="4" t="s">
        <v>33</v>
      </c>
      <c r="J74" s="12" t="str">
        <f>J7</f>
        <v>idh</v>
      </c>
    </row>
    <row r="75" spans="1:38" x14ac:dyDescent="0.45">
      <c r="A75" s="6"/>
      <c r="B75" s="12"/>
      <c r="C75" s="9"/>
      <c r="D75" s="13"/>
      <c r="E75" s="4"/>
      <c r="F75" s="14"/>
      <c r="G75" s="2"/>
      <c r="I75" s="4"/>
      <c r="J75" s="12"/>
      <c r="N75" s="15" t="s">
        <v>68</v>
      </c>
    </row>
    <row r="77" spans="1:38" x14ac:dyDescent="0.45">
      <c r="H77" s="16" t="s">
        <v>39</v>
      </c>
      <c r="I77" s="4"/>
      <c r="N77" s="3" t="s">
        <v>37</v>
      </c>
    </row>
    <row r="78" spans="1:38" x14ac:dyDescent="0.45">
      <c r="C78" s="16" t="s">
        <v>69</v>
      </c>
      <c r="D78" s="16" t="s">
        <v>70</v>
      </c>
      <c r="E78" s="16" t="s">
        <v>71</v>
      </c>
      <c r="F78" s="16" t="s">
        <v>72</v>
      </c>
      <c r="H78" s="16" t="s">
        <v>47</v>
      </c>
      <c r="I78" s="4"/>
      <c r="AE78" s="37" t="str">
        <f>J13</f>
        <v>TOTAL</v>
      </c>
      <c r="AF78" s="2"/>
    </row>
    <row r="79" spans="1:38" x14ac:dyDescent="0.45">
      <c r="A79" t="s">
        <v>48</v>
      </c>
      <c r="C79" s="20">
        <f>C15</f>
        <v>2458</v>
      </c>
      <c r="D79" s="20">
        <f>D15</f>
        <v>377.406181210694</v>
      </c>
      <c r="E79" s="20">
        <f>E15</f>
        <v>0</v>
      </c>
      <c r="F79" s="20">
        <f>F15</f>
        <v>0</v>
      </c>
      <c r="H79" s="22">
        <f>SUM(C79:F79)</f>
        <v>2835.4061812106938</v>
      </c>
      <c r="O79" s="37" t="str">
        <f>C14</f>
        <v>International</v>
      </c>
      <c r="P79" s="2"/>
      <c r="S79" s="37" t="str">
        <f>D14</f>
        <v>Migration</v>
      </c>
      <c r="T79" s="2"/>
      <c r="W79" s="37" t="str">
        <f>E14</f>
        <v>-</v>
      </c>
      <c r="X79" s="2"/>
      <c r="AA79" s="37" t="str">
        <f>F14</f>
        <v>-</v>
      </c>
      <c r="AB79" s="2"/>
      <c r="AE79" s="37" t="str">
        <f>J14</f>
        <v>ANNUAL</v>
      </c>
      <c r="AF79" s="2"/>
    </row>
    <row r="80" spans="1:38" x14ac:dyDescent="0.45">
      <c r="A80" t="s">
        <v>73</v>
      </c>
      <c r="N80" s="17" t="s">
        <v>40</v>
      </c>
      <c r="O80" s="10" t="s">
        <v>41</v>
      </c>
      <c r="P80" s="10" t="s">
        <v>42</v>
      </c>
      <c r="S80" s="10" t="s">
        <v>41</v>
      </c>
      <c r="T80" s="10" t="s">
        <v>42</v>
      </c>
      <c r="U80" s="10"/>
      <c r="W80" s="10" t="s">
        <v>41</v>
      </c>
      <c r="X80" s="10" t="s">
        <v>42</v>
      </c>
      <c r="Y80" s="10"/>
      <c r="AA80" s="10" t="s">
        <v>41</v>
      </c>
      <c r="AB80" s="10" t="s">
        <v>42</v>
      </c>
      <c r="AC80" s="10"/>
      <c r="AE80" s="10" t="s">
        <v>74</v>
      </c>
      <c r="AF80" s="10" t="s">
        <v>75</v>
      </c>
    </row>
    <row r="81" spans="1:33" x14ac:dyDescent="0.45">
      <c r="N81" s="17">
        <v>0</v>
      </c>
      <c r="O81" s="30">
        <f>SUM($O$14*$C$21)</f>
        <v>0</v>
      </c>
      <c r="P81" s="22">
        <f t="shared" ref="P81:P96" si="0">P14</f>
        <v>0</v>
      </c>
      <c r="Q81" s="22">
        <f t="shared" ref="Q81:Q96" si="1">SUM(O81*P81)</f>
        <v>0</v>
      </c>
      <c r="S81" s="30">
        <f t="shared" ref="S81:S96" si="2">SUM(S14*$D$21)</f>
        <v>0</v>
      </c>
      <c r="T81" s="22">
        <f t="shared" ref="T81:T96" si="3">T14</f>
        <v>0</v>
      </c>
      <c r="U81" s="22">
        <f t="shared" ref="U81:U96" si="4">SUM(S81*T81)</f>
        <v>0</v>
      </c>
      <c r="W81" s="30">
        <f t="shared" ref="W81:W96" si="5">SUM(W14*$E$21)</f>
        <v>0</v>
      </c>
      <c r="X81" s="22">
        <f t="shared" ref="X81:X96" si="6">X14</f>
        <v>0</v>
      </c>
      <c r="Y81" s="22">
        <f t="shared" ref="Y81:Y96" si="7">SUM(W81*X81)</f>
        <v>0</v>
      </c>
      <c r="AA81" s="30">
        <f t="shared" ref="AA81:AA96" si="8">SUM(AA14*$F$21)</f>
        <v>0</v>
      </c>
      <c r="AB81" s="22">
        <f t="shared" ref="AB81:AB96" si="9">AB14</f>
        <v>0</v>
      </c>
      <c r="AC81" s="22">
        <f t="shared" ref="AC81:AC96" si="10">SUM(AA81*AB81)</f>
        <v>0</v>
      </c>
      <c r="AE81" s="30">
        <f t="shared" ref="AE81:AE96" si="11">SUM(AA81+W81+S81+O81)*$J$21</f>
        <v>0</v>
      </c>
      <c r="AF81" s="22">
        <f t="shared" ref="AF81:AF96" si="12">IF(O81+S81+W81+AA81 =0,0,(P81*O81 +T81*S81+ X81*W81 +AB81*AA81)/(O81+S81+W81+AA81))</f>
        <v>0</v>
      </c>
      <c r="AG81">
        <f t="shared" ref="AG81:AG96" si="13">SUM(AE81*AF81)</f>
        <v>0</v>
      </c>
    </row>
    <row r="82" spans="1:33" x14ac:dyDescent="0.45">
      <c r="A82" t="s">
        <v>52</v>
      </c>
      <c r="C82" s="24">
        <f>C24</f>
        <v>1.0001301871440196</v>
      </c>
      <c r="D82" s="24">
        <f>D24</f>
        <v>0.99999999999999956</v>
      </c>
      <c r="E82" s="24">
        <f>E24</f>
        <v>0</v>
      </c>
      <c r="F82" s="24">
        <f>F24</f>
        <v>0</v>
      </c>
      <c r="G82" s="10"/>
      <c r="H82" s="24">
        <f>J24</f>
        <v>1.0001128586098602</v>
      </c>
      <c r="I82" s="10"/>
      <c r="N82" s="17">
        <v>1</v>
      </c>
      <c r="O82" s="30">
        <f>SUM($O$15*$C$21)</f>
        <v>12000</v>
      </c>
      <c r="P82" s="22">
        <f t="shared" si="0"/>
        <v>0.14299999999999999</v>
      </c>
      <c r="Q82" s="22">
        <f t="shared" si="1"/>
        <v>1715.9999999999998</v>
      </c>
      <c r="S82" s="30">
        <f t="shared" si="2"/>
        <v>0</v>
      </c>
      <c r="T82" s="22">
        <f t="shared" si="3"/>
        <v>0</v>
      </c>
      <c r="U82" s="22">
        <f t="shared" si="4"/>
        <v>0</v>
      </c>
      <c r="W82" s="30">
        <f t="shared" si="5"/>
        <v>0</v>
      </c>
      <c r="X82" s="22">
        <f t="shared" si="6"/>
        <v>0</v>
      </c>
      <c r="Y82" s="22">
        <f t="shared" si="7"/>
        <v>0</v>
      </c>
      <c r="AA82" s="30">
        <f t="shared" si="8"/>
        <v>0</v>
      </c>
      <c r="AB82" s="22">
        <f t="shared" si="9"/>
        <v>0</v>
      </c>
      <c r="AC82" s="22">
        <f t="shared" si="10"/>
        <v>0</v>
      </c>
      <c r="AE82" s="30">
        <f t="shared" si="11"/>
        <v>12000</v>
      </c>
      <c r="AF82" s="22">
        <f t="shared" si="12"/>
        <v>0.14299999999999999</v>
      </c>
      <c r="AG82">
        <f t="shared" si="13"/>
        <v>1715.9999999999998</v>
      </c>
    </row>
    <row r="83" spans="1:33" x14ac:dyDescent="0.45">
      <c r="N83" s="17">
        <v>2</v>
      </c>
      <c r="O83" s="30">
        <f>SUM($O$16*$C$21)</f>
        <v>1797000</v>
      </c>
      <c r="P83" s="22">
        <f t="shared" si="0"/>
        <v>0.22900000000000001</v>
      </c>
      <c r="Q83" s="22">
        <f t="shared" si="1"/>
        <v>411513</v>
      </c>
      <c r="S83" s="30">
        <f t="shared" si="2"/>
        <v>20227.5</v>
      </c>
      <c r="T83" s="22">
        <f t="shared" si="3"/>
        <v>0.194273050491412</v>
      </c>
      <c r="U83" s="22">
        <f t="shared" si="4"/>
        <v>3929.658128815036</v>
      </c>
      <c r="W83" s="30">
        <f t="shared" si="5"/>
        <v>0</v>
      </c>
      <c r="X83" s="22">
        <f t="shared" si="6"/>
        <v>0</v>
      </c>
      <c r="Y83" s="22">
        <f t="shared" si="7"/>
        <v>0</v>
      </c>
      <c r="AA83" s="30">
        <f t="shared" si="8"/>
        <v>0</v>
      </c>
      <c r="AB83" s="22">
        <f t="shared" si="9"/>
        <v>0</v>
      </c>
      <c r="AC83" s="22">
        <f t="shared" si="10"/>
        <v>0</v>
      </c>
      <c r="AE83" s="30">
        <f t="shared" si="11"/>
        <v>1817227.5</v>
      </c>
      <c r="AF83" s="22">
        <f t="shared" si="12"/>
        <v>0.22861345545828196</v>
      </c>
      <c r="AG83">
        <f t="shared" si="13"/>
        <v>415442.65812881506</v>
      </c>
    </row>
    <row r="84" spans="1:33" x14ac:dyDescent="0.45">
      <c r="N84" s="17">
        <v>3</v>
      </c>
      <c r="O84" s="30">
        <f>SUM($O$17*$C$21)</f>
        <v>4033000</v>
      </c>
      <c r="P84" s="22">
        <f t="shared" si="0"/>
        <v>0.32300000000000001</v>
      </c>
      <c r="Q84" s="22">
        <f t="shared" si="1"/>
        <v>1302659</v>
      </c>
      <c r="S84" s="30">
        <f t="shared" si="2"/>
        <v>593944.5</v>
      </c>
      <c r="T84" s="22">
        <f t="shared" si="3"/>
        <v>0.24935651893552799</v>
      </c>
      <c r="U84" s="22">
        <f t="shared" si="4"/>
        <v>148103.93296090269</v>
      </c>
      <c r="W84" s="30">
        <f t="shared" si="5"/>
        <v>0</v>
      </c>
      <c r="X84" s="22">
        <f t="shared" si="6"/>
        <v>0</v>
      </c>
      <c r="Y84" s="22">
        <f t="shared" si="7"/>
        <v>0</v>
      </c>
      <c r="AA84" s="30">
        <f t="shared" si="8"/>
        <v>0</v>
      </c>
      <c r="AB84" s="22">
        <f t="shared" si="9"/>
        <v>0</v>
      </c>
      <c r="AC84" s="22">
        <f t="shared" si="10"/>
        <v>0</v>
      </c>
      <c r="AE84" s="30">
        <f t="shared" si="11"/>
        <v>4626944.5</v>
      </c>
      <c r="AF84" s="22">
        <f t="shared" si="12"/>
        <v>0.31354664681214628</v>
      </c>
      <c r="AG84">
        <f t="shared" si="13"/>
        <v>1450762.9329609028</v>
      </c>
    </row>
    <row r="85" spans="1:33" x14ac:dyDescent="0.45">
      <c r="N85" s="17">
        <v>4</v>
      </c>
      <c r="O85" s="30">
        <f>SUM($O$18*$C$21)</f>
        <v>731000</v>
      </c>
      <c r="P85" s="22">
        <f t="shared" si="0"/>
        <v>0.42599999999999999</v>
      </c>
      <c r="Q85" s="22">
        <f t="shared" si="1"/>
        <v>311406</v>
      </c>
      <c r="S85" s="30">
        <f t="shared" si="2"/>
        <v>355968</v>
      </c>
      <c r="T85" s="22">
        <f t="shared" si="3"/>
        <v>0.32283617011580501</v>
      </c>
      <c r="U85" s="22">
        <f t="shared" si="4"/>
        <v>114919.34580378288</v>
      </c>
      <c r="W85" s="30">
        <f t="shared" si="5"/>
        <v>0</v>
      </c>
      <c r="X85" s="22">
        <f t="shared" si="6"/>
        <v>0</v>
      </c>
      <c r="Y85" s="22">
        <f t="shared" si="7"/>
        <v>0</v>
      </c>
      <c r="AA85" s="30">
        <f t="shared" si="8"/>
        <v>0</v>
      </c>
      <c r="AB85" s="22">
        <f t="shared" si="9"/>
        <v>0</v>
      </c>
      <c r="AC85" s="22">
        <f t="shared" si="10"/>
        <v>0</v>
      </c>
      <c r="AE85" s="30">
        <f t="shared" si="11"/>
        <v>1086968</v>
      </c>
      <c r="AF85" s="22">
        <f t="shared" si="12"/>
        <v>0.39221517634721803</v>
      </c>
      <c r="AG85">
        <f t="shared" si="13"/>
        <v>426325.34580378287</v>
      </c>
    </row>
    <row r="86" spans="1:33" x14ac:dyDescent="0.45">
      <c r="N86" s="17">
        <v>5</v>
      </c>
      <c r="O86" s="30">
        <f>SUM($O$19*$C$21)</f>
        <v>369000</v>
      </c>
      <c r="P86" s="22">
        <f t="shared" si="0"/>
        <v>0.53800000000000003</v>
      </c>
      <c r="Q86" s="22">
        <f t="shared" si="1"/>
        <v>198522</v>
      </c>
      <c r="S86" s="30">
        <f t="shared" si="2"/>
        <v>87000</v>
      </c>
      <c r="T86" s="22">
        <f t="shared" si="3"/>
        <v>0.43018562256908199</v>
      </c>
      <c r="U86" s="22">
        <f t="shared" si="4"/>
        <v>37426.149163510134</v>
      </c>
      <c r="W86" s="30">
        <f t="shared" si="5"/>
        <v>0</v>
      </c>
      <c r="X86" s="22">
        <f t="shared" si="6"/>
        <v>0</v>
      </c>
      <c r="Y86" s="22">
        <f t="shared" si="7"/>
        <v>0</v>
      </c>
      <c r="AA86" s="30">
        <f t="shared" si="8"/>
        <v>0</v>
      </c>
      <c r="AB86" s="22">
        <f t="shared" si="9"/>
        <v>0</v>
      </c>
      <c r="AC86" s="22">
        <f t="shared" si="10"/>
        <v>0</v>
      </c>
      <c r="AE86" s="30">
        <f t="shared" si="11"/>
        <v>456000</v>
      </c>
      <c r="AF86" s="22">
        <f t="shared" si="12"/>
        <v>0.51743015167436435</v>
      </c>
      <c r="AG86">
        <f t="shared" si="13"/>
        <v>235948.14916351016</v>
      </c>
    </row>
    <row r="87" spans="1:33" x14ac:dyDescent="0.45">
      <c r="N87" s="17">
        <v>6</v>
      </c>
      <c r="O87" s="30">
        <f>SUM($O$20*$C$21)</f>
        <v>108000</v>
      </c>
      <c r="P87" s="22">
        <f t="shared" si="0"/>
        <v>0.66</v>
      </c>
      <c r="Q87" s="22">
        <f t="shared" si="1"/>
        <v>71280</v>
      </c>
      <c r="S87" s="30">
        <f t="shared" si="2"/>
        <v>41400</v>
      </c>
      <c r="T87" s="22">
        <f t="shared" si="3"/>
        <v>0.53623365990844396</v>
      </c>
      <c r="U87" s="22">
        <f t="shared" si="4"/>
        <v>22200.073520209578</v>
      </c>
      <c r="W87" s="30">
        <f t="shared" si="5"/>
        <v>0</v>
      </c>
      <c r="X87" s="22">
        <f t="shared" si="6"/>
        <v>0</v>
      </c>
      <c r="Y87" s="22">
        <f t="shared" si="7"/>
        <v>0</v>
      </c>
      <c r="AA87" s="30">
        <f t="shared" si="8"/>
        <v>0</v>
      </c>
      <c r="AB87" s="22">
        <f t="shared" si="9"/>
        <v>0</v>
      </c>
      <c r="AC87" s="22">
        <f t="shared" si="10"/>
        <v>0</v>
      </c>
      <c r="AE87" s="30">
        <f t="shared" si="11"/>
        <v>149400</v>
      </c>
      <c r="AF87" s="22">
        <f t="shared" si="12"/>
        <v>0.62570330334812307</v>
      </c>
      <c r="AG87">
        <f t="shared" si="13"/>
        <v>93480.073520209582</v>
      </c>
    </row>
    <row r="88" spans="1:33" x14ac:dyDescent="0.45">
      <c r="N88" s="17">
        <v>7</v>
      </c>
      <c r="O88" s="30">
        <f>SUM($O$21*$C$21)</f>
        <v>76000</v>
      </c>
      <c r="P88" s="22">
        <f t="shared" si="0"/>
        <v>0.79</v>
      </c>
      <c r="Q88" s="22">
        <f t="shared" si="1"/>
        <v>60040</v>
      </c>
      <c r="S88" s="30">
        <f t="shared" si="2"/>
        <v>35550</v>
      </c>
      <c r="T88" s="22">
        <f t="shared" si="3"/>
        <v>0.63908511621050901</v>
      </c>
      <c r="U88" s="22">
        <f t="shared" si="4"/>
        <v>22719.475881283593</v>
      </c>
      <c r="W88" s="30">
        <f t="shared" si="5"/>
        <v>0</v>
      </c>
      <c r="X88" s="22">
        <f t="shared" si="6"/>
        <v>0</v>
      </c>
      <c r="Y88" s="22">
        <f t="shared" si="7"/>
        <v>0</v>
      </c>
      <c r="AA88" s="30">
        <f t="shared" si="8"/>
        <v>0</v>
      </c>
      <c r="AB88" s="22">
        <f t="shared" si="9"/>
        <v>0</v>
      </c>
      <c r="AC88" s="22">
        <f t="shared" si="10"/>
        <v>0</v>
      </c>
      <c r="AE88" s="30">
        <f t="shared" si="11"/>
        <v>111550</v>
      </c>
      <c r="AF88" s="22">
        <f t="shared" si="12"/>
        <v>0.74190475913297704</v>
      </c>
      <c r="AG88">
        <f t="shared" si="13"/>
        <v>82759.475881283593</v>
      </c>
    </row>
    <row r="89" spans="1:33" x14ac:dyDescent="0.45">
      <c r="N89" s="17">
        <v>8</v>
      </c>
      <c r="O89" s="30">
        <f>SUM($O$22*$C$21)</f>
        <v>28000</v>
      </c>
      <c r="P89" s="22">
        <f t="shared" si="0"/>
        <v>0.92900000000000005</v>
      </c>
      <c r="Q89" s="22">
        <f t="shared" si="1"/>
        <v>26012</v>
      </c>
      <c r="S89" s="30">
        <f t="shared" si="2"/>
        <v>9750</v>
      </c>
      <c r="T89" s="22">
        <f t="shared" si="3"/>
        <v>0.77064883488778901</v>
      </c>
      <c r="U89" s="22">
        <f t="shared" si="4"/>
        <v>7513.826140155943</v>
      </c>
      <c r="W89" s="30">
        <f t="shared" si="5"/>
        <v>0</v>
      </c>
      <c r="X89" s="22">
        <f t="shared" si="6"/>
        <v>0</v>
      </c>
      <c r="Y89" s="22">
        <f t="shared" si="7"/>
        <v>0</v>
      </c>
      <c r="AA89" s="30">
        <f t="shared" si="8"/>
        <v>0</v>
      </c>
      <c r="AB89" s="22">
        <f t="shared" si="9"/>
        <v>0</v>
      </c>
      <c r="AC89" s="22">
        <f t="shared" si="10"/>
        <v>0</v>
      </c>
      <c r="AE89" s="30">
        <f t="shared" si="11"/>
        <v>37750</v>
      </c>
      <c r="AF89" s="22">
        <f t="shared" si="12"/>
        <v>0.88810135470611773</v>
      </c>
      <c r="AG89">
        <f t="shared" si="13"/>
        <v>33525.826140155943</v>
      </c>
    </row>
    <row r="90" spans="1:33" x14ac:dyDescent="0.45">
      <c r="N90" s="17">
        <v>9</v>
      </c>
      <c r="O90" s="30">
        <f>SUM($O$23*$C$21)</f>
        <v>16000</v>
      </c>
      <c r="P90" s="22">
        <f t="shared" si="0"/>
        <v>1.077</v>
      </c>
      <c r="Q90" s="22">
        <f t="shared" si="1"/>
        <v>17232</v>
      </c>
      <c r="S90" s="30">
        <f t="shared" si="2"/>
        <v>8250</v>
      </c>
      <c r="T90" s="22">
        <f t="shared" si="3"/>
        <v>0.90280864849375997</v>
      </c>
      <c r="U90" s="22">
        <f t="shared" si="4"/>
        <v>7448.1713500735195</v>
      </c>
      <c r="W90" s="30">
        <f t="shared" si="5"/>
        <v>0</v>
      </c>
      <c r="X90" s="22">
        <f t="shared" si="6"/>
        <v>0</v>
      </c>
      <c r="Y90" s="22">
        <f t="shared" si="7"/>
        <v>0</v>
      </c>
      <c r="AA90" s="30">
        <f t="shared" si="8"/>
        <v>0</v>
      </c>
      <c r="AB90" s="22">
        <f t="shared" si="9"/>
        <v>0</v>
      </c>
      <c r="AC90" s="22">
        <f t="shared" si="10"/>
        <v>0</v>
      </c>
      <c r="AE90" s="30">
        <f t="shared" si="11"/>
        <v>24250</v>
      </c>
      <c r="AF90" s="22">
        <f t="shared" si="12"/>
        <v>1.0177390247452998</v>
      </c>
      <c r="AG90">
        <f t="shared" si="13"/>
        <v>24680.17135007352</v>
      </c>
    </row>
    <row r="91" spans="1:33" x14ac:dyDescent="0.45">
      <c r="N91" s="17">
        <v>10</v>
      </c>
      <c r="O91" s="30">
        <f>SUM($O$24*$C$21)</f>
        <v>25000</v>
      </c>
      <c r="P91" s="22">
        <f t="shared" si="0"/>
        <v>1.234</v>
      </c>
      <c r="Q91" s="22">
        <f t="shared" si="1"/>
        <v>30850</v>
      </c>
      <c r="S91" s="30">
        <f t="shared" si="2"/>
        <v>12000</v>
      </c>
      <c r="T91" s="22">
        <f t="shared" si="3"/>
        <v>1.09546235516337</v>
      </c>
      <c r="U91" s="22">
        <f t="shared" si="4"/>
        <v>13145.548261960439</v>
      </c>
      <c r="W91" s="30">
        <f t="shared" si="5"/>
        <v>0</v>
      </c>
      <c r="X91" s="22">
        <f t="shared" si="6"/>
        <v>0</v>
      </c>
      <c r="Y91" s="22">
        <f t="shared" si="7"/>
        <v>0</v>
      </c>
      <c r="AA91" s="30">
        <f t="shared" si="8"/>
        <v>0</v>
      </c>
      <c r="AB91" s="22">
        <f t="shared" si="9"/>
        <v>0</v>
      </c>
      <c r="AC91" s="22">
        <f t="shared" si="10"/>
        <v>0</v>
      </c>
      <c r="AE91" s="30">
        <f t="shared" si="11"/>
        <v>37000</v>
      </c>
      <c r="AF91" s="22">
        <f t="shared" si="12"/>
        <v>1.1890688719448768</v>
      </c>
      <c r="AG91">
        <f t="shared" si="13"/>
        <v>43995.548261960437</v>
      </c>
    </row>
    <row r="92" spans="1:33" x14ac:dyDescent="0.45">
      <c r="N92" s="17">
        <v>11</v>
      </c>
      <c r="O92" s="30">
        <f>SUM($O$25*$C$21)</f>
        <v>3000</v>
      </c>
      <c r="P92" s="22">
        <f t="shared" si="0"/>
        <v>1.4</v>
      </c>
      <c r="Q92" s="22">
        <f t="shared" si="1"/>
        <v>4200</v>
      </c>
      <c r="S92" s="30">
        <f t="shared" si="2"/>
        <v>0</v>
      </c>
      <c r="T92" s="22">
        <f t="shared" si="3"/>
        <v>0</v>
      </c>
      <c r="U92" s="22">
        <f t="shared" si="4"/>
        <v>0</v>
      </c>
      <c r="W92" s="30">
        <f t="shared" si="5"/>
        <v>0</v>
      </c>
      <c r="X92" s="22">
        <f t="shared" si="6"/>
        <v>0</v>
      </c>
      <c r="Y92" s="22">
        <f t="shared" si="7"/>
        <v>0</v>
      </c>
      <c r="AA92" s="30">
        <f t="shared" si="8"/>
        <v>0</v>
      </c>
      <c r="AB92" s="22">
        <f t="shared" si="9"/>
        <v>0</v>
      </c>
      <c r="AC92" s="22">
        <f t="shared" si="10"/>
        <v>0</v>
      </c>
      <c r="AE92" s="30">
        <f t="shared" si="11"/>
        <v>3000</v>
      </c>
      <c r="AF92" s="22">
        <f t="shared" si="12"/>
        <v>1.4</v>
      </c>
      <c r="AG92">
        <f t="shared" si="13"/>
        <v>4200</v>
      </c>
    </row>
    <row r="93" spans="1:33" x14ac:dyDescent="0.45">
      <c r="N93" s="17">
        <v>12</v>
      </c>
      <c r="O93" s="30">
        <f>SUM($O$26*$C$21)</f>
        <v>2000</v>
      </c>
      <c r="P93" s="22">
        <f t="shared" si="0"/>
        <v>1.575</v>
      </c>
      <c r="Q93" s="22">
        <f t="shared" si="1"/>
        <v>3150</v>
      </c>
      <c r="S93" s="30">
        <f t="shared" si="2"/>
        <v>0</v>
      </c>
      <c r="T93" s="22">
        <f t="shared" si="3"/>
        <v>0</v>
      </c>
      <c r="U93" s="22">
        <f t="shared" si="4"/>
        <v>0</v>
      </c>
      <c r="W93" s="30">
        <f t="shared" si="5"/>
        <v>0</v>
      </c>
      <c r="X93" s="22">
        <f t="shared" si="6"/>
        <v>0</v>
      </c>
      <c r="Y93" s="22">
        <f t="shared" si="7"/>
        <v>0</v>
      </c>
      <c r="AA93" s="30">
        <f t="shared" si="8"/>
        <v>0</v>
      </c>
      <c r="AB93" s="22">
        <f t="shared" si="9"/>
        <v>0</v>
      </c>
      <c r="AC93" s="22">
        <f t="shared" si="10"/>
        <v>0</v>
      </c>
      <c r="AE93" s="30">
        <f t="shared" si="11"/>
        <v>2000</v>
      </c>
      <c r="AF93" s="22">
        <f t="shared" si="12"/>
        <v>1.575</v>
      </c>
      <c r="AG93">
        <f t="shared" si="13"/>
        <v>3150</v>
      </c>
    </row>
    <row r="94" spans="1:33" x14ac:dyDescent="0.45">
      <c r="N94" s="17">
        <v>13</v>
      </c>
      <c r="O94" s="30">
        <f>SUM($O$27*$C$21)</f>
        <v>2000</v>
      </c>
      <c r="P94" s="22">
        <f t="shared" si="0"/>
        <v>1.7589999999999999</v>
      </c>
      <c r="Q94" s="22">
        <f t="shared" si="1"/>
        <v>3518</v>
      </c>
      <c r="S94" s="30">
        <f t="shared" si="2"/>
        <v>0</v>
      </c>
      <c r="T94" s="22">
        <f t="shared" si="3"/>
        <v>0</v>
      </c>
      <c r="U94" s="22">
        <f t="shared" si="4"/>
        <v>0</v>
      </c>
      <c r="W94" s="30">
        <f t="shared" si="5"/>
        <v>0</v>
      </c>
      <c r="X94" s="22">
        <f t="shared" si="6"/>
        <v>0</v>
      </c>
      <c r="Y94" s="22">
        <f t="shared" si="7"/>
        <v>0</v>
      </c>
      <c r="AA94" s="30">
        <f t="shared" si="8"/>
        <v>0</v>
      </c>
      <c r="AB94" s="22">
        <f t="shared" si="9"/>
        <v>0</v>
      </c>
      <c r="AC94" s="22">
        <f t="shared" si="10"/>
        <v>0</v>
      </c>
      <c r="AE94" s="30">
        <f t="shared" si="11"/>
        <v>2000</v>
      </c>
      <c r="AF94" s="22">
        <f t="shared" si="12"/>
        <v>1.7589999999999999</v>
      </c>
      <c r="AG94">
        <f t="shared" si="13"/>
        <v>3518</v>
      </c>
    </row>
    <row r="95" spans="1:33" x14ac:dyDescent="0.45">
      <c r="N95" s="17">
        <v>14</v>
      </c>
      <c r="O95" s="30">
        <f>SUM($O$28*$C$21)</f>
        <v>5000</v>
      </c>
      <c r="P95" s="22">
        <f t="shared" si="0"/>
        <v>1.952</v>
      </c>
      <c r="Q95" s="22">
        <f t="shared" si="1"/>
        <v>9760</v>
      </c>
      <c r="S95" s="30">
        <f t="shared" si="2"/>
        <v>0</v>
      </c>
      <c r="T95" s="22">
        <f t="shared" si="3"/>
        <v>0</v>
      </c>
      <c r="U95" s="22">
        <f t="shared" si="4"/>
        <v>0</v>
      </c>
      <c r="W95" s="30">
        <f t="shared" si="5"/>
        <v>0</v>
      </c>
      <c r="X95" s="22">
        <f t="shared" si="6"/>
        <v>0</v>
      </c>
      <c r="Y95" s="22">
        <f t="shared" si="7"/>
        <v>0</v>
      </c>
      <c r="AA95" s="30">
        <f t="shared" si="8"/>
        <v>0</v>
      </c>
      <c r="AB95" s="22">
        <f t="shared" si="9"/>
        <v>0</v>
      </c>
      <c r="AC95" s="22">
        <f t="shared" si="10"/>
        <v>0</v>
      </c>
      <c r="AE95" s="30">
        <f t="shared" si="11"/>
        <v>5000</v>
      </c>
      <c r="AF95" s="22">
        <f t="shared" si="12"/>
        <v>1.952</v>
      </c>
      <c r="AG95">
        <f t="shared" si="13"/>
        <v>9760</v>
      </c>
    </row>
    <row r="96" spans="1:33" x14ac:dyDescent="0.45">
      <c r="N96" s="17" t="s">
        <v>53</v>
      </c>
      <c r="O96" s="30">
        <f>SUM($O$29*$C$21)</f>
        <v>3000</v>
      </c>
      <c r="P96" s="22">
        <f t="shared" si="0"/>
        <v>2.1539999999999999</v>
      </c>
      <c r="Q96" s="22">
        <f t="shared" si="1"/>
        <v>6462</v>
      </c>
      <c r="S96" s="30">
        <f t="shared" si="2"/>
        <v>0</v>
      </c>
      <c r="T96" s="22">
        <f t="shared" si="3"/>
        <v>0</v>
      </c>
      <c r="U96" s="22">
        <f t="shared" si="4"/>
        <v>0</v>
      </c>
      <c r="W96" s="30">
        <f t="shared" si="5"/>
        <v>0</v>
      </c>
      <c r="X96" s="22">
        <f t="shared" si="6"/>
        <v>0</v>
      </c>
      <c r="Y96" s="22">
        <f t="shared" si="7"/>
        <v>0</v>
      </c>
      <c r="AA96" s="30">
        <f t="shared" si="8"/>
        <v>0</v>
      </c>
      <c r="AB96" s="22">
        <f t="shared" si="9"/>
        <v>0</v>
      </c>
      <c r="AC96" s="22">
        <f t="shared" si="10"/>
        <v>0</v>
      </c>
      <c r="AE96" s="30">
        <f t="shared" si="11"/>
        <v>3000</v>
      </c>
      <c r="AF96" s="22">
        <f t="shared" si="12"/>
        <v>2.1539999999999999</v>
      </c>
      <c r="AG96">
        <f t="shared" si="13"/>
        <v>6462</v>
      </c>
    </row>
    <row r="98" spans="14:33" x14ac:dyDescent="0.45">
      <c r="N98" t="s">
        <v>54</v>
      </c>
      <c r="O98" s="30">
        <f>SUM(O81:O96)</f>
        <v>7210000</v>
      </c>
      <c r="Q98" s="22">
        <f>SUM(Q81:Q96)</f>
        <v>2458320</v>
      </c>
      <c r="S98" s="30">
        <f>SUM(S81:S96)</f>
        <v>1164090</v>
      </c>
      <c r="U98" s="22">
        <f>SUM(U81:U96)</f>
        <v>377406.18121069385</v>
      </c>
      <c r="W98" s="30">
        <f>SUM(W81:W96)</f>
        <v>0</v>
      </c>
      <c r="Y98" s="22">
        <f>SUM(Y81:Y96)</f>
        <v>0</v>
      </c>
      <c r="AA98" s="30">
        <f>SUM(AA81:AA96)</f>
        <v>0</v>
      </c>
      <c r="AC98" s="22">
        <f>SUM(AC81:AC96)</f>
        <v>0</v>
      </c>
      <c r="AE98" s="30">
        <f>SUM(AE81:AE96)</f>
        <v>8374090</v>
      </c>
      <c r="AG98">
        <f>SUM(AG81:AG96)</f>
        <v>2835726.1812106944</v>
      </c>
    </row>
    <row r="101" spans="14:33" x14ac:dyDescent="0.45">
      <c r="N101" s="3" t="s">
        <v>26</v>
      </c>
      <c r="P101" s="5" t="str">
        <f>($C$3)</f>
        <v>p7eINT_metier</v>
      </c>
      <c r="T101" s="6" t="s">
        <v>27</v>
      </c>
      <c r="W101" s="7" t="str">
        <f>($C$5)</f>
        <v>Plaice VIIe - International (Used metier based datasets)</v>
      </c>
    </row>
    <row r="102" spans="14:33" x14ac:dyDescent="0.45">
      <c r="N102" s="3"/>
    </row>
    <row r="103" spans="14:33" x14ac:dyDescent="0.45">
      <c r="N103" s="6" t="s">
        <v>29</v>
      </c>
      <c r="P103" s="5">
        <f>($B$7)</f>
        <v>1988</v>
      </c>
      <c r="Q103" s="9"/>
      <c r="R103" s="9"/>
      <c r="S103" s="9"/>
      <c r="T103" s="6" t="s">
        <v>30</v>
      </c>
      <c r="U103" s="10"/>
      <c r="W103" s="5" t="str">
        <f>($D$7)</f>
        <v>Combined</v>
      </c>
    </row>
    <row r="104" spans="14:33" x14ac:dyDescent="0.45">
      <c r="N104" s="6"/>
      <c r="P104" s="6"/>
      <c r="Q104" s="9"/>
      <c r="R104" s="9"/>
      <c r="S104" s="9"/>
      <c r="U104" s="10"/>
    </row>
    <row r="105" spans="14:33" x14ac:dyDescent="0.45">
      <c r="N105" s="6" t="s">
        <v>32</v>
      </c>
      <c r="P105" s="36">
        <f>($F$7)</f>
        <v>42194</v>
      </c>
      <c r="Q105" s="2"/>
      <c r="R105" s="2"/>
      <c r="T105" s="6" t="s">
        <v>33</v>
      </c>
      <c r="U105" s="2"/>
      <c r="W105" s="5" t="str">
        <f>($J$7)</f>
        <v>idh</v>
      </c>
    </row>
    <row r="108" spans="14:33" x14ac:dyDescent="0.45">
      <c r="N108" s="15" t="s">
        <v>68</v>
      </c>
    </row>
    <row r="110" spans="14:33" x14ac:dyDescent="0.45">
      <c r="N110" s="3" t="s">
        <v>61</v>
      </c>
    </row>
    <row r="111" spans="14:33" x14ac:dyDescent="0.45">
      <c r="AE111" s="37" t="str">
        <f>J13</f>
        <v>TOTAL</v>
      </c>
      <c r="AF111" s="2"/>
    </row>
    <row r="112" spans="14:33" x14ac:dyDescent="0.45">
      <c r="O112" s="37" t="str">
        <f>C14</f>
        <v>International</v>
      </c>
      <c r="P112" s="2"/>
      <c r="S112" s="37" t="str">
        <f>D14</f>
        <v>Migration</v>
      </c>
      <c r="T112" s="2"/>
      <c r="W112" s="37" t="str">
        <f>E14</f>
        <v>-</v>
      </c>
      <c r="X112" s="2"/>
      <c r="AA112" s="37" t="str">
        <f>F14</f>
        <v>-</v>
      </c>
      <c r="AB112" s="37"/>
      <c r="AE112" s="37" t="str">
        <f>J14</f>
        <v>ANNUAL</v>
      </c>
      <c r="AF112" s="2"/>
    </row>
    <row r="113" spans="14:34" x14ac:dyDescent="0.45">
      <c r="N113" s="17" t="s">
        <v>40</v>
      </c>
      <c r="O113" s="10" t="s">
        <v>41</v>
      </c>
      <c r="P113" s="10" t="s">
        <v>42</v>
      </c>
      <c r="S113" s="10" t="s">
        <v>41</v>
      </c>
      <c r="T113" s="10" t="s">
        <v>42</v>
      </c>
      <c r="U113" s="10"/>
      <c r="W113" s="10" t="s">
        <v>41</v>
      </c>
      <c r="X113" s="10" t="s">
        <v>42</v>
      </c>
      <c r="Y113" s="10"/>
      <c r="AA113" s="10" t="s">
        <v>41</v>
      </c>
      <c r="AB113" s="10" t="s">
        <v>42</v>
      </c>
      <c r="AC113" s="10"/>
      <c r="AE113" s="10" t="s">
        <v>41</v>
      </c>
      <c r="AF113" s="10" t="s">
        <v>42</v>
      </c>
      <c r="AH113" s="10"/>
    </row>
    <row r="114" spans="14:34" x14ac:dyDescent="0.45">
      <c r="N114" s="17">
        <v>0</v>
      </c>
      <c r="O114" s="30">
        <f t="shared" ref="O114:O129" si="14">SUM(O47*$C$21)</f>
        <v>0</v>
      </c>
      <c r="P114" s="22">
        <f t="shared" ref="P114:P129" si="15">P47</f>
        <v>0</v>
      </c>
      <c r="Q114" s="22">
        <f t="shared" ref="Q114:Q129" si="16">SUM(O114*P114)</f>
        <v>0</v>
      </c>
      <c r="S114" s="30">
        <f t="shared" ref="S114:S129" si="17">SUM(S47*$D$21)</f>
        <v>0</v>
      </c>
      <c r="T114" s="22">
        <f t="shared" ref="T114:T129" si="18">T47</f>
        <v>0</v>
      </c>
      <c r="U114" s="22">
        <f t="shared" ref="U114:U129" si="19">SUM(S114*T114)</f>
        <v>0</v>
      </c>
      <c r="W114" s="30">
        <f t="shared" ref="W114:W129" si="20">SUM(W47*$E$21)</f>
        <v>0</v>
      </c>
      <c r="X114" s="22">
        <f t="shared" ref="X114:X129" si="21">X47</f>
        <v>0</v>
      </c>
      <c r="Y114" s="22">
        <f t="shared" ref="Y114:Y129" si="22">SUM(W114*X114)</f>
        <v>0</v>
      </c>
      <c r="AA114" s="30">
        <f t="shared" ref="AA114:AA129" si="23">SUM(AA47*$F$21)</f>
        <v>0</v>
      </c>
      <c r="AB114" s="22">
        <f t="shared" ref="AB114:AB129" si="24">AB47</f>
        <v>0</v>
      </c>
      <c r="AC114" s="22">
        <f>SUM(AA114*AB114)</f>
        <v>0</v>
      </c>
      <c r="AE114" s="30">
        <f t="shared" ref="AE114:AE129" si="25">SUM(AA114+W114+S114+O114)*$J$21</f>
        <v>0</v>
      </c>
      <c r="AF114" s="22">
        <f>IF(O114+S114+W114+AA114 =0,0,(P114*O114 +T114*S114+ X114*W114 +AB114*AA114)/(O114+S114+W114+AA114))</f>
        <v>0</v>
      </c>
      <c r="AG114">
        <f t="shared" ref="AG114:AG129" si="26">SUM(AE114*AF114)</f>
        <v>0</v>
      </c>
      <c r="AH114" s="22"/>
    </row>
    <row r="115" spans="14:34" x14ac:dyDescent="0.45">
      <c r="N115" s="17">
        <v>1</v>
      </c>
      <c r="O115" s="30">
        <f t="shared" si="14"/>
        <v>0</v>
      </c>
      <c r="P115" s="22">
        <f t="shared" si="15"/>
        <v>0</v>
      </c>
      <c r="Q115" s="22">
        <f t="shared" si="16"/>
        <v>0</v>
      </c>
      <c r="S115" s="30">
        <f t="shared" si="17"/>
        <v>0</v>
      </c>
      <c r="T115" s="22">
        <f t="shared" si="18"/>
        <v>0</v>
      </c>
      <c r="U115" s="22">
        <f t="shared" si="19"/>
        <v>0</v>
      </c>
      <c r="W115" s="30">
        <f t="shared" si="20"/>
        <v>0</v>
      </c>
      <c r="X115" s="22">
        <f t="shared" si="21"/>
        <v>0</v>
      </c>
      <c r="Y115" s="22">
        <f t="shared" si="22"/>
        <v>0</v>
      </c>
      <c r="AA115" s="30">
        <f t="shared" si="23"/>
        <v>0</v>
      </c>
      <c r="AB115" s="22">
        <f t="shared" si="24"/>
        <v>0</v>
      </c>
      <c r="AC115" s="22">
        <f t="shared" ref="AC115:AC129" si="27">SUM(AA115*AB115)</f>
        <v>0</v>
      </c>
      <c r="AE115" s="30">
        <f t="shared" si="25"/>
        <v>0</v>
      </c>
      <c r="AF115" s="22">
        <f t="shared" ref="AF115:AF129" si="28">IF(O115+S115+W115+AA115 =0,0,(P115*O115 +T115*S115+ X115*W115 +AB115*AA115)/(O115+S115+W115+AA115))</f>
        <v>0</v>
      </c>
      <c r="AG115">
        <f t="shared" si="26"/>
        <v>0</v>
      </c>
      <c r="AH115" s="22"/>
    </row>
    <row r="116" spans="14:34" x14ac:dyDescent="0.45">
      <c r="N116" s="17">
        <v>2</v>
      </c>
      <c r="O116" s="30">
        <f t="shared" si="14"/>
        <v>0</v>
      </c>
      <c r="P116" s="22">
        <f t="shared" si="15"/>
        <v>0</v>
      </c>
      <c r="Q116" s="22">
        <f t="shared" si="16"/>
        <v>0</v>
      </c>
      <c r="S116" s="30">
        <f t="shared" si="17"/>
        <v>0</v>
      </c>
      <c r="T116" s="22">
        <f t="shared" si="18"/>
        <v>0</v>
      </c>
      <c r="U116" s="22">
        <f t="shared" si="19"/>
        <v>0</v>
      </c>
      <c r="W116" s="30">
        <f t="shared" si="20"/>
        <v>0</v>
      </c>
      <c r="X116" s="22">
        <f t="shared" si="21"/>
        <v>0</v>
      </c>
      <c r="Y116" s="22">
        <f t="shared" si="22"/>
        <v>0</v>
      </c>
      <c r="AA116" s="30">
        <f t="shared" si="23"/>
        <v>0</v>
      </c>
      <c r="AB116" s="22">
        <f t="shared" si="24"/>
        <v>0</v>
      </c>
      <c r="AC116" s="22">
        <f t="shared" si="27"/>
        <v>0</v>
      </c>
      <c r="AE116" s="30">
        <f t="shared" si="25"/>
        <v>0</v>
      </c>
      <c r="AF116" s="22">
        <f t="shared" si="28"/>
        <v>0</v>
      </c>
      <c r="AG116">
        <f t="shared" si="26"/>
        <v>0</v>
      </c>
      <c r="AH116" s="22"/>
    </row>
    <row r="117" spans="14:34" x14ac:dyDescent="0.45">
      <c r="N117" s="17">
        <v>3</v>
      </c>
      <c r="O117" s="30">
        <f t="shared" si="14"/>
        <v>0</v>
      </c>
      <c r="P117" s="22">
        <f t="shared" si="15"/>
        <v>0</v>
      </c>
      <c r="Q117" s="22">
        <f t="shared" si="16"/>
        <v>0</v>
      </c>
      <c r="S117" s="30">
        <f t="shared" si="17"/>
        <v>0</v>
      </c>
      <c r="T117" s="22">
        <f t="shared" si="18"/>
        <v>0</v>
      </c>
      <c r="U117" s="22">
        <f t="shared" si="19"/>
        <v>0</v>
      </c>
      <c r="W117" s="30">
        <f t="shared" si="20"/>
        <v>0</v>
      </c>
      <c r="X117" s="22">
        <f t="shared" si="21"/>
        <v>0</v>
      </c>
      <c r="Y117" s="22">
        <f t="shared" si="22"/>
        <v>0</v>
      </c>
      <c r="AA117" s="30">
        <f t="shared" si="23"/>
        <v>0</v>
      </c>
      <c r="AB117" s="22">
        <f t="shared" si="24"/>
        <v>0</v>
      </c>
      <c r="AC117" s="22">
        <f t="shared" si="27"/>
        <v>0</v>
      </c>
      <c r="AE117" s="30">
        <f t="shared" si="25"/>
        <v>0</v>
      </c>
      <c r="AF117" s="22">
        <f t="shared" si="28"/>
        <v>0</v>
      </c>
      <c r="AG117">
        <f t="shared" si="26"/>
        <v>0</v>
      </c>
      <c r="AH117" s="22"/>
    </row>
    <row r="118" spans="14:34" x14ac:dyDescent="0.45">
      <c r="N118" s="17">
        <v>4</v>
      </c>
      <c r="O118" s="30">
        <f t="shared" si="14"/>
        <v>0</v>
      </c>
      <c r="P118" s="22">
        <f t="shared" si="15"/>
        <v>0</v>
      </c>
      <c r="Q118" s="22">
        <f t="shared" si="16"/>
        <v>0</v>
      </c>
      <c r="S118" s="30">
        <f t="shared" si="17"/>
        <v>0</v>
      </c>
      <c r="T118" s="22">
        <f t="shared" si="18"/>
        <v>0</v>
      </c>
      <c r="U118" s="22">
        <f t="shared" si="19"/>
        <v>0</v>
      </c>
      <c r="W118" s="30">
        <f t="shared" si="20"/>
        <v>0</v>
      </c>
      <c r="X118" s="22">
        <f t="shared" si="21"/>
        <v>0</v>
      </c>
      <c r="Y118" s="22">
        <f t="shared" si="22"/>
        <v>0</v>
      </c>
      <c r="AA118" s="30">
        <f t="shared" si="23"/>
        <v>0</v>
      </c>
      <c r="AB118" s="22">
        <f t="shared" si="24"/>
        <v>0</v>
      </c>
      <c r="AC118" s="22">
        <f t="shared" si="27"/>
        <v>0</v>
      </c>
      <c r="AE118" s="30">
        <f t="shared" si="25"/>
        <v>0</v>
      </c>
      <c r="AF118" s="22">
        <f t="shared" si="28"/>
        <v>0</v>
      </c>
      <c r="AG118">
        <f t="shared" si="26"/>
        <v>0</v>
      </c>
      <c r="AH118" s="22"/>
    </row>
    <row r="119" spans="14:34" x14ac:dyDescent="0.45">
      <c r="N119" s="17">
        <v>5</v>
      </c>
      <c r="O119" s="30">
        <f t="shared" si="14"/>
        <v>0</v>
      </c>
      <c r="P119" s="22">
        <f t="shared" si="15"/>
        <v>0</v>
      </c>
      <c r="Q119" s="22">
        <f t="shared" si="16"/>
        <v>0</v>
      </c>
      <c r="S119" s="30">
        <f t="shared" si="17"/>
        <v>0</v>
      </c>
      <c r="T119" s="22">
        <f t="shared" si="18"/>
        <v>0</v>
      </c>
      <c r="U119" s="22">
        <f t="shared" si="19"/>
        <v>0</v>
      </c>
      <c r="W119" s="30">
        <f t="shared" si="20"/>
        <v>0</v>
      </c>
      <c r="X119" s="22">
        <f t="shared" si="21"/>
        <v>0</v>
      </c>
      <c r="Y119" s="22">
        <f t="shared" si="22"/>
        <v>0</v>
      </c>
      <c r="AA119" s="30">
        <f t="shared" si="23"/>
        <v>0</v>
      </c>
      <c r="AB119" s="22">
        <f t="shared" si="24"/>
        <v>0</v>
      </c>
      <c r="AC119" s="22">
        <f t="shared" si="27"/>
        <v>0</v>
      </c>
      <c r="AE119" s="30">
        <f t="shared" si="25"/>
        <v>0</v>
      </c>
      <c r="AF119" s="22">
        <f t="shared" si="28"/>
        <v>0</v>
      </c>
      <c r="AG119">
        <f t="shared" si="26"/>
        <v>0</v>
      </c>
      <c r="AH119" s="22"/>
    </row>
    <row r="120" spans="14:34" x14ac:dyDescent="0.45">
      <c r="N120" s="17">
        <v>6</v>
      </c>
      <c r="O120" s="30">
        <f t="shared" si="14"/>
        <v>0</v>
      </c>
      <c r="P120" s="22">
        <f t="shared" si="15"/>
        <v>0</v>
      </c>
      <c r="Q120" s="22">
        <f t="shared" si="16"/>
        <v>0</v>
      </c>
      <c r="S120" s="30">
        <f t="shared" si="17"/>
        <v>0</v>
      </c>
      <c r="T120" s="22">
        <f t="shared" si="18"/>
        <v>0</v>
      </c>
      <c r="U120" s="22">
        <f t="shared" si="19"/>
        <v>0</v>
      </c>
      <c r="W120" s="30">
        <f t="shared" si="20"/>
        <v>0</v>
      </c>
      <c r="X120" s="22">
        <f t="shared" si="21"/>
        <v>0</v>
      </c>
      <c r="Y120" s="22">
        <f t="shared" si="22"/>
        <v>0</v>
      </c>
      <c r="AA120" s="30">
        <f t="shared" si="23"/>
        <v>0</v>
      </c>
      <c r="AB120" s="22">
        <f t="shared" si="24"/>
        <v>0</v>
      </c>
      <c r="AC120" s="22">
        <f t="shared" si="27"/>
        <v>0</v>
      </c>
      <c r="AE120" s="30">
        <f t="shared" si="25"/>
        <v>0</v>
      </c>
      <c r="AF120" s="22">
        <f t="shared" si="28"/>
        <v>0</v>
      </c>
      <c r="AG120">
        <f t="shared" si="26"/>
        <v>0</v>
      </c>
      <c r="AH120" s="22"/>
    </row>
    <row r="121" spans="14:34" x14ac:dyDescent="0.45">
      <c r="N121" s="17">
        <v>7</v>
      </c>
      <c r="O121" s="30">
        <f t="shared" si="14"/>
        <v>0</v>
      </c>
      <c r="P121" s="22">
        <f t="shared" si="15"/>
        <v>0</v>
      </c>
      <c r="Q121" s="22">
        <f t="shared" si="16"/>
        <v>0</v>
      </c>
      <c r="S121" s="30">
        <f t="shared" si="17"/>
        <v>0</v>
      </c>
      <c r="T121" s="22">
        <f t="shared" si="18"/>
        <v>0</v>
      </c>
      <c r="U121" s="22">
        <f t="shared" si="19"/>
        <v>0</v>
      </c>
      <c r="W121" s="30">
        <f t="shared" si="20"/>
        <v>0</v>
      </c>
      <c r="X121" s="22">
        <f t="shared" si="21"/>
        <v>0</v>
      </c>
      <c r="Y121" s="22">
        <f t="shared" si="22"/>
        <v>0</v>
      </c>
      <c r="AA121" s="30">
        <f t="shared" si="23"/>
        <v>0</v>
      </c>
      <c r="AB121" s="22">
        <f t="shared" si="24"/>
        <v>0</v>
      </c>
      <c r="AC121" s="22">
        <f t="shared" si="27"/>
        <v>0</v>
      </c>
      <c r="AE121" s="30">
        <f t="shared" si="25"/>
        <v>0</v>
      </c>
      <c r="AF121" s="22">
        <f t="shared" si="28"/>
        <v>0</v>
      </c>
      <c r="AG121">
        <f t="shared" si="26"/>
        <v>0</v>
      </c>
      <c r="AH121" s="22"/>
    </row>
    <row r="122" spans="14:34" x14ac:dyDescent="0.45">
      <c r="N122" s="17">
        <v>8</v>
      </c>
      <c r="O122" s="30">
        <f t="shared" si="14"/>
        <v>0</v>
      </c>
      <c r="P122" s="22">
        <f t="shared" si="15"/>
        <v>0</v>
      </c>
      <c r="Q122" s="22">
        <f t="shared" si="16"/>
        <v>0</v>
      </c>
      <c r="S122" s="30">
        <f t="shared" si="17"/>
        <v>0</v>
      </c>
      <c r="T122" s="22">
        <f t="shared" si="18"/>
        <v>0</v>
      </c>
      <c r="U122" s="22">
        <f t="shared" si="19"/>
        <v>0</v>
      </c>
      <c r="W122" s="30">
        <f t="shared" si="20"/>
        <v>0</v>
      </c>
      <c r="X122" s="22">
        <f t="shared" si="21"/>
        <v>0</v>
      </c>
      <c r="Y122" s="22">
        <f t="shared" si="22"/>
        <v>0</v>
      </c>
      <c r="AA122" s="30">
        <f t="shared" si="23"/>
        <v>0</v>
      </c>
      <c r="AB122" s="22">
        <f t="shared" si="24"/>
        <v>0</v>
      </c>
      <c r="AC122" s="22">
        <f t="shared" si="27"/>
        <v>0</v>
      </c>
      <c r="AE122" s="30">
        <f t="shared" si="25"/>
        <v>0</v>
      </c>
      <c r="AF122" s="22">
        <f t="shared" si="28"/>
        <v>0</v>
      </c>
      <c r="AG122">
        <f t="shared" si="26"/>
        <v>0</v>
      </c>
      <c r="AH122" s="22"/>
    </row>
    <row r="123" spans="14:34" x14ac:dyDescent="0.45">
      <c r="N123" s="17">
        <v>9</v>
      </c>
      <c r="O123" s="30">
        <f t="shared" si="14"/>
        <v>0</v>
      </c>
      <c r="P123" s="22">
        <f t="shared" si="15"/>
        <v>0</v>
      </c>
      <c r="Q123" s="22">
        <f t="shared" si="16"/>
        <v>0</v>
      </c>
      <c r="S123" s="30">
        <f t="shared" si="17"/>
        <v>0</v>
      </c>
      <c r="T123" s="22">
        <f t="shared" si="18"/>
        <v>0</v>
      </c>
      <c r="U123" s="22">
        <f t="shared" si="19"/>
        <v>0</v>
      </c>
      <c r="W123" s="30">
        <f t="shared" si="20"/>
        <v>0</v>
      </c>
      <c r="X123" s="22">
        <f t="shared" si="21"/>
        <v>0</v>
      </c>
      <c r="Y123" s="22">
        <f t="shared" si="22"/>
        <v>0</v>
      </c>
      <c r="AA123" s="30">
        <f t="shared" si="23"/>
        <v>0</v>
      </c>
      <c r="AB123" s="22">
        <f t="shared" si="24"/>
        <v>0</v>
      </c>
      <c r="AC123" s="22">
        <f t="shared" si="27"/>
        <v>0</v>
      </c>
      <c r="AE123" s="30">
        <f t="shared" si="25"/>
        <v>0</v>
      </c>
      <c r="AF123" s="22">
        <f t="shared" si="28"/>
        <v>0</v>
      </c>
      <c r="AG123">
        <f t="shared" si="26"/>
        <v>0</v>
      </c>
      <c r="AH123" s="22"/>
    </row>
    <row r="124" spans="14:34" x14ac:dyDescent="0.45">
      <c r="N124" s="17">
        <v>10</v>
      </c>
      <c r="O124" s="30">
        <f t="shared" si="14"/>
        <v>0</v>
      </c>
      <c r="P124" s="22">
        <f t="shared" si="15"/>
        <v>0</v>
      </c>
      <c r="Q124" s="22">
        <f t="shared" si="16"/>
        <v>0</v>
      </c>
      <c r="S124" s="30">
        <f t="shared" si="17"/>
        <v>0</v>
      </c>
      <c r="T124" s="22">
        <f t="shared" si="18"/>
        <v>0</v>
      </c>
      <c r="U124" s="22">
        <f t="shared" si="19"/>
        <v>0</v>
      </c>
      <c r="W124" s="30">
        <f t="shared" si="20"/>
        <v>0</v>
      </c>
      <c r="X124" s="22">
        <f t="shared" si="21"/>
        <v>0</v>
      </c>
      <c r="Y124" s="22">
        <f t="shared" si="22"/>
        <v>0</v>
      </c>
      <c r="AA124" s="30">
        <f t="shared" si="23"/>
        <v>0</v>
      </c>
      <c r="AB124" s="22">
        <f t="shared" si="24"/>
        <v>0</v>
      </c>
      <c r="AC124" s="22">
        <f t="shared" si="27"/>
        <v>0</v>
      </c>
      <c r="AE124" s="30">
        <f t="shared" si="25"/>
        <v>0</v>
      </c>
      <c r="AF124" s="22">
        <f t="shared" si="28"/>
        <v>0</v>
      </c>
      <c r="AG124">
        <f t="shared" si="26"/>
        <v>0</v>
      </c>
      <c r="AH124" s="22"/>
    </row>
    <row r="125" spans="14:34" x14ac:dyDescent="0.45">
      <c r="N125" s="17">
        <v>11</v>
      </c>
      <c r="O125" s="30">
        <f t="shared" si="14"/>
        <v>0</v>
      </c>
      <c r="P125" s="22">
        <f t="shared" si="15"/>
        <v>0</v>
      </c>
      <c r="Q125" s="22">
        <f t="shared" si="16"/>
        <v>0</v>
      </c>
      <c r="S125" s="30">
        <f t="shared" si="17"/>
        <v>0</v>
      </c>
      <c r="T125" s="22">
        <f t="shared" si="18"/>
        <v>0</v>
      </c>
      <c r="U125" s="22">
        <f t="shared" si="19"/>
        <v>0</v>
      </c>
      <c r="W125" s="30">
        <f t="shared" si="20"/>
        <v>0</v>
      </c>
      <c r="X125" s="22">
        <f t="shared" si="21"/>
        <v>0</v>
      </c>
      <c r="Y125" s="22">
        <f t="shared" si="22"/>
        <v>0</v>
      </c>
      <c r="AA125" s="30">
        <f t="shared" si="23"/>
        <v>0</v>
      </c>
      <c r="AB125" s="22">
        <f t="shared" si="24"/>
        <v>0</v>
      </c>
      <c r="AC125" s="22">
        <f t="shared" si="27"/>
        <v>0</v>
      </c>
      <c r="AE125" s="30">
        <f t="shared" si="25"/>
        <v>0</v>
      </c>
      <c r="AF125" s="22">
        <f t="shared" si="28"/>
        <v>0</v>
      </c>
      <c r="AG125">
        <f t="shared" si="26"/>
        <v>0</v>
      </c>
      <c r="AH125" s="22"/>
    </row>
    <row r="126" spans="14:34" x14ac:dyDescent="0.45">
      <c r="N126" s="17">
        <v>12</v>
      </c>
      <c r="O126" s="30">
        <f t="shared" si="14"/>
        <v>0</v>
      </c>
      <c r="P126" s="22">
        <f t="shared" si="15"/>
        <v>0</v>
      </c>
      <c r="Q126" s="22">
        <f t="shared" si="16"/>
        <v>0</v>
      </c>
      <c r="S126" s="30">
        <f t="shared" si="17"/>
        <v>0</v>
      </c>
      <c r="T126" s="22">
        <f t="shared" si="18"/>
        <v>0</v>
      </c>
      <c r="U126" s="22">
        <f t="shared" si="19"/>
        <v>0</v>
      </c>
      <c r="W126" s="30">
        <f t="shared" si="20"/>
        <v>0</v>
      </c>
      <c r="X126" s="22">
        <f t="shared" si="21"/>
        <v>0</v>
      </c>
      <c r="Y126" s="22">
        <f t="shared" si="22"/>
        <v>0</v>
      </c>
      <c r="AA126" s="30">
        <f t="shared" si="23"/>
        <v>0</v>
      </c>
      <c r="AB126" s="22">
        <f t="shared" si="24"/>
        <v>0</v>
      </c>
      <c r="AC126" s="22">
        <f t="shared" si="27"/>
        <v>0</v>
      </c>
      <c r="AE126" s="30">
        <f t="shared" si="25"/>
        <v>0</v>
      </c>
      <c r="AF126" s="22">
        <f t="shared" si="28"/>
        <v>0</v>
      </c>
      <c r="AG126">
        <f t="shared" si="26"/>
        <v>0</v>
      </c>
      <c r="AH126" s="22"/>
    </row>
    <row r="127" spans="14:34" x14ac:dyDescent="0.45">
      <c r="N127" s="17">
        <v>13</v>
      </c>
      <c r="O127" s="30">
        <f t="shared" si="14"/>
        <v>0</v>
      </c>
      <c r="P127" s="22">
        <f t="shared" si="15"/>
        <v>0</v>
      </c>
      <c r="Q127" s="22">
        <f t="shared" si="16"/>
        <v>0</v>
      </c>
      <c r="S127" s="30">
        <f t="shared" si="17"/>
        <v>0</v>
      </c>
      <c r="T127" s="22">
        <f t="shared" si="18"/>
        <v>0</v>
      </c>
      <c r="U127" s="22">
        <f t="shared" si="19"/>
        <v>0</v>
      </c>
      <c r="W127" s="30">
        <f t="shared" si="20"/>
        <v>0</v>
      </c>
      <c r="X127" s="22">
        <f t="shared" si="21"/>
        <v>0</v>
      </c>
      <c r="Y127" s="22">
        <f t="shared" si="22"/>
        <v>0</v>
      </c>
      <c r="AA127" s="30">
        <f t="shared" si="23"/>
        <v>0</v>
      </c>
      <c r="AB127" s="22">
        <f t="shared" si="24"/>
        <v>0</v>
      </c>
      <c r="AC127" s="22">
        <f t="shared" si="27"/>
        <v>0</v>
      </c>
      <c r="AE127" s="30">
        <f t="shared" si="25"/>
        <v>0</v>
      </c>
      <c r="AF127" s="22">
        <f t="shared" si="28"/>
        <v>0</v>
      </c>
      <c r="AG127">
        <f t="shared" si="26"/>
        <v>0</v>
      </c>
      <c r="AH127" s="22"/>
    </row>
    <row r="128" spans="14:34" x14ac:dyDescent="0.45">
      <c r="N128" s="17">
        <v>14</v>
      </c>
      <c r="O128" s="30">
        <f t="shared" si="14"/>
        <v>0</v>
      </c>
      <c r="P128" s="22">
        <f t="shared" si="15"/>
        <v>0</v>
      </c>
      <c r="Q128" s="22">
        <f t="shared" si="16"/>
        <v>0</v>
      </c>
      <c r="S128" s="30">
        <f t="shared" si="17"/>
        <v>0</v>
      </c>
      <c r="T128" s="22">
        <f t="shared" si="18"/>
        <v>0</v>
      </c>
      <c r="U128" s="22">
        <f t="shared" si="19"/>
        <v>0</v>
      </c>
      <c r="W128" s="30">
        <f t="shared" si="20"/>
        <v>0</v>
      </c>
      <c r="X128" s="22">
        <f t="shared" si="21"/>
        <v>0</v>
      </c>
      <c r="Y128" s="22">
        <f t="shared" si="22"/>
        <v>0</v>
      </c>
      <c r="AA128" s="30">
        <f t="shared" si="23"/>
        <v>0</v>
      </c>
      <c r="AB128" s="22">
        <f t="shared" si="24"/>
        <v>0</v>
      </c>
      <c r="AC128" s="22">
        <f t="shared" si="27"/>
        <v>0</v>
      </c>
      <c r="AE128" s="30">
        <f t="shared" si="25"/>
        <v>0</v>
      </c>
      <c r="AF128" s="22">
        <f t="shared" si="28"/>
        <v>0</v>
      </c>
      <c r="AG128">
        <f t="shared" si="26"/>
        <v>0</v>
      </c>
      <c r="AH128" s="22"/>
    </row>
    <row r="129" spans="14:34" x14ac:dyDescent="0.45">
      <c r="N129" s="17" t="s">
        <v>53</v>
      </c>
      <c r="O129" s="30">
        <f t="shared" si="14"/>
        <v>0</v>
      </c>
      <c r="P129" s="22">
        <f t="shared" si="15"/>
        <v>0</v>
      </c>
      <c r="Q129" s="22">
        <f t="shared" si="16"/>
        <v>0</v>
      </c>
      <c r="S129" s="30">
        <f t="shared" si="17"/>
        <v>0</v>
      </c>
      <c r="T129" s="22">
        <f t="shared" si="18"/>
        <v>0</v>
      </c>
      <c r="U129" s="22">
        <f t="shared" si="19"/>
        <v>0</v>
      </c>
      <c r="W129" s="30">
        <f t="shared" si="20"/>
        <v>0</v>
      </c>
      <c r="X129" s="22">
        <f t="shared" si="21"/>
        <v>0</v>
      </c>
      <c r="Y129" s="22">
        <f t="shared" si="22"/>
        <v>0</v>
      </c>
      <c r="AA129" s="30">
        <f t="shared" si="23"/>
        <v>0</v>
      </c>
      <c r="AB129" s="22">
        <f t="shared" si="24"/>
        <v>0</v>
      </c>
      <c r="AC129" s="22">
        <f t="shared" si="27"/>
        <v>0</v>
      </c>
      <c r="AE129" s="30">
        <f t="shared" si="25"/>
        <v>0</v>
      </c>
      <c r="AF129" s="22">
        <f t="shared" si="28"/>
        <v>0</v>
      </c>
      <c r="AG129">
        <f t="shared" si="26"/>
        <v>0</v>
      </c>
      <c r="AH129" s="22"/>
    </row>
    <row r="131" spans="14:34" x14ac:dyDescent="0.45">
      <c r="N131" t="s">
        <v>54</v>
      </c>
      <c r="O131" s="38">
        <f>SUM(O114:O129)</f>
        <v>0</v>
      </c>
      <c r="Q131" s="22">
        <f>SUM(Q114:Q129)</f>
        <v>0</v>
      </c>
      <c r="S131" s="30">
        <f>SUM(S114:S129)</f>
        <v>0</v>
      </c>
      <c r="U131" s="22">
        <f>SUM(U114:U129)</f>
        <v>0</v>
      </c>
      <c r="W131" s="38">
        <f>SUM(W114:W129)</f>
        <v>0</v>
      </c>
      <c r="Y131" s="22">
        <f>SUM(Y114:Y129)</f>
        <v>0</v>
      </c>
      <c r="AA131" s="38">
        <f>SUM(AA114:AA129)</f>
        <v>0</v>
      </c>
      <c r="AC131" s="22">
        <f>SUM(AC114:AC129)</f>
        <v>0</v>
      </c>
      <c r="AE131" s="31">
        <f>SUM(AE114:AE129)</f>
        <v>0</v>
      </c>
      <c r="AF131" s="2"/>
      <c r="AG131">
        <f>SUM(AG114:AG129)</f>
        <v>0</v>
      </c>
      <c r="AH131" s="22"/>
    </row>
    <row r="135" spans="14:34" x14ac:dyDescent="0.45">
      <c r="N135" s="3" t="s">
        <v>26</v>
      </c>
      <c r="P135" s="5" t="str">
        <f>($C$3)</f>
        <v>p7eINT_metier</v>
      </c>
      <c r="T135" s="6" t="s">
        <v>27</v>
      </c>
      <c r="W135" s="7" t="str">
        <f>($C$5)</f>
        <v>Plaice VIIe - International (Used metier based datasets)</v>
      </c>
    </row>
    <row r="136" spans="14:34" x14ac:dyDescent="0.45">
      <c r="N136" s="3"/>
    </row>
    <row r="137" spans="14:34" x14ac:dyDescent="0.45">
      <c r="N137" s="6" t="s">
        <v>29</v>
      </c>
      <c r="P137" s="5">
        <f>($B$7)</f>
        <v>1988</v>
      </c>
      <c r="Q137" s="9"/>
      <c r="R137" s="9"/>
      <c r="S137" s="9"/>
      <c r="T137" s="6" t="s">
        <v>30</v>
      </c>
      <c r="U137" s="10"/>
      <c r="W137" s="5" t="str">
        <f>($D$7)</f>
        <v>Combined</v>
      </c>
    </row>
    <row r="138" spans="14:34" x14ac:dyDescent="0.45">
      <c r="N138" s="6"/>
      <c r="P138" s="6"/>
      <c r="Q138" s="9"/>
      <c r="R138" s="9"/>
      <c r="S138" s="9"/>
      <c r="U138" s="10"/>
    </row>
    <row r="139" spans="14:34" x14ac:dyDescent="0.45">
      <c r="N139" s="6" t="s">
        <v>32</v>
      </c>
      <c r="P139" s="36">
        <f>($F$7)</f>
        <v>42194</v>
      </c>
      <c r="Q139" s="2"/>
      <c r="R139" s="2"/>
      <c r="T139" s="6" t="s">
        <v>33</v>
      </c>
      <c r="U139" s="2"/>
      <c r="W139" s="5" t="str">
        <f>($J$7)</f>
        <v>idh</v>
      </c>
    </row>
    <row r="142" spans="14:34" x14ac:dyDescent="0.45">
      <c r="N142" s="15" t="s">
        <v>68</v>
      </c>
      <c r="X142" s="57" t="s">
        <v>148</v>
      </c>
    </row>
    <row r="143" spans="14:34" x14ac:dyDescent="0.45">
      <c r="X143" s="57" t="s">
        <v>149</v>
      </c>
    </row>
    <row r="144" spans="14:34" x14ac:dyDescent="0.45">
      <c r="N144" s="3" t="s">
        <v>78</v>
      </c>
      <c r="S144">
        <v>5.4999999999999997E-3</v>
      </c>
      <c r="T144">
        <v>5.1499999999999997E-2</v>
      </c>
      <c r="W144">
        <v>5.8700000000000002E-2</v>
      </c>
    </row>
    <row r="145" spans="10:39" x14ac:dyDescent="0.45">
      <c r="AH145" s="66"/>
      <c r="AI145" s="66"/>
      <c r="AJ145" s="67"/>
      <c r="AK145" s="67"/>
      <c r="AL145" s="67"/>
      <c r="AM145" s="67"/>
    </row>
    <row r="146" spans="10:39" x14ac:dyDescent="0.45">
      <c r="O146" s="37" t="str">
        <f>J13</f>
        <v>TOTAL</v>
      </c>
      <c r="P146" s="2"/>
      <c r="AA146" s="42" t="s">
        <v>79</v>
      </c>
      <c r="AF146" s="42" t="s">
        <v>79</v>
      </c>
      <c r="AH146" s="66"/>
      <c r="AI146" s="66"/>
      <c r="AJ146" s="68" t="s">
        <v>79</v>
      </c>
      <c r="AK146" s="67"/>
      <c r="AL146" s="67"/>
      <c r="AM146" s="67"/>
    </row>
    <row r="147" spans="10:39" x14ac:dyDescent="0.45">
      <c r="O147" s="37" t="str">
        <f>J14</f>
        <v>ANNUAL</v>
      </c>
      <c r="P147" s="2"/>
      <c r="S147" t="s">
        <v>80</v>
      </c>
      <c r="T147" t="s">
        <v>81</v>
      </c>
      <c r="AA147" s="42" t="s">
        <v>82</v>
      </c>
      <c r="AE147" t="s">
        <v>80</v>
      </c>
      <c r="AF147" s="42" t="s">
        <v>82</v>
      </c>
      <c r="AH147" s="66"/>
      <c r="AI147" s="66"/>
      <c r="AJ147" s="68" t="s">
        <v>83</v>
      </c>
      <c r="AK147" s="67"/>
      <c r="AL147" s="67"/>
      <c r="AM147" s="67"/>
    </row>
    <row r="148" spans="10:39" x14ac:dyDescent="0.45">
      <c r="N148" s="17" t="s">
        <v>40</v>
      </c>
      <c r="O148" s="10" t="s">
        <v>74</v>
      </c>
      <c r="P148" s="10" t="s">
        <v>75</v>
      </c>
      <c r="S148" t="s">
        <v>84</v>
      </c>
      <c r="T148" t="s">
        <v>85</v>
      </c>
      <c r="W148" t="s">
        <v>86</v>
      </c>
      <c r="X148" t="s">
        <v>87</v>
      </c>
      <c r="AA148" s="42" t="s">
        <v>88</v>
      </c>
      <c r="AE148" t="s">
        <v>89</v>
      </c>
      <c r="AF148" s="42" t="s">
        <v>90</v>
      </c>
      <c r="AH148" s="66"/>
      <c r="AI148" s="66"/>
      <c r="AJ148" s="68" t="s">
        <v>91</v>
      </c>
      <c r="AK148" s="67"/>
      <c r="AL148" s="67"/>
      <c r="AM148" s="67"/>
    </row>
    <row r="149" spans="10:39" x14ac:dyDescent="0.45">
      <c r="N149" s="17">
        <v>0</v>
      </c>
      <c r="O149" s="30">
        <f t="shared" ref="O149:O164" si="29">SUM(AE81+AE114)</f>
        <v>0</v>
      </c>
      <c r="P149" s="22">
        <f t="shared" ref="P149:P164" si="30">IF(AE81+AE114=0,0,(AE81*AF81+AE114* AF114)/(AE81+AE114))</f>
        <v>0</v>
      </c>
      <c r="Q149" s="22">
        <f t="shared" ref="Q149:Q164" si="31">SUM(O149*P149)</f>
        <v>0</v>
      </c>
      <c r="AF149" s="42"/>
      <c r="AH149" s="66"/>
      <c r="AI149" s="66"/>
      <c r="AJ149" s="67">
        <f t="shared" ref="AJ149:AJ164" si="32">SUM(O149*P149)</f>
        <v>0</v>
      </c>
      <c r="AK149" s="67"/>
      <c r="AL149" s="69">
        <f t="shared" ref="AL149:AL164" si="33">SUM(P149*$AJ$168)</f>
        <v>0</v>
      </c>
      <c r="AM149" s="67"/>
    </row>
    <row r="150" spans="10:39" x14ac:dyDescent="0.45">
      <c r="J150" s="56"/>
      <c r="N150" s="17">
        <v>1</v>
      </c>
      <c r="O150" s="30">
        <f t="shared" si="29"/>
        <v>12000</v>
      </c>
      <c r="P150" s="22">
        <f t="shared" si="30"/>
        <v>0.14299999999999999</v>
      </c>
      <c r="Q150" s="22">
        <f t="shared" si="31"/>
        <v>1715.9999999999998</v>
      </c>
      <c r="S150">
        <v>1.5</v>
      </c>
      <c r="T150" s="22">
        <f t="shared" ref="T150:T164" si="34">P150</f>
        <v>0.14299999999999999</v>
      </c>
      <c r="W150" s="22">
        <f>SUM(($S$144*S150^2)+($T$144*S150)+$W$144)</f>
        <v>0.14832499999999998</v>
      </c>
      <c r="X150">
        <f>SUM(O150*W150)</f>
        <v>1779.8999999999999</v>
      </c>
      <c r="AA150" s="43">
        <f>SUM(W150*$X$168)</f>
        <v>0.15024118917628823</v>
      </c>
      <c r="AE150">
        <v>1</v>
      </c>
      <c r="AF150" s="43">
        <f>SUM(($S$144*AE150^2)+($T$144*AE150)+$W$144)*$X$168</f>
        <v>0.1171947115300627</v>
      </c>
      <c r="AH150" s="66"/>
      <c r="AI150" s="66"/>
      <c r="AJ150" s="67">
        <f>SUM(O150*P150)</f>
        <v>1715.9999999999998</v>
      </c>
      <c r="AK150" s="67"/>
      <c r="AL150" s="69">
        <f t="shared" si="33"/>
        <v>0.14298386303998484</v>
      </c>
      <c r="AM150" s="67"/>
    </row>
    <row r="151" spans="10:39" x14ac:dyDescent="0.45">
      <c r="J151" s="56"/>
      <c r="N151" s="17">
        <v>2</v>
      </c>
      <c r="O151" s="30">
        <f t="shared" si="29"/>
        <v>1817227.5</v>
      </c>
      <c r="P151" s="22">
        <f t="shared" si="30"/>
        <v>0.22861345545828196</v>
      </c>
      <c r="Q151" s="22">
        <f t="shared" si="31"/>
        <v>415442.65812881506</v>
      </c>
      <c r="S151">
        <v>2.5</v>
      </c>
      <c r="T151" s="22">
        <f t="shared" si="34"/>
        <v>0.22861345545828196</v>
      </c>
      <c r="W151" s="22">
        <f t="shared" ref="W151:W164" si="35">SUM(($S$144*S151^2)+($T$144*S151)+$W$144)</f>
        <v>0.22182499999999999</v>
      </c>
      <c r="X151">
        <f t="shared" ref="X151:X164" si="36">SUM(O151*W151)</f>
        <v>403106.49018749996</v>
      </c>
      <c r="AA151" s="43">
        <f t="shared" ref="AA151:AA164" si="37">SUM(W151*$X$168)</f>
        <v>0.22469072502295728</v>
      </c>
      <c r="AE151">
        <v>2</v>
      </c>
      <c r="AF151" s="43">
        <f t="shared" ref="AF151:AF164" si="38">SUM(($S$144*AE151^2)+($T$144*AE151)+$W$144)*$X$168</f>
        <v>0.18607319367391978</v>
      </c>
      <c r="AH151" s="66"/>
      <c r="AI151" s="66"/>
      <c r="AJ151" s="67">
        <f t="shared" si="32"/>
        <v>415442.65812881506</v>
      </c>
      <c r="AK151" s="67"/>
      <c r="AL151" s="69">
        <f t="shared" si="33"/>
        <v>0.22858765737303963</v>
      </c>
      <c r="AM151" s="67"/>
    </row>
    <row r="152" spans="10:39" x14ac:dyDescent="0.45">
      <c r="J152" s="56"/>
      <c r="N152" s="17">
        <v>3</v>
      </c>
      <c r="O152" s="30">
        <f t="shared" si="29"/>
        <v>4626944.5</v>
      </c>
      <c r="P152" s="22">
        <f t="shared" si="30"/>
        <v>0.31354664681214628</v>
      </c>
      <c r="Q152" s="22">
        <f t="shared" si="31"/>
        <v>1450762.9329609028</v>
      </c>
      <c r="S152">
        <v>3.5</v>
      </c>
      <c r="T152" s="22">
        <f t="shared" si="34"/>
        <v>0.31354664681214628</v>
      </c>
      <c r="W152" s="22">
        <f t="shared" si="35"/>
        <v>0.30632499999999996</v>
      </c>
      <c r="X152">
        <f t="shared" si="36"/>
        <v>1417348.7739624998</v>
      </c>
      <c r="AA152" s="43">
        <f t="shared" si="37"/>
        <v>0.31028236827525019</v>
      </c>
      <c r="AE152">
        <v>3</v>
      </c>
      <c r="AF152" s="43">
        <f t="shared" si="38"/>
        <v>0.26609378322340077</v>
      </c>
      <c r="AH152" s="66"/>
      <c r="AI152" s="66"/>
      <c r="AJ152" s="67">
        <f t="shared" si="32"/>
        <v>1450762.9329609028</v>
      </c>
      <c r="AK152" s="67"/>
      <c r="AL152" s="69">
        <f t="shared" si="33"/>
        <v>0.31351126436667431</v>
      </c>
      <c r="AM152" s="67"/>
    </row>
    <row r="153" spans="10:39" x14ac:dyDescent="0.45">
      <c r="J153" s="56"/>
      <c r="N153" s="17">
        <v>4</v>
      </c>
      <c r="O153" s="30">
        <f t="shared" si="29"/>
        <v>1086968</v>
      </c>
      <c r="P153" s="22">
        <f t="shared" si="30"/>
        <v>0.39221517634721803</v>
      </c>
      <c r="Q153" s="22">
        <f t="shared" si="31"/>
        <v>426325.34580378287</v>
      </c>
      <c r="S153">
        <v>4.5</v>
      </c>
      <c r="T153" s="22">
        <f t="shared" si="34"/>
        <v>0.39221517634721803</v>
      </c>
      <c r="W153" s="22">
        <f t="shared" si="35"/>
        <v>0.40182499999999999</v>
      </c>
      <c r="X153">
        <f t="shared" si="36"/>
        <v>436770.9166</v>
      </c>
      <c r="AA153" s="43">
        <f t="shared" si="37"/>
        <v>0.40701611893316714</v>
      </c>
      <c r="AE153">
        <v>4</v>
      </c>
      <c r="AF153" s="43">
        <f t="shared" si="38"/>
        <v>0.35725648017850575</v>
      </c>
      <c r="AH153" s="66"/>
      <c r="AI153" s="66"/>
      <c r="AJ153" s="67">
        <f t="shared" si="32"/>
        <v>426325.34580378287</v>
      </c>
      <c r="AK153" s="67"/>
      <c r="AL153" s="69">
        <f t="shared" si="33"/>
        <v>0.39217091648275615</v>
      </c>
      <c r="AM153" s="67"/>
    </row>
    <row r="154" spans="10:39" x14ac:dyDescent="0.45">
      <c r="J154" s="56"/>
      <c r="N154" s="17">
        <v>5</v>
      </c>
      <c r="O154" s="30">
        <f t="shared" si="29"/>
        <v>456000</v>
      </c>
      <c r="P154" s="22">
        <f t="shared" si="30"/>
        <v>0.51743015167436435</v>
      </c>
      <c r="Q154" s="22">
        <f t="shared" si="31"/>
        <v>235948.14916351016</v>
      </c>
      <c r="S154">
        <v>5.5</v>
      </c>
      <c r="T154" s="22">
        <f t="shared" si="34"/>
        <v>0.51743015167436435</v>
      </c>
      <c r="W154" s="22">
        <f t="shared" si="35"/>
        <v>0.50832500000000003</v>
      </c>
      <c r="X154">
        <f t="shared" si="36"/>
        <v>231796.2</v>
      </c>
      <c r="AA154" s="43">
        <f t="shared" si="37"/>
        <v>0.51489197699670808</v>
      </c>
      <c r="AE154">
        <v>5</v>
      </c>
      <c r="AF154" s="43">
        <f t="shared" si="38"/>
        <v>0.45956128453923462</v>
      </c>
      <c r="AH154" s="66"/>
      <c r="AI154" s="66"/>
      <c r="AJ154" s="67">
        <f t="shared" si="32"/>
        <v>235948.14916351016</v>
      </c>
      <c r="AK154" s="67"/>
      <c r="AL154" s="69">
        <f t="shared" si="33"/>
        <v>0.51737176181654476</v>
      </c>
      <c r="AM154" s="67"/>
    </row>
    <row r="155" spans="10:39" x14ac:dyDescent="0.45">
      <c r="J155" s="56"/>
      <c r="N155" s="17">
        <v>6</v>
      </c>
      <c r="O155" s="30">
        <f t="shared" si="29"/>
        <v>149400</v>
      </c>
      <c r="P155" s="22">
        <f t="shared" si="30"/>
        <v>0.62570330334812307</v>
      </c>
      <c r="Q155" s="22">
        <f t="shared" si="31"/>
        <v>93480.073520209582</v>
      </c>
      <c r="S155">
        <v>6.5</v>
      </c>
      <c r="T155" s="22">
        <f t="shared" si="34"/>
        <v>0.62570330334812307</v>
      </c>
      <c r="W155" s="22">
        <f t="shared" si="35"/>
        <v>0.62582499999999996</v>
      </c>
      <c r="X155">
        <f t="shared" si="36"/>
        <v>93498.25499999999</v>
      </c>
      <c r="AA155" s="43">
        <f t="shared" si="37"/>
        <v>0.63390994246587273</v>
      </c>
      <c r="AE155">
        <v>6</v>
      </c>
      <c r="AF155" s="43">
        <f t="shared" si="38"/>
        <v>0.57300819630558741</v>
      </c>
      <c r="AH155" s="66"/>
      <c r="AI155" s="66"/>
      <c r="AJ155" s="67">
        <f t="shared" si="32"/>
        <v>93480.073520209582</v>
      </c>
      <c r="AK155" s="67"/>
      <c r="AL155" s="69">
        <f t="shared" si="33"/>
        <v>0.62563269531184706</v>
      </c>
      <c r="AM155" s="67"/>
    </row>
    <row r="156" spans="10:39" x14ac:dyDescent="0.45">
      <c r="J156" s="56"/>
      <c r="N156" s="17">
        <v>7</v>
      </c>
      <c r="O156" s="30">
        <f t="shared" si="29"/>
        <v>111550</v>
      </c>
      <c r="P156" s="22">
        <f t="shared" si="30"/>
        <v>0.74190475913297704</v>
      </c>
      <c r="Q156" s="22">
        <f t="shared" si="31"/>
        <v>82759.475881283593</v>
      </c>
      <c r="S156">
        <v>7.5</v>
      </c>
      <c r="T156" s="22">
        <f t="shared" si="34"/>
        <v>0.74190475913297704</v>
      </c>
      <c r="W156" s="22">
        <f t="shared" si="35"/>
        <v>0.75432499999999991</v>
      </c>
      <c r="X156">
        <f t="shared" si="36"/>
        <v>84144.953749999986</v>
      </c>
      <c r="AA156" s="43">
        <f t="shared" si="37"/>
        <v>0.76407001534066143</v>
      </c>
      <c r="AE156">
        <v>7</v>
      </c>
      <c r="AF156" s="43">
        <f t="shared" si="38"/>
        <v>0.69759721547756404</v>
      </c>
      <c r="AH156" s="66"/>
      <c r="AI156" s="66"/>
      <c r="AJ156" s="67">
        <f t="shared" si="32"/>
        <v>82759.475881283593</v>
      </c>
      <c r="AK156" s="67"/>
      <c r="AL156" s="69">
        <f t="shared" si="33"/>
        <v>0.74182103824183598</v>
      </c>
      <c r="AM156" s="67"/>
    </row>
    <row r="157" spans="10:39" x14ac:dyDescent="0.45">
      <c r="J157" s="56"/>
      <c r="N157" s="17">
        <v>8</v>
      </c>
      <c r="O157" s="30">
        <f t="shared" si="29"/>
        <v>37750</v>
      </c>
      <c r="P157" s="22">
        <f t="shared" si="30"/>
        <v>0.88810135470611773</v>
      </c>
      <c r="Q157" s="22">
        <f t="shared" si="31"/>
        <v>33525.826140155943</v>
      </c>
      <c r="S157">
        <v>8.5</v>
      </c>
      <c r="T157" s="22">
        <f t="shared" si="34"/>
        <v>0.88810135470611773</v>
      </c>
      <c r="W157" s="22">
        <f t="shared" si="35"/>
        <v>0.89382499999999987</v>
      </c>
      <c r="X157">
        <f t="shared" si="36"/>
        <v>33741.893749999996</v>
      </c>
      <c r="AA157" s="43">
        <f t="shared" si="37"/>
        <v>0.90537219562107407</v>
      </c>
      <c r="AE157">
        <v>8</v>
      </c>
      <c r="AF157" s="43">
        <f t="shared" si="38"/>
        <v>0.83332834205516493</v>
      </c>
      <c r="AH157" s="66"/>
      <c r="AI157" s="66"/>
      <c r="AJ157" s="67">
        <f t="shared" si="32"/>
        <v>33525.826140155943</v>
      </c>
      <c r="AK157" s="67"/>
      <c r="AL157" s="69">
        <f t="shared" si="33"/>
        <v>0.88800113613233955</v>
      </c>
      <c r="AM157" s="70"/>
    </row>
    <row r="158" spans="10:39" x14ac:dyDescent="0.45">
      <c r="J158" s="56"/>
      <c r="N158" s="17">
        <v>9</v>
      </c>
      <c r="O158" s="30">
        <f t="shared" si="29"/>
        <v>24250</v>
      </c>
      <c r="P158" s="22">
        <f t="shared" si="30"/>
        <v>1.0177390247452998</v>
      </c>
      <c r="Q158" s="22">
        <f t="shared" si="31"/>
        <v>24680.17135007352</v>
      </c>
      <c r="S158">
        <v>9.5</v>
      </c>
      <c r="T158" s="22">
        <f t="shared" si="34"/>
        <v>1.0177390247452998</v>
      </c>
      <c r="W158" s="22">
        <f t="shared" si="35"/>
        <v>1.0443249999999999</v>
      </c>
      <c r="X158">
        <f t="shared" si="36"/>
        <v>25324.881249999999</v>
      </c>
      <c r="Z158" s="5"/>
      <c r="AA158" s="43">
        <f t="shared" si="37"/>
        <v>1.0578164833071109</v>
      </c>
      <c r="AE158">
        <v>9</v>
      </c>
      <c r="AF158" s="43">
        <f t="shared" si="38"/>
        <v>0.98020157603838942</v>
      </c>
      <c r="AH158" s="66"/>
      <c r="AI158" s="66"/>
      <c r="AJ158" s="67">
        <f t="shared" si="32"/>
        <v>24680.17135007352</v>
      </c>
      <c r="AK158" s="67"/>
      <c r="AL158" s="69">
        <f t="shared" si="33"/>
        <v>1.0176241770953125</v>
      </c>
      <c r="AM158" s="67"/>
    </row>
    <row r="159" spans="10:39" x14ac:dyDescent="0.45">
      <c r="J159" s="56"/>
      <c r="L159" s="34" t="s">
        <v>92</v>
      </c>
      <c r="M159" s="30">
        <f>SUM(O159:O164)</f>
        <v>52000</v>
      </c>
      <c r="N159" s="17">
        <v>10</v>
      </c>
      <c r="O159" s="30">
        <f t="shared" si="29"/>
        <v>37000</v>
      </c>
      <c r="P159" s="22">
        <f t="shared" si="30"/>
        <v>1.1890688719448768</v>
      </c>
      <c r="Q159" s="22">
        <f t="shared" si="31"/>
        <v>43995.548261960437</v>
      </c>
      <c r="S159">
        <v>10.5</v>
      </c>
      <c r="T159" s="22">
        <f t="shared" si="34"/>
        <v>1.1890688719448768</v>
      </c>
      <c r="W159" s="22">
        <f t="shared" si="35"/>
        <v>1.2058249999999999</v>
      </c>
      <c r="X159">
        <f t="shared" si="36"/>
        <v>44615.524999999994</v>
      </c>
      <c r="AA159" s="43">
        <f t="shared" si="37"/>
        <v>1.2214028783987714</v>
      </c>
      <c r="AE159">
        <v>10</v>
      </c>
      <c r="AF159" s="43">
        <f t="shared" si="38"/>
        <v>1.1382169174272381</v>
      </c>
      <c r="AH159" s="66"/>
      <c r="AI159" s="66"/>
      <c r="AJ159" s="67">
        <f t="shared" si="32"/>
        <v>43995.548261960437</v>
      </c>
      <c r="AK159" s="67"/>
      <c r="AL159" s="69">
        <f t="shared" si="33"/>
        <v>1.1889346904285003</v>
      </c>
      <c r="AM159" s="71"/>
    </row>
    <row r="160" spans="10:39" x14ac:dyDescent="0.45">
      <c r="N160" s="17">
        <v>11</v>
      </c>
      <c r="O160" s="30">
        <f t="shared" si="29"/>
        <v>3000</v>
      </c>
      <c r="P160" s="22">
        <f t="shared" si="30"/>
        <v>1.4</v>
      </c>
      <c r="Q160" s="22">
        <f t="shared" si="31"/>
        <v>4200</v>
      </c>
      <c r="S160">
        <v>11.5</v>
      </c>
      <c r="T160" s="22">
        <f t="shared" si="34"/>
        <v>1.4</v>
      </c>
      <c r="W160" s="22">
        <f t="shared" si="35"/>
        <v>1.3783249999999998</v>
      </c>
      <c r="X160">
        <f t="shared" si="36"/>
        <v>4134.9749999999995</v>
      </c>
      <c r="AA160" s="43">
        <f t="shared" si="37"/>
        <v>1.3961313808960556</v>
      </c>
      <c r="AE160">
        <v>11</v>
      </c>
      <c r="AF160" s="43">
        <f t="shared" si="38"/>
        <v>1.3073743662217105</v>
      </c>
      <c r="AH160" s="66"/>
      <c r="AI160" s="66"/>
      <c r="AJ160" s="67">
        <f t="shared" si="32"/>
        <v>4200</v>
      </c>
      <c r="AK160" s="67"/>
      <c r="AL160" s="69">
        <f t="shared" si="33"/>
        <v>1.3998420157760754</v>
      </c>
      <c r="AM160" s="67"/>
    </row>
    <row r="161" spans="14:39" x14ac:dyDescent="0.45">
      <c r="N161" s="17">
        <v>12</v>
      </c>
      <c r="O161" s="30">
        <f t="shared" si="29"/>
        <v>2000</v>
      </c>
      <c r="P161" s="22">
        <f t="shared" si="30"/>
        <v>1.575</v>
      </c>
      <c r="Q161" s="22">
        <f t="shared" si="31"/>
        <v>3150</v>
      </c>
      <c r="S161">
        <v>12.5</v>
      </c>
      <c r="T161" s="22">
        <f t="shared" si="34"/>
        <v>1.575</v>
      </c>
      <c r="W161" s="22">
        <f t="shared" si="35"/>
        <v>1.5618249999999998</v>
      </c>
      <c r="X161">
        <f t="shared" si="36"/>
        <v>3123.6499999999996</v>
      </c>
      <c r="AA161" s="43">
        <f t="shared" si="37"/>
        <v>1.582001990798964</v>
      </c>
      <c r="AE161">
        <v>12</v>
      </c>
      <c r="AF161" s="43">
        <f t="shared" si="38"/>
        <v>1.487673922421807</v>
      </c>
      <c r="AH161" s="66"/>
      <c r="AI161" s="66"/>
      <c r="AJ161" s="67">
        <f t="shared" si="32"/>
        <v>3150</v>
      </c>
      <c r="AK161" s="67"/>
      <c r="AL161" s="69">
        <f t="shared" si="33"/>
        <v>1.574822267748085</v>
      </c>
      <c r="AM161" s="67"/>
    </row>
    <row r="162" spans="14:39" x14ac:dyDescent="0.45">
      <c r="N162" s="17">
        <v>13</v>
      </c>
      <c r="O162" s="30">
        <f t="shared" si="29"/>
        <v>2000</v>
      </c>
      <c r="P162" s="22">
        <f t="shared" si="30"/>
        <v>1.7589999999999999</v>
      </c>
      <c r="Q162" s="22">
        <f t="shared" si="31"/>
        <v>3518</v>
      </c>
      <c r="S162">
        <v>13.5</v>
      </c>
      <c r="T162" s="22">
        <f t="shared" si="34"/>
        <v>1.7589999999999999</v>
      </c>
      <c r="W162" s="22">
        <f t="shared" si="35"/>
        <v>1.7563249999999999</v>
      </c>
      <c r="X162">
        <f t="shared" si="36"/>
        <v>3512.6499999999996</v>
      </c>
      <c r="AA162" s="43">
        <f t="shared" si="37"/>
        <v>1.7790147081074965</v>
      </c>
      <c r="AE162">
        <v>13</v>
      </c>
      <c r="AF162" s="43">
        <f t="shared" si="38"/>
        <v>1.6791155860275273</v>
      </c>
      <c r="AH162" s="66"/>
      <c r="AI162" s="66"/>
      <c r="AJ162" s="67">
        <f t="shared" si="32"/>
        <v>3518</v>
      </c>
      <c r="AK162" s="67"/>
      <c r="AL162" s="69">
        <f t="shared" si="33"/>
        <v>1.7588015041072262</v>
      </c>
      <c r="AM162" s="67"/>
    </row>
    <row r="163" spans="14:39" x14ac:dyDescent="0.45">
      <c r="N163" s="17">
        <v>14</v>
      </c>
      <c r="O163" s="30">
        <f t="shared" si="29"/>
        <v>5000</v>
      </c>
      <c r="P163" s="22">
        <f t="shared" si="30"/>
        <v>1.952</v>
      </c>
      <c r="Q163" s="22">
        <f t="shared" si="31"/>
        <v>9760</v>
      </c>
      <c r="S163">
        <v>14.5</v>
      </c>
      <c r="T163" s="22">
        <f t="shared" si="34"/>
        <v>1.952</v>
      </c>
      <c r="W163" s="22">
        <f t="shared" si="35"/>
        <v>1.9618249999999997</v>
      </c>
      <c r="X163">
        <f t="shared" si="36"/>
        <v>9809.1249999999982</v>
      </c>
      <c r="AA163" s="43">
        <f t="shared" si="37"/>
        <v>1.9871695328216525</v>
      </c>
      <c r="AE163">
        <v>14</v>
      </c>
      <c r="AF163" s="43">
        <f t="shared" si="38"/>
        <v>1.8816993570388716</v>
      </c>
      <c r="AH163" s="66"/>
      <c r="AI163" s="66"/>
      <c r="AJ163" s="67">
        <f t="shared" si="32"/>
        <v>9760</v>
      </c>
      <c r="AK163" s="67"/>
      <c r="AL163" s="69">
        <f t="shared" si="33"/>
        <v>1.9517797248534996</v>
      </c>
      <c r="AM163" s="67"/>
    </row>
    <row r="164" spans="14:39" x14ac:dyDescent="0.45">
      <c r="N164" s="17" t="s">
        <v>53</v>
      </c>
      <c r="O164" s="30">
        <f t="shared" si="29"/>
        <v>3000</v>
      </c>
      <c r="P164" s="22">
        <f t="shared" si="30"/>
        <v>2.1539999999999999</v>
      </c>
      <c r="Q164" s="22">
        <f t="shared" si="31"/>
        <v>6462</v>
      </c>
      <c r="S164">
        <v>15.5</v>
      </c>
      <c r="T164" s="22">
        <f t="shared" si="34"/>
        <v>2.1539999999999999</v>
      </c>
      <c r="W164" s="22">
        <f t="shared" si="35"/>
        <v>2.1783250000000001</v>
      </c>
      <c r="X164">
        <f t="shared" si="36"/>
        <v>6534.9750000000004</v>
      </c>
      <c r="AA164" s="43">
        <f t="shared" si="37"/>
        <v>2.2064664649414332</v>
      </c>
      <c r="AE164">
        <v>15</v>
      </c>
      <c r="AF164" s="43">
        <f t="shared" si="38"/>
        <v>2.0954252354558398</v>
      </c>
      <c r="AH164" s="66"/>
      <c r="AI164" s="66"/>
      <c r="AJ164" s="67">
        <f t="shared" si="32"/>
        <v>6462</v>
      </c>
      <c r="AK164" s="67"/>
      <c r="AL164" s="69">
        <f t="shared" si="33"/>
        <v>2.1537569299869048</v>
      </c>
      <c r="AM164" s="67"/>
    </row>
    <row r="165" spans="14:39" x14ac:dyDescent="0.45">
      <c r="Z165" s="42" t="s">
        <v>92</v>
      </c>
      <c r="AA165" s="43">
        <f>SUM(AA159*O159/M159)+(AA160*O160/M159)+(AA161*O161/M159)+(AA162*O162/M159)+(AA163*O163/M159)+(AA164*O164/M159)</f>
        <v>1.397261175003619</v>
      </c>
      <c r="AB165" s="42"/>
      <c r="AC165" s="42"/>
      <c r="AD165" s="42" t="s">
        <v>93</v>
      </c>
      <c r="AE165" s="44">
        <v>10</v>
      </c>
      <c r="AF165" s="43">
        <f>SUM(AF159*O159/M159)+(AF160*O160/M159)+(AF161*O161/M159)+(AF162*O162/M159)+(AF163*O163/M159)+(AF164*O164/M159)</f>
        <v>1.3089327029217979</v>
      </c>
      <c r="AH165" s="66"/>
      <c r="AI165" s="66"/>
      <c r="AJ165" s="66"/>
      <c r="AK165" s="66"/>
      <c r="AL165" s="43">
        <f>SUM(AL159*O159/M159)+(AL160*O160/M159)+(AL161*O161/M159)+(AL162*O162/M159)+(AL163*O163/M159)+(AL164*O164/M159)</f>
        <v>1.3668755105984915</v>
      </c>
      <c r="AM165" s="66"/>
    </row>
    <row r="166" spans="14:39" x14ac:dyDescent="0.45">
      <c r="N166" t="s">
        <v>54</v>
      </c>
      <c r="O166" s="31">
        <f>SUM(O149:O164)</f>
        <v>8374090</v>
      </c>
      <c r="P166" s="2"/>
      <c r="Q166" s="32">
        <f>SUM(Q149:Q164)</f>
        <v>2835726.1812106944</v>
      </c>
      <c r="W166" t="s">
        <v>94</v>
      </c>
      <c r="X166">
        <f>SUM(X150:X164)</f>
        <v>2799243.1644999995</v>
      </c>
      <c r="AH166" s="66" t="s">
        <v>94</v>
      </c>
      <c r="AI166" s="66"/>
      <c r="AJ166" s="66">
        <f>SUM(AJ149:AJ164)</f>
        <v>2835726.1812106944</v>
      </c>
      <c r="AK166" s="66"/>
      <c r="AL166" s="66"/>
      <c r="AM166" s="66"/>
    </row>
    <row r="167" spans="14:39" x14ac:dyDescent="0.45">
      <c r="AH167" s="66"/>
      <c r="AI167" s="66"/>
      <c r="AJ167" s="66"/>
      <c r="AK167" s="66"/>
      <c r="AL167" s="66"/>
      <c r="AM167" s="66"/>
    </row>
    <row r="168" spans="14:39" x14ac:dyDescent="0.45">
      <c r="N168" t="s">
        <v>95</v>
      </c>
      <c r="O168" s="33">
        <f>IF($Q$166 &gt;0, $Q$166/$J$15/1000,0)</f>
        <v>1.0001128586098602</v>
      </c>
      <c r="P168" s="2"/>
      <c r="W168" t="s">
        <v>96</v>
      </c>
      <c r="X168">
        <f>J15/(X166/1000)</f>
        <v>1.0129188550567216</v>
      </c>
      <c r="AH168" s="66" t="s">
        <v>96</v>
      </c>
      <c r="AI168" s="66"/>
      <c r="AJ168" s="66">
        <f>J15/(AJ166/1000)</f>
        <v>0.99988715412576823</v>
      </c>
      <c r="AK168" s="66"/>
      <c r="AL168" s="66"/>
      <c r="AM168" s="66"/>
    </row>
    <row r="169" spans="14:39" x14ac:dyDescent="0.45">
      <c r="N169" t="s">
        <v>97</v>
      </c>
    </row>
    <row r="170" spans="14:39" x14ac:dyDescent="0.45">
      <c r="N170" t="s">
        <v>98</v>
      </c>
    </row>
  </sheetData>
  <pageMargins left="0.75" right="0.75" top="1" bottom="1" header="0.5" footer="0.5"/>
  <pageSetup paperSize="9" orientation="landscape" blackAndWhite="1" useFirstPageNumber="1" horizontalDpi="4294967292" verticalDpi="4294967292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7649" r:id="rId4" name="Button 1">
              <controlPr defaultSize="0" print="0" autoFill="0" autoLine="0" autoPict="0" macro="'TOTINT+migration(1988)'!PRINT">
                <anchor moveWithCells="1" sizeWithCells="1">
                  <from>
                    <xdr:col>5</xdr:col>
                    <xdr:colOff>354330</xdr:colOff>
                    <xdr:row>2</xdr:row>
                    <xdr:rowOff>0</xdr:rowOff>
                  </from>
                  <to>
                    <xdr:col>7</xdr:col>
                    <xdr:colOff>533400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0" r:id="rId5" name="Button 2">
              <controlPr defaultSize="0" print="0" autoFill="0" autoLine="0" autoPict="0" macro="'TOTINT+migration(1988)'!FIRST">
                <anchor moveWithCells="1" sizeWithCells="1">
                  <from>
                    <xdr:col>4</xdr:col>
                    <xdr:colOff>0</xdr:colOff>
                    <xdr:row>2</xdr:row>
                    <xdr:rowOff>0</xdr:rowOff>
                  </from>
                  <to>
                    <xdr:col>5</xdr:col>
                    <xdr:colOff>354330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1" r:id="rId6" name="Button 3">
              <controlPr defaultSize="0" print="0" autoFill="0" autoLine="0" autoPict="0" macro="'TOTINT+migration(1988)'!SAVE">
                <anchor moveWithCells="1" sizeWithCells="1">
                  <from>
                    <xdr:col>7</xdr:col>
                    <xdr:colOff>533400</xdr:colOff>
                    <xdr:row>2</xdr:row>
                    <xdr:rowOff>0</xdr:rowOff>
                  </from>
                  <to>
                    <xdr:col>10</xdr:col>
                    <xdr:colOff>57150</xdr:colOff>
                    <xdr:row>5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pageSetUpPr autoPageBreaks="0"/>
  </sheetPr>
  <dimension ref="A1:BC170"/>
  <sheetViews>
    <sheetView zoomScaleNormal="100" workbookViewId="0"/>
  </sheetViews>
  <sheetFormatPr defaultRowHeight="12.3" x14ac:dyDescent="0.45"/>
  <cols>
    <col min="7" max="7" width="2.71875" customWidth="1"/>
    <col min="9" max="9" width="2.71875" customWidth="1"/>
    <col min="10" max="10" width="9.83203125" customWidth="1"/>
    <col min="14" max="14" width="5.71875" customWidth="1"/>
    <col min="15" max="15" width="10.71875" customWidth="1"/>
    <col min="16" max="16" width="7.71875" customWidth="1"/>
    <col min="17" max="17" width="6.71875" hidden="1" customWidth="1"/>
    <col min="18" max="18" width="3.71875" customWidth="1"/>
    <col min="19" max="19" width="10.71875" customWidth="1"/>
    <col min="20" max="20" width="7.71875" customWidth="1"/>
    <col min="21" max="21" width="6.71875" hidden="1" customWidth="1"/>
    <col min="22" max="22" width="3.71875" customWidth="1"/>
    <col min="23" max="23" width="10.71875" customWidth="1"/>
    <col min="24" max="24" width="7.71875" customWidth="1"/>
    <col min="25" max="25" width="6.71875" hidden="1" customWidth="1"/>
    <col min="26" max="26" width="3.71875" customWidth="1"/>
    <col min="27" max="27" width="10.71875" customWidth="1"/>
    <col min="28" max="28" width="7.71875" customWidth="1"/>
    <col min="29" max="29" width="6.71875" hidden="1" customWidth="1"/>
    <col min="30" max="30" width="3.71875" customWidth="1"/>
    <col min="31" max="31" width="10.71875" customWidth="1"/>
    <col min="32" max="32" width="7.71875" customWidth="1"/>
    <col min="33" max="33" width="0" hidden="1" customWidth="1"/>
    <col min="35" max="35" width="5.27734375" customWidth="1"/>
    <col min="36" max="36" width="8.71875" customWidth="1"/>
    <col min="37" max="37" width="6.27734375" customWidth="1"/>
    <col min="38" max="38" width="6.44140625" customWidth="1"/>
  </cols>
  <sheetData>
    <row r="1" spans="1:55" ht="22.5" x14ac:dyDescent="0.75">
      <c r="A1" s="3" t="s">
        <v>22</v>
      </c>
      <c r="C1" s="1" t="s">
        <v>23</v>
      </c>
      <c r="E1" s="2"/>
      <c r="F1" s="3" t="s">
        <v>24</v>
      </c>
      <c r="J1" s="3" t="s">
        <v>25</v>
      </c>
      <c r="N1" s="3" t="s">
        <v>26</v>
      </c>
      <c r="P1" s="5" t="str">
        <f>($C$3)</f>
        <v>p7eINT_metier</v>
      </c>
      <c r="T1" s="6" t="s">
        <v>27</v>
      </c>
      <c r="W1" s="7" t="str">
        <f>($C$5)</f>
        <v>Plaice VIIe - International (Used metier based datasets)</v>
      </c>
    </row>
    <row r="2" spans="1:55" x14ac:dyDescent="0.45">
      <c r="N2" s="3"/>
    </row>
    <row r="3" spans="1:55" x14ac:dyDescent="0.45">
      <c r="A3" s="3" t="s">
        <v>26</v>
      </c>
      <c r="C3" s="11" t="s">
        <v>28</v>
      </c>
      <c r="D3" s="39"/>
      <c r="N3" s="6" t="s">
        <v>29</v>
      </c>
      <c r="P3" s="5">
        <f>($B$7)</f>
        <v>1987</v>
      </c>
      <c r="Q3" s="9"/>
      <c r="R3" s="9"/>
      <c r="S3" s="9"/>
      <c r="T3" s="6" t="s">
        <v>30</v>
      </c>
      <c r="U3" s="10"/>
      <c r="W3" s="5" t="str">
        <f>($D$7)</f>
        <v>Combined</v>
      </c>
    </row>
    <row r="4" spans="1:55" x14ac:dyDescent="0.45">
      <c r="A4" s="3"/>
      <c r="N4" s="6"/>
      <c r="P4" s="6"/>
      <c r="Q4" s="9"/>
      <c r="R4" s="9"/>
      <c r="S4" s="9"/>
      <c r="U4" s="10"/>
    </row>
    <row r="5" spans="1:55" x14ac:dyDescent="0.45">
      <c r="A5" s="6" t="s">
        <v>27</v>
      </c>
      <c r="C5" s="11" t="s">
        <v>31</v>
      </c>
      <c r="D5" s="9"/>
      <c r="E5" s="9"/>
      <c r="G5" s="10"/>
      <c r="N5" s="6" t="s">
        <v>32</v>
      </c>
      <c r="P5" s="36">
        <f>($F$7)</f>
        <v>42194</v>
      </c>
      <c r="Q5" s="2"/>
      <c r="R5" s="2"/>
      <c r="T5" s="6" t="s">
        <v>33</v>
      </c>
      <c r="U5" s="2"/>
      <c r="W5" s="5" t="str">
        <f>($J$7)</f>
        <v>idh</v>
      </c>
    </row>
    <row r="6" spans="1:55" x14ac:dyDescent="0.45">
      <c r="A6" s="6"/>
      <c r="C6" s="6"/>
      <c r="D6" s="9"/>
      <c r="E6" s="9"/>
      <c r="G6" s="10"/>
    </row>
    <row r="7" spans="1:55" x14ac:dyDescent="0.45">
      <c r="A7" s="6" t="s">
        <v>29</v>
      </c>
      <c r="B7" s="12">
        <v>1987</v>
      </c>
      <c r="C7" s="9" t="s">
        <v>30</v>
      </c>
      <c r="D7" s="13" t="str">
        <f>IF(F45=1, "Combined",IF(F45=2, "Separate",""))</f>
        <v>Combined</v>
      </c>
      <c r="E7" s="4" t="s">
        <v>32</v>
      </c>
      <c r="F7" s="35">
        <v>42194</v>
      </c>
      <c r="G7" s="2"/>
      <c r="I7" s="4" t="s">
        <v>33</v>
      </c>
      <c r="J7" s="40" t="s">
        <v>34</v>
      </c>
    </row>
    <row r="8" spans="1:55" x14ac:dyDescent="0.45">
      <c r="N8" s="15" t="s">
        <v>35</v>
      </c>
      <c r="AU8" s="45"/>
    </row>
    <row r="9" spans="1:55" x14ac:dyDescent="0.45">
      <c r="AF9" s="46"/>
      <c r="AG9" s="46"/>
      <c r="AH9" s="46"/>
      <c r="AI9" s="46"/>
      <c r="AJ9" s="46"/>
      <c r="AK9" s="46"/>
      <c r="AL9" s="46"/>
      <c r="AM9" s="46"/>
      <c r="AN9" s="46"/>
      <c r="AO9" s="47"/>
      <c r="AU9" s="45"/>
    </row>
    <row r="10" spans="1:55" x14ac:dyDescent="0.45">
      <c r="A10" t="s">
        <v>36</v>
      </c>
      <c r="N10" s="3" t="s">
        <v>37</v>
      </c>
    </row>
    <row r="11" spans="1:55" x14ac:dyDescent="0.45">
      <c r="A11" t="s">
        <v>38</v>
      </c>
      <c r="AK11" s="9"/>
    </row>
    <row r="12" spans="1:55" x14ac:dyDescent="0.45">
      <c r="O12" s="37" t="str">
        <f>C14</f>
        <v>International</v>
      </c>
      <c r="P12" s="2"/>
      <c r="S12" s="37" t="str">
        <f>D14</f>
        <v>Migration</v>
      </c>
      <c r="T12" s="2"/>
      <c r="U12" s="5"/>
      <c r="W12" s="37" t="str">
        <f>E14</f>
        <v>-</v>
      </c>
      <c r="X12" s="2"/>
      <c r="Z12" s="5"/>
      <c r="AA12" s="37" t="str">
        <f>F14</f>
        <v>-</v>
      </c>
      <c r="AB12" s="2"/>
      <c r="AC12" s="5"/>
      <c r="AJ12" s="9"/>
      <c r="AX12" s="42"/>
      <c r="BC12" s="42"/>
    </row>
    <row r="13" spans="1:55" x14ac:dyDescent="0.45">
      <c r="I13" s="4"/>
      <c r="J13" s="16" t="s">
        <v>39</v>
      </c>
      <c r="N13" s="17" t="s">
        <v>40</v>
      </c>
      <c r="O13" s="10"/>
      <c r="P13" s="10"/>
      <c r="S13" s="10"/>
      <c r="T13" s="10"/>
      <c r="U13" s="10"/>
      <c r="W13" s="10" t="s">
        <v>41</v>
      </c>
      <c r="X13" s="10" t="s">
        <v>42</v>
      </c>
      <c r="AA13" s="10" t="s">
        <v>41</v>
      </c>
      <c r="AB13" s="10" t="s">
        <v>42</v>
      </c>
      <c r="AC13" s="10"/>
      <c r="AE13" s="10"/>
      <c r="AX13" s="42"/>
      <c r="BC13" s="42"/>
    </row>
    <row r="14" spans="1:55" x14ac:dyDescent="0.45">
      <c r="C14" s="41" t="s">
        <v>43</v>
      </c>
      <c r="D14" s="41" t="s">
        <v>44</v>
      </c>
      <c r="E14" s="41" t="s">
        <v>45</v>
      </c>
      <c r="F14" s="41" t="s">
        <v>45</v>
      </c>
      <c r="H14" s="16" t="s">
        <v>46</v>
      </c>
      <c r="I14" s="4"/>
      <c r="J14" s="16" t="s">
        <v>47</v>
      </c>
      <c r="N14" s="17">
        <v>0</v>
      </c>
      <c r="O14" s="30"/>
      <c r="P14" s="22"/>
      <c r="Q14" s="18"/>
      <c r="S14" s="30"/>
      <c r="T14" s="22"/>
      <c r="U14" s="20"/>
      <c r="W14" s="30">
        <v>0</v>
      </c>
      <c r="X14" s="22">
        <v>0</v>
      </c>
      <c r="AA14" s="30">
        <v>0</v>
      </c>
      <c r="AB14" s="22">
        <v>0</v>
      </c>
      <c r="AC14" s="23"/>
      <c r="AE14" s="22"/>
      <c r="AX14" s="42"/>
      <c r="BC14" s="42"/>
    </row>
    <row r="15" spans="1:55" x14ac:dyDescent="0.45">
      <c r="A15" t="s">
        <v>48</v>
      </c>
      <c r="C15" s="20">
        <v>1958</v>
      </c>
      <c r="D15" s="22">
        <v>313.84827413961102</v>
      </c>
      <c r="E15" s="20">
        <f>0</f>
        <v>0</v>
      </c>
      <c r="F15" s="20">
        <f>0</f>
        <v>0</v>
      </c>
      <c r="H15" s="22"/>
      <c r="J15" s="22">
        <f>SUM(C15:F15)</f>
        <v>2271.848274139611</v>
      </c>
      <c r="N15" s="17">
        <v>1</v>
      </c>
      <c r="O15" s="30">
        <v>74000</v>
      </c>
      <c r="P15" s="22">
        <v>0.25700000000000001</v>
      </c>
      <c r="Q15" s="18"/>
      <c r="S15" s="30">
        <v>0</v>
      </c>
      <c r="T15" s="22">
        <v>0</v>
      </c>
      <c r="U15" s="20"/>
      <c r="W15" s="30">
        <v>0</v>
      </c>
      <c r="X15" s="22">
        <v>0</v>
      </c>
      <c r="AA15" s="30">
        <v>0</v>
      </c>
      <c r="AB15" s="22">
        <v>0</v>
      </c>
      <c r="AC15" s="23"/>
      <c r="AE15" s="22"/>
      <c r="BC15" s="42"/>
    </row>
    <row r="16" spans="1:55" x14ac:dyDescent="0.45">
      <c r="N16" s="17">
        <v>2</v>
      </c>
      <c r="O16" s="30">
        <v>1029000</v>
      </c>
      <c r="P16" s="22">
        <v>0.29399999999999998</v>
      </c>
      <c r="Q16" s="18"/>
      <c r="S16" s="30">
        <v>34312.5</v>
      </c>
      <c r="T16" s="22">
        <v>0.24158718348236399</v>
      </c>
      <c r="U16" s="20"/>
      <c r="W16" s="30">
        <v>0</v>
      </c>
      <c r="X16" s="22">
        <v>0</v>
      </c>
      <c r="AA16" s="30">
        <v>0</v>
      </c>
      <c r="AB16" s="22">
        <v>0</v>
      </c>
      <c r="AC16" s="23"/>
      <c r="AE16" s="22"/>
      <c r="AQ16" s="22"/>
      <c r="AT16" s="22"/>
      <c r="AX16" s="43"/>
      <c r="BC16" s="43"/>
    </row>
    <row r="17" spans="1:55" x14ac:dyDescent="0.45">
      <c r="A17" t="s">
        <v>49</v>
      </c>
      <c r="C17" s="20">
        <v>1958</v>
      </c>
      <c r="D17" s="22">
        <v>313.84827413961102</v>
      </c>
      <c r="E17" s="20">
        <f>0</f>
        <v>0</v>
      </c>
      <c r="F17" s="20">
        <f>0</f>
        <v>0</v>
      </c>
      <c r="H17" s="22">
        <f>SUM(C17:F17)</f>
        <v>2271.848274139611</v>
      </c>
      <c r="I17" s="22"/>
      <c r="J17" s="22"/>
      <c r="N17" s="17">
        <v>3</v>
      </c>
      <c r="O17" s="30">
        <v>1846000</v>
      </c>
      <c r="P17" s="22">
        <v>0.34399999999999997</v>
      </c>
      <c r="Q17" s="18"/>
      <c r="S17" s="30">
        <v>236989.5</v>
      </c>
      <c r="T17" s="22">
        <v>0.310053087567423</v>
      </c>
      <c r="U17" s="20"/>
      <c r="W17" s="30">
        <v>0</v>
      </c>
      <c r="X17" s="22">
        <v>0</v>
      </c>
      <c r="AA17" s="30">
        <v>0</v>
      </c>
      <c r="AB17" s="22">
        <v>0</v>
      </c>
      <c r="AC17" s="23"/>
      <c r="AE17" s="22"/>
      <c r="AQ17" s="22"/>
      <c r="AT17" s="22"/>
      <c r="AX17" s="43"/>
      <c r="BC17" s="43"/>
    </row>
    <row r="18" spans="1:55" x14ac:dyDescent="0.45">
      <c r="N18" s="17">
        <v>4</v>
      </c>
      <c r="O18" s="30">
        <v>1103000</v>
      </c>
      <c r="P18" s="22">
        <v>0.41099999999999998</v>
      </c>
      <c r="Q18" s="18"/>
      <c r="S18" s="30">
        <v>252144</v>
      </c>
      <c r="T18" s="22">
        <v>0.40140928634338702</v>
      </c>
      <c r="U18" s="20"/>
      <c r="W18" s="30">
        <v>0</v>
      </c>
      <c r="X18" s="22">
        <v>0</v>
      </c>
      <c r="AA18" s="30">
        <v>0</v>
      </c>
      <c r="AB18" s="22">
        <v>0</v>
      </c>
      <c r="AC18" s="23"/>
      <c r="AE18" s="22"/>
      <c r="AQ18" s="22"/>
      <c r="AT18" s="22"/>
      <c r="AX18" s="43"/>
      <c r="BC18" s="43"/>
    </row>
    <row r="19" spans="1:55" x14ac:dyDescent="0.45">
      <c r="A19" t="s">
        <v>50</v>
      </c>
      <c r="C19" s="20">
        <v>1958</v>
      </c>
      <c r="D19" s="22">
        <v>313.84827413961102</v>
      </c>
      <c r="E19" s="20">
        <v>0</v>
      </c>
      <c r="F19" s="20">
        <v>0</v>
      </c>
      <c r="H19" s="22"/>
      <c r="I19" s="22"/>
      <c r="J19" s="22"/>
      <c r="N19" s="17">
        <v>5</v>
      </c>
      <c r="O19" s="30">
        <v>550000</v>
      </c>
      <c r="P19" s="22">
        <v>0.49</v>
      </c>
      <c r="Q19" s="18"/>
      <c r="S19" s="30">
        <v>97950</v>
      </c>
      <c r="T19" s="22">
        <v>0.53497005703306399</v>
      </c>
      <c r="U19" s="20"/>
      <c r="W19" s="30">
        <v>0</v>
      </c>
      <c r="X19" s="22">
        <v>0</v>
      </c>
      <c r="AA19" s="30">
        <v>0</v>
      </c>
      <c r="AB19" s="22">
        <v>0</v>
      </c>
      <c r="AC19" s="23"/>
      <c r="AE19" s="22"/>
      <c r="AQ19" s="22"/>
      <c r="AT19" s="22"/>
      <c r="AX19" s="43"/>
      <c r="BC19" s="43"/>
    </row>
    <row r="20" spans="1:55" x14ac:dyDescent="0.45">
      <c r="N20" s="17">
        <v>6</v>
      </c>
      <c r="O20" s="30">
        <v>195000</v>
      </c>
      <c r="P20" s="22">
        <v>0.58399999999999996</v>
      </c>
      <c r="Q20" s="18"/>
      <c r="S20" s="30">
        <v>33000</v>
      </c>
      <c r="T20" s="22">
        <v>0.66673280964039106</v>
      </c>
      <c r="U20" s="20"/>
      <c r="W20" s="30">
        <v>0</v>
      </c>
      <c r="X20" s="22">
        <v>0</v>
      </c>
      <c r="AA20" s="30">
        <v>0</v>
      </c>
      <c r="AB20" s="22">
        <v>0</v>
      </c>
      <c r="AC20" s="23"/>
      <c r="AE20" s="22"/>
      <c r="AQ20" s="22"/>
      <c r="AT20" s="22"/>
      <c r="AX20" s="43"/>
      <c r="BC20" s="43"/>
    </row>
    <row r="21" spans="1:55" x14ac:dyDescent="0.45">
      <c r="A21" t="s">
        <v>51</v>
      </c>
      <c r="C21" s="13">
        <f>IF(C19=0, 0,IF(C19&lt;&gt; 0, C17/C19))</f>
        <v>1</v>
      </c>
      <c r="D21" s="13">
        <f>IF(D19=0, 0,IF(D19&lt;&gt; 0, D17/D19))</f>
        <v>1</v>
      </c>
      <c r="E21" s="13">
        <f>IF(E19=0, 0,IF(E19&lt;&gt; 0, E17/E19))</f>
        <v>0</v>
      </c>
      <c r="F21" s="13">
        <f>IF(F19=0, 0,IF(F19&lt;&gt; 0, F17/F19))</f>
        <v>0</v>
      </c>
      <c r="J21" s="13">
        <f>IF(H17=0, 0,IF(H17&lt;&gt; 0, J15/H17))</f>
        <v>1</v>
      </c>
      <c r="N21" s="17">
        <v>7</v>
      </c>
      <c r="O21" s="30">
        <v>50000</v>
      </c>
      <c r="P21" s="22">
        <v>0.69299999999999995</v>
      </c>
      <c r="Q21" s="18"/>
      <c r="S21" s="30">
        <v>35850</v>
      </c>
      <c r="T21" s="22">
        <v>0.79468992239568303</v>
      </c>
      <c r="U21" s="20"/>
      <c r="W21" s="30">
        <v>0</v>
      </c>
      <c r="X21" s="22">
        <v>0</v>
      </c>
      <c r="AA21" s="30">
        <v>0</v>
      </c>
      <c r="AB21" s="22">
        <v>0</v>
      </c>
      <c r="AC21" s="23"/>
      <c r="AE21" s="22"/>
      <c r="AQ21" s="22"/>
      <c r="AT21" s="22"/>
      <c r="AX21" s="43"/>
      <c r="BC21" s="43"/>
    </row>
    <row r="22" spans="1:55" x14ac:dyDescent="0.45">
      <c r="N22" s="17">
        <v>8</v>
      </c>
      <c r="O22" s="30">
        <v>37000</v>
      </c>
      <c r="P22" s="22">
        <v>0.81599999999999995</v>
      </c>
      <c r="Q22" s="18"/>
      <c r="S22" s="30">
        <v>11850</v>
      </c>
      <c r="T22" s="22">
        <v>0.95852166302887598</v>
      </c>
      <c r="U22" s="20"/>
      <c r="W22" s="30">
        <v>0</v>
      </c>
      <c r="X22" s="22">
        <v>0</v>
      </c>
      <c r="AA22" s="30">
        <v>0</v>
      </c>
      <c r="AB22" s="22">
        <v>0</v>
      </c>
      <c r="AC22" s="23"/>
      <c r="AE22" s="22"/>
      <c r="AQ22" s="22"/>
      <c r="AT22" s="22"/>
      <c r="AX22" s="43"/>
      <c r="BC22" s="43"/>
    </row>
    <row r="23" spans="1:55" x14ac:dyDescent="0.45">
      <c r="N23" s="17">
        <v>9</v>
      </c>
      <c r="O23" s="30">
        <v>36000</v>
      </c>
      <c r="P23" s="22">
        <v>0.95299999999999996</v>
      </c>
      <c r="Q23" s="18"/>
      <c r="S23" s="30">
        <v>8250</v>
      </c>
      <c r="T23" s="22">
        <v>1.1225827817385701</v>
      </c>
      <c r="U23" s="20"/>
      <c r="W23" s="30">
        <v>0</v>
      </c>
      <c r="X23" s="22">
        <v>0</v>
      </c>
      <c r="AA23" s="30">
        <v>0</v>
      </c>
      <c r="AB23" s="22">
        <v>0</v>
      </c>
      <c r="AC23" s="23"/>
      <c r="AE23" s="22"/>
      <c r="AQ23" s="22"/>
      <c r="AT23" s="22"/>
      <c r="AX23" s="43"/>
      <c r="BC23" s="43"/>
    </row>
    <row r="24" spans="1:55" x14ac:dyDescent="0.45">
      <c r="A24" t="s">
        <v>52</v>
      </c>
      <c r="C24" s="24">
        <f>IF($Q$98+$Q$131 &gt;0,($Q$98+$Q$131)/$C$17/1000,0)</f>
        <v>0.9998135852911133</v>
      </c>
      <c r="D24" s="24">
        <f>IF($U$98+$U$131 &gt;0,($U$98+$U$131)/$D$17/1000,0)</f>
        <v>1.0000000000000002</v>
      </c>
      <c r="E24" s="24">
        <f>IF($Y$98+$Y$131 &gt;0,($Y$98+$Y$131)/$E$17/1000,0)</f>
        <v>0</v>
      </c>
      <c r="F24" s="24">
        <f>IF($AC$98+$AC$131 &gt;0,($AC$98+$AC$131)/$F$17/1000,0)</f>
        <v>0</v>
      </c>
      <c r="G24" s="10"/>
      <c r="H24" s="10"/>
      <c r="I24" s="10"/>
      <c r="J24" s="24">
        <f>IF($AG$98+$AG$131 &gt;0,($AG$98+$AG$131)/$J$15/1000,0)</f>
        <v>0.99983933786241153</v>
      </c>
      <c r="N24" s="17">
        <v>10</v>
      </c>
      <c r="O24" s="30">
        <v>23000</v>
      </c>
      <c r="P24" s="22">
        <v>1.105</v>
      </c>
      <c r="Q24" s="18"/>
      <c r="S24" s="30">
        <v>5400</v>
      </c>
      <c r="T24" s="22">
        <v>1.3619669325747199</v>
      </c>
      <c r="U24" s="20"/>
      <c r="W24" s="30">
        <v>0</v>
      </c>
      <c r="X24" s="22">
        <v>0</v>
      </c>
      <c r="AA24" s="30">
        <v>0</v>
      </c>
      <c r="AB24" s="22">
        <v>0</v>
      </c>
      <c r="AC24" s="23"/>
      <c r="AE24" s="22"/>
      <c r="AQ24" s="22"/>
      <c r="AT24" s="22"/>
      <c r="AW24" s="5"/>
      <c r="AX24" s="43"/>
      <c r="BC24" s="43"/>
    </row>
    <row r="25" spans="1:55" x14ac:dyDescent="0.45">
      <c r="N25" s="17">
        <v>11</v>
      </c>
      <c r="O25" s="30">
        <v>6000</v>
      </c>
      <c r="P25" s="22">
        <v>1.2709999999999999</v>
      </c>
      <c r="Q25" s="18"/>
      <c r="S25" s="30"/>
      <c r="T25" s="22"/>
      <c r="U25" s="20"/>
      <c r="W25" s="30">
        <v>0</v>
      </c>
      <c r="X25" s="22">
        <v>0</v>
      </c>
      <c r="AA25" s="30">
        <v>0</v>
      </c>
      <c r="AB25" s="22">
        <v>0</v>
      </c>
      <c r="AC25" s="23"/>
      <c r="AE25" s="22"/>
      <c r="AQ25" s="22"/>
      <c r="AT25" s="22"/>
      <c r="AX25" s="43"/>
      <c r="BC25" s="43"/>
    </row>
    <row r="26" spans="1:55" x14ac:dyDescent="0.45">
      <c r="N26" s="17">
        <v>12</v>
      </c>
      <c r="O26" s="30">
        <v>4000</v>
      </c>
      <c r="P26" s="22">
        <v>1.4510000000000001</v>
      </c>
      <c r="Q26" s="18"/>
      <c r="S26" s="30"/>
      <c r="T26" s="22"/>
      <c r="U26" s="20"/>
      <c r="W26" s="30">
        <v>0</v>
      </c>
      <c r="X26" s="22">
        <v>0</v>
      </c>
      <c r="AA26" s="30">
        <v>0</v>
      </c>
      <c r="AB26" s="22">
        <v>0</v>
      </c>
      <c r="AC26" s="23"/>
      <c r="AE26" s="22"/>
      <c r="AQ26" s="22"/>
      <c r="AT26" s="22"/>
      <c r="AX26" s="43"/>
      <c r="BC26" s="43"/>
    </row>
    <row r="27" spans="1:55" x14ac:dyDescent="0.45">
      <c r="N27" s="17">
        <v>13</v>
      </c>
      <c r="O27" s="30">
        <v>1000</v>
      </c>
      <c r="P27" s="22">
        <v>1.6459999999999999</v>
      </c>
      <c r="Q27" s="18"/>
      <c r="S27" s="30"/>
      <c r="T27" s="22"/>
      <c r="U27" s="20"/>
      <c r="W27" s="30">
        <v>0</v>
      </c>
      <c r="X27" s="22">
        <v>0</v>
      </c>
      <c r="AA27" s="30">
        <v>0</v>
      </c>
      <c r="AB27" s="22">
        <v>0</v>
      </c>
      <c r="AC27" s="23"/>
      <c r="AE27" s="22"/>
      <c r="AQ27" s="22"/>
      <c r="AT27" s="22"/>
      <c r="AX27" s="43"/>
      <c r="BC27" s="43"/>
    </row>
    <row r="28" spans="1:55" x14ac:dyDescent="0.45">
      <c r="N28" s="17">
        <v>14</v>
      </c>
      <c r="O28" s="30">
        <v>1000</v>
      </c>
      <c r="P28" s="22">
        <v>1.855</v>
      </c>
      <c r="Q28" s="18"/>
      <c r="S28" s="30"/>
      <c r="T28" s="22"/>
      <c r="U28" s="20"/>
      <c r="W28" s="30">
        <v>0</v>
      </c>
      <c r="X28" s="22">
        <v>0</v>
      </c>
      <c r="AA28" s="30">
        <v>0</v>
      </c>
      <c r="AB28" s="22">
        <v>0</v>
      </c>
      <c r="AC28" s="23"/>
      <c r="AE28" s="22"/>
      <c r="AQ28" s="22"/>
      <c r="AT28" s="22"/>
      <c r="AX28" s="43"/>
      <c r="BC28" s="43"/>
    </row>
    <row r="29" spans="1:55" x14ac:dyDescent="0.45">
      <c r="N29" s="17" t="s">
        <v>53</v>
      </c>
      <c r="O29" s="30">
        <v>11000</v>
      </c>
      <c r="P29" s="22">
        <v>2.0779999999999998</v>
      </c>
      <c r="Q29" s="18"/>
      <c r="S29" s="30"/>
      <c r="T29" s="22"/>
      <c r="U29" s="20"/>
      <c r="W29" s="30">
        <v>0</v>
      </c>
      <c r="X29" s="22">
        <v>0</v>
      </c>
      <c r="AA29" s="30">
        <v>0</v>
      </c>
      <c r="AB29" s="22">
        <v>0</v>
      </c>
      <c r="AC29" s="23"/>
      <c r="AE29" s="22"/>
      <c r="AQ29" s="22"/>
      <c r="AT29" s="22"/>
      <c r="AX29" s="43"/>
      <c r="BC29" s="43"/>
    </row>
    <row r="30" spans="1:55" x14ac:dyDescent="0.45">
      <c r="AQ30" s="22"/>
      <c r="AT30" s="22"/>
      <c r="AX30" s="43"/>
      <c r="BC30" s="43"/>
    </row>
    <row r="31" spans="1:55" x14ac:dyDescent="0.45">
      <c r="N31" t="s">
        <v>54</v>
      </c>
      <c r="O31" s="31">
        <f>SUM(O14:O29)</f>
        <v>4966000</v>
      </c>
      <c r="P31" s="2"/>
      <c r="S31" s="31">
        <f>SUM(S14:S29)</f>
        <v>715746</v>
      </c>
      <c r="T31" s="2"/>
      <c r="U31" s="5"/>
      <c r="V31" s="5"/>
      <c r="W31" s="31">
        <f>SUM(W14:W29)</f>
        <v>0</v>
      </c>
      <c r="X31" s="2"/>
      <c r="Y31" s="5"/>
      <c r="Z31" s="5"/>
      <c r="AA31" s="31">
        <f>SUM(AA14:AA29)</f>
        <v>0</v>
      </c>
      <c r="AB31" s="2"/>
      <c r="AC31" s="5"/>
      <c r="AW31" s="42"/>
      <c r="AX31" s="43"/>
      <c r="AY31" s="42"/>
      <c r="AZ31" s="42"/>
      <c r="BA31" s="42"/>
      <c r="BB31" s="44"/>
      <c r="BC31" s="43"/>
    </row>
    <row r="32" spans="1:55" x14ac:dyDescent="0.45">
      <c r="A32" s="46"/>
      <c r="B32" s="46"/>
      <c r="C32" s="46"/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7"/>
    </row>
    <row r="33" spans="1:38" x14ac:dyDescent="0.45">
      <c r="P33" s="3"/>
      <c r="U33" s="3"/>
      <c r="Z33" s="3"/>
      <c r="AE33" s="3"/>
      <c r="AK33" s="9"/>
    </row>
    <row r="34" spans="1:38" x14ac:dyDescent="0.45">
      <c r="N34" s="3" t="s">
        <v>26</v>
      </c>
      <c r="P34" s="5" t="str">
        <f>($C$3)</f>
        <v>p7eINT_metier</v>
      </c>
      <c r="T34" s="6" t="s">
        <v>27</v>
      </c>
      <c r="W34" s="7" t="str">
        <f>($C$5)</f>
        <v>Plaice VIIe - International (Used metier based datasets)</v>
      </c>
    </row>
    <row r="35" spans="1:38" x14ac:dyDescent="0.45">
      <c r="N35" s="3"/>
    </row>
    <row r="36" spans="1:38" x14ac:dyDescent="0.45">
      <c r="N36" s="6" t="s">
        <v>29</v>
      </c>
      <c r="P36" s="5">
        <f>($B$7)</f>
        <v>1987</v>
      </c>
      <c r="Q36" s="9"/>
      <c r="R36" s="9"/>
      <c r="S36" s="9"/>
      <c r="T36" s="6" t="s">
        <v>30</v>
      </c>
      <c r="U36" s="10"/>
      <c r="W36" s="5" t="str">
        <f>($D$7)</f>
        <v>Combined</v>
      </c>
    </row>
    <row r="37" spans="1:38" x14ac:dyDescent="0.45">
      <c r="C37" s="25" t="s">
        <v>55</v>
      </c>
      <c r="D37" s="26"/>
      <c r="E37" s="26"/>
      <c r="F37" s="27"/>
      <c r="N37" s="6"/>
      <c r="P37" s="6"/>
      <c r="Q37" s="9"/>
      <c r="R37" s="9"/>
      <c r="S37" s="9"/>
      <c r="U37" s="10"/>
    </row>
    <row r="38" spans="1:38" x14ac:dyDescent="0.45">
      <c r="C38" s="26"/>
      <c r="D38" s="26"/>
      <c r="E38" s="26"/>
      <c r="F38" s="28"/>
      <c r="N38" s="6" t="s">
        <v>32</v>
      </c>
      <c r="P38" s="36">
        <f>($F$7)</f>
        <v>42194</v>
      </c>
      <c r="Q38" s="2"/>
      <c r="R38" s="2"/>
      <c r="T38" s="6" t="s">
        <v>33</v>
      </c>
      <c r="U38" s="2"/>
      <c r="W38" s="5" t="str">
        <f>($J$7)</f>
        <v>idh</v>
      </c>
    </row>
    <row r="39" spans="1:38" x14ac:dyDescent="0.45">
      <c r="C39" s="26" t="s">
        <v>56</v>
      </c>
      <c r="D39" s="26"/>
      <c r="E39" s="26"/>
      <c r="F39" s="27">
        <f>1</f>
        <v>1</v>
      </c>
    </row>
    <row r="40" spans="1:38" x14ac:dyDescent="0.45">
      <c r="C40" s="26" t="s">
        <v>57</v>
      </c>
      <c r="D40" s="26"/>
      <c r="E40" s="26"/>
      <c r="F40" s="28" t="str">
        <f>"n"</f>
        <v>n</v>
      </c>
    </row>
    <row r="41" spans="1:38" x14ac:dyDescent="0.45">
      <c r="C41" s="26" t="s">
        <v>58</v>
      </c>
      <c r="D41" s="26"/>
      <c r="E41" s="26"/>
      <c r="F41" s="28">
        <f>1</f>
        <v>1</v>
      </c>
      <c r="N41" s="15" t="s">
        <v>35</v>
      </c>
    </row>
    <row r="42" spans="1:38" x14ac:dyDescent="0.45">
      <c r="C42" s="26" t="s">
        <v>59</v>
      </c>
      <c r="D42" s="26"/>
      <c r="E42" s="26"/>
      <c r="F42" s="27">
        <f>2</f>
        <v>2</v>
      </c>
    </row>
    <row r="43" spans="1:38" x14ac:dyDescent="0.45">
      <c r="C43" s="26" t="s">
        <v>60</v>
      </c>
      <c r="D43" s="26"/>
      <c r="E43" s="26"/>
      <c r="F43" s="29" t="str">
        <f>"n"</f>
        <v>n</v>
      </c>
      <c r="N43" s="3" t="s">
        <v>61</v>
      </c>
    </row>
    <row r="44" spans="1:38" x14ac:dyDescent="0.45">
      <c r="C44" s="26" t="s">
        <v>62</v>
      </c>
      <c r="D44" s="26"/>
      <c r="E44" s="26"/>
      <c r="F44" s="29">
        <f>3</f>
        <v>3</v>
      </c>
      <c r="AK44" s="9"/>
    </row>
    <row r="45" spans="1:38" x14ac:dyDescent="0.45">
      <c r="C45" s="26" t="s">
        <v>63</v>
      </c>
      <c r="D45" s="26"/>
      <c r="E45" s="26"/>
      <c r="F45" s="26">
        <f>1</f>
        <v>1</v>
      </c>
      <c r="O45" s="37" t="str">
        <f>C14</f>
        <v>International</v>
      </c>
      <c r="P45" s="2"/>
      <c r="S45" s="37" t="str">
        <f>D14</f>
        <v>Migration</v>
      </c>
      <c r="T45" s="2"/>
      <c r="W45" s="37" t="str">
        <f>E14</f>
        <v>-</v>
      </c>
      <c r="X45" s="2"/>
      <c r="AA45" s="37" t="str">
        <f>F14</f>
        <v>-</v>
      </c>
      <c r="AB45" s="2"/>
      <c r="AK45" s="9"/>
    </row>
    <row r="46" spans="1:38" x14ac:dyDescent="0.45">
      <c r="C46" s="26" t="s">
        <v>64</v>
      </c>
      <c r="D46" s="26"/>
      <c r="E46" s="26"/>
      <c r="F46" s="29" t="str">
        <f>"n"</f>
        <v>n</v>
      </c>
      <c r="N46" s="17" t="s">
        <v>40</v>
      </c>
      <c r="O46" s="10" t="s">
        <v>41</v>
      </c>
      <c r="P46" s="10" t="s">
        <v>42</v>
      </c>
      <c r="S46" s="10" t="s">
        <v>41</v>
      </c>
      <c r="T46" s="10" t="s">
        <v>42</v>
      </c>
      <c r="W46" s="10" t="s">
        <v>41</v>
      </c>
      <c r="X46" s="10" t="s">
        <v>42</v>
      </c>
      <c r="AA46" s="10" t="s">
        <v>41</v>
      </c>
      <c r="AB46" s="10" t="s">
        <v>42</v>
      </c>
      <c r="AC46" s="17"/>
      <c r="AE46" s="10"/>
      <c r="AH46" s="10"/>
      <c r="AJ46" s="10"/>
      <c r="AK46" s="10"/>
      <c r="AL46" s="10"/>
    </row>
    <row r="47" spans="1:38" x14ac:dyDescent="0.45">
      <c r="C47" s="26" t="s">
        <v>65</v>
      </c>
      <c r="D47" s="26"/>
      <c r="E47" s="26"/>
      <c r="F47" s="26">
        <f>2</f>
        <v>2</v>
      </c>
      <c r="N47" s="17">
        <v>0</v>
      </c>
      <c r="O47" s="30">
        <v>0</v>
      </c>
      <c r="P47" s="22">
        <v>0</v>
      </c>
      <c r="R47" s="18"/>
      <c r="S47" s="30">
        <v>0</v>
      </c>
      <c r="T47" s="22">
        <v>0</v>
      </c>
      <c r="W47" s="30">
        <v>0</v>
      </c>
      <c r="X47" s="22">
        <v>0</v>
      </c>
      <c r="AA47" s="30">
        <v>0</v>
      </c>
      <c r="AB47" s="22">
        <v>0</v>
      </c>
      <c r="AC47" s="21"/>
      <c r="AE47" s="19"/>
      <c r="AH47" s="22"/>
      <c r="AK47" s="23"/>
      <c r="AL47" s="22"/>
    </row>
    <row r="48" spans="1:38" x14ac:dyDescent="0.45">
      <c r="A48" s="3"/>
      <c r="C48" s="26" t="s">
        <v>66</v>
      </c>
      <c r="D48" s="26"/>
      <c r="E48" s="26"/>
      <c r="F48" s="29" t="str">
        <f>"y"</f>
        <v>y</v>
      </c>
      <c r="N48" s="17">
        <v>1</v>
      </c>
      <c r="O48" s="30">
        <v>0</v>
      </c>
      <c r="P48" s="22">
        <v>0</v>
      </c>
      <c r="R48" s="18"/>
      <c r="S48" s="30">
        <v>0</v>
      </c>
      <c r="T48" s="22">
        <v>0</v>
      </c>
      <c r="W48" s="30">
        <v>0</v>
      </c>
      <c r="X48" s="22">
        <v>0</v>
      </c>
      <c r="AA48" s="30">
        <v>0</v>
      </c>
      <c r="AB48" s="22">
        <v>0</v>
      </c>
      <c r="AC48" s="21"/>
      <c r="AE48" s="19"/>
      <c r="AH48" s="22"/>
      <c r="AK48" s="23"/>
      <c r="AL48" s="22"/>
    </row>
    <row r="49" spans="3:38" x14ac:dyDescent="0.45">
      <c r="C49" s="26" t="s">
        <v>67</v>
      </c>
      <c r="D49" s="26"/>
      <c r="E49" s="26"/>
      <c r="F49" s="29" t="str">
        <f>"n"</f>
        <v>n</v>
      </c>
      <c r="N49" s="17">
        <v>2</v>
      </c>
      <c r="O49" s="30">
        <v>0</v>
      </c>
      <c r="P49" s="22">
        <v>0</v>
      </c>
      <c r="R49" s="18"/>
      <c r="S49" s="30">
        <v>0</v>
      </c>
      <c r="T49" s="22">
        <v>0</v>
      </c>
      <c r="W49" s="30">
        <v>0</v>
      </c>
      <c r="X49" s="22">
        <v>0</v>
      </c>
      <c r="AA49" s="30">
        <v>0</v>
      </c>
      <c r="AB49" s="22">
        <v>0</v>
      </c>
      <c r="AC49" s="21"/>
      <c r="AE49" s="19"/>
      <c r="AH49" s="22"/>
      <c r="AK49" s="23"/>
      <c r="AL49" s="22"/>
    </row>
    <row r="50" spans="3:38" x14ac:dyDescent="0.45">
      <c r="N50" s="17">
        <v>3</v>
      </c>
      <c r="O50" s="30">
        <v>0</v>
      </c>
      <c r="P50" s="22">
        <v>0</v>
      </c>
      <c r="R50" s="18"/>
      <c r="S50" s="30">
        <v>0</v>
      </c>
      <c r="T50" s="22">
        <v>0</v>
      </c>
      <c r="W50" s="30">
        <v>0</v>
      </c>
      <c r="X50" s="22">
        <v>0</v>
      </c>
      <c r="AA50" s="30">
        <v>0</v>
      </c>
      <c r="AB50" s="22">
        <v>0</v>
      </c>
      <c r="AC50" s="21"/>
      <c r="AE50" s="19"/>
      <c r="AH50" s="22"/>
      <c r="AK50" s="23"/>
      <c r="AL50" s="22"/>
    </row>
    <row r="51" spans="3:38" x14ac:dyDescent="0.45">
      <c r="N51" s="17">
        <v>4</v>
      </c>
      <c r="O51" s="30">
        <v>0</v>
      </c>
      <c r="P51" s="22">
        <v>0</v>
      </c>
      <c r="R51" s="18"/>
      <c r="S51" s="30">
        <v>0</v>
      </c>
      <c r="T51" s="22">
        <v>0</v>
      </c>
      <c r="W51" s="30">
        <v>0</v>
      </c>
      <c r="X51" s="22">
        <v>0</v>
      </c>
      <c r="AA51" s="30">
        <v>0</v>
      </c>
      <c r="AB51" s="22">
        <v>0</v>
      </c>
      <c r="AC51" s="21"/>
      <c r="AE51" s="19"/>
      <c r="AH51" s="22"/>
      <c r="AK51" s="23"/>
      <c r="AL51" s="22"/>
    </row>
    <row r="52" spans="3:38" x14ac:dyDescent="0.45">
      <c r="N52" s="17">
        <v>5</v>
      </c>
      <c r="O52" s="30">
        <v>0</v>
      </c>
      <c r="P52" s="22">
        <v>0</v>
      </c>
      <c r="R52" s="18"/>
      <c r="S52" s="30">
        <v>0</v>
      </c>
      <c r="T52" s="22">
        <v>0</v>
      </c>
      <c r="W52" s="30">
        <v>0</v>
      </c>
      <c r="X52" s="22">
        <v>0</v>
      </c>
      <c r="AA52" s="30">
        <v>0</v>
      </c>
      <c r="AB52" s="22">
        <v>0</v>
      </c>
      <c r="AC52" s="21"/>
      <c r="AE52" s="19"/>
      <c r="AH52" s="22"/>
      <c r="AK52" s="23"/>
      <c r="AL52" s="22"/>
    </row>
    <row r="53" spans="3:38" x14ac:dyDescent="0.45">
      <c r="N53" s="17">
        <v>6</v>
      </c>
      <c r="O53" s="30">
        <v>0</v>
      </c>
      <c r="P53" s="22">
        <v>0</v>
      </c>
      <c r="R53" s="18"/>
      <c r="S53" s="30">
        <v>0</v>
      </c>
      <c r="T53" s="22">
        <v>0</v>
      </c>
      <c r="W53" s="30">
        <v>0</v>
      </c>
      <c r="X53" s="22">
        <v>0</v>
      </c>
      <c r="AA53" s="30">
        <v>0</v>
      </c>
      <c r="AB53" s="22">
        <v>0</v>
      </c>
      <c r="AC53" s="21"/>
      <c r="AE53" s="19"/>
      <c r="AH53" s="22"/>
      <c r="AK53" s="23"/>
      <c r="AL53" s="22"/>
    </row>
    <row r="54" spans="3:38" x14ac:dyDescent="0.45">
      <c r="N54" s="17">
        <v>7</v>
      </c>
      <c r="O54" s="30">
        <v>0</v>
      </c>
      <c r="P54" s="22">
        <v>0</v>
      </c>
      <c r="R54" s="18"/>
      <c r="S54" s="30">
        <v>0</v>
      </c>
      <c r="T54" s="22">
        <v>0</v>
      </c>
      <c r="W54" s="30">
        <v>0</v>
      </c>
      <c r="X54" s="22">
        <v>0</v>
      </c>
      <c r="AA54" s="30">
        <v>0</v>
      </c>
      <c r="AB54" s="22">
        <v>0</v>
      </c>
      <c r="AC54" s="21"/>
      <c r="AE54" s="19"/>
      <c r="AH54" s="22"/>
      <c r="AK54" s="23"/>
      <c r="AL54" s="22"/>
    </row>
    <row r="55" spans="3:38" x14ac:dyDescent="0.45">
      <c r="N55" s="17">
        <v>8</v>
      </c>
      <c r="O55" s="30">
        <v>0</v>
      </c>
      <c r="P55" s="22">
        <v>0</v>
      </c>
      <c r="R55" s="18"/>
      <c r="S55" s="30">
        <v>0</v>
      </c>
      <c r="T55" s="22">
        <v>0</v>
      </c>
      <c r="W55" s="30">
        <v>0</v>
      </c>
      <c r="X55" s="22">
        <v>0</v>
      </c>
      <c r="AA55" s="30">
        <v>0</v>
      </c>
      <c r="AB55" s="22">
        <v>0</v>
      </c>
      <c r="AC55" s="21"/>
      <c r="AE55" s="19"/>
      <c r="AH55" s="22"/>
      <c r="AK55" s="23"/>
      <c r="AL55" s="22"/>
    </row>
    <row r="56" spans="3:38" x14ac:dyDescent="0.45">
      <c r="N56" s="17">
        <v>9</v>
      </c>
      <c r="O56" s="30">
        <v>0</v>
      </c>
      <c r="P56" s="22">
        <v>0</v>
      </c>
      <c r="R56" s="18"/>
      <c r="S56" s="30">
        <v>0</v>
      </c>
      <c r="T56" s="22">
        <v>0</v>
      </c>
      <c r="W56" s="30">
        <v>0</v>
      </c>
      <c r="X56" s="22">
        <v>0</v>
      </c>
      <c r="AA56" s="30">
        <v>0</v>
      </c>
      <c r="AB56" s="22">
        <v>0</v>
      </c>
      <c r="AC56" s="21"/>
      <c r="AE56" s="19"/>
      <c r="AH56" s="22"/>
      <c r="AK56" s="23"/>
      <c r="AL56" s="22"/>
    </row>
    <row r="57" spans="3:38" x14ac:dyDescent="0.45">
      <c r="N57" s="17">
        <v>10</v>
      </c>
      <c r="O57" s="30">
        <v>0</v>
      </c>
      <c r="P57" s="22">
        <v>0</v>
      </c>
      <c r="R57" s="18"/>
      <c r="S57" s="30">
        <v>0</v>
      </c>
      <c r="T57" s="22">
        <v>0</v>
      </c>
      <c r="W57" s="30">
        <v>0</v>
      </c>
      <c r="X57" s="22">
        <v>0</v>
      </c>
      <c r="AA57" s="30">
        <v>0</v>
      </c>
      <c r="AB57" s="22">
        <v>0</v>
      </c>
      <c r="AC57" s="21"/>
      <c r="AE57" s="19"/>
      <c r="AH57" s="22"/>
      <c r="AK57" s="23"/>
      <c r="AL57" s="22"/>
    </row>
    <row r="58" spans="3:38" x14ac:dyDescent="0.45">
      <c r="N58" s="17">
        <v>11</v>
      </c>
      <c r="O58" s="30">
        <v>0</v>
      </c>
      <c r="P58" s="22">
        <v>0</v>
      </c>
      <c r="R58" s="18"/>
      <c r="S58" s="30">
        <v>0</v>
      </c>
      <c r="T58" s="22">
        <v>0</v>
      </c>
      <c r="W58" s="30">
        <v>0</v>
      </c>
      <c r="X58" s="22">
        <v>0</v>
      </c>
      <c r="AA58" s="30">
        <v>0</v>
      </c>
      <c r="AB58" s="22">
        <v>0</v>
      </c>
      <c r="AC58" s="21"/>
      <c r="AE58" s="19"/>
      <c r="AH58" s="22"/>
      <c r="AK58" s="23"/>
      <c r="AL58" s="22"/>
    </row>
    <row r="59" spans="3:38" x14ac:dyDescent="0.45">
      <c r="N59" s="17">
        <v>12</v>
      </c>
      <c r="O59" s="30">
        <v>0</v>
      </c>
      <c r="P59" s="22">
        <v>0</v>
      </c>
      <c r="R59" s="18"/>
      <c r="S59" s="30">
        <v>0</v>
      </c>
      <c r="T59" s="22">
        <v>0</v>
      </c>
      <c r="W59" s="30">
        <v>0</v>
      </c>
      <c r="X59" s="22">
        <v>0</v>
      </c>
      <c r="AA59" s="30">
        <v>0</v>
      </c>
      <c r="AB59" s="22">
        <v>0</v>
      </c>
      <c r="AC59" s="21"/>
      <c r="AE59" s="19"/>
      <c r="AH59" s="22"/>
      <c r="AK59" s="23"/>
      <c r="AL59" s="22"/>
    </row>
    <row r="60" spans="3:38" x14ac:dyDescent="0.45">
      <c r="N60" s="17">
        <v>13</v>
      </c>
      <c r="O60" s="30">
        <v>0</v>
      </c>
      <c r="P60" s="22">
        <v>0</v>
      </c>
      <c r="R60" s="18"/>
      <c r="S60" s="30">
        <v>0</v>
      </c>
      <c r="T60" s="22">
        <v>0</v>
      </c>
      <c r="W60" s="30">
        <v>0</v>
      </c>
      <c r="X60" s="22">
        <v>0</v>
      </c>
      <c r="AA60" s="30">
        <v>0</v>
      </c>
      <c r="AB60" s="22">
        <v>0</v>
      </c>
      <c r="AC60" s="21"/>
      <c r="AE60" s="19"/>
      <c r="AH60" s="22"/>
      <c r="AK60" s="23"/>
      <c r="AL60" s="22"/>
    </row>
    <row r="61" spans="3:38" x14ac:dyDescent="0.45">
      <c r="N61" s="17">
        <v>14</v>
      </c>
      <c r="O61" s="30">
        <v>0</v>
      </c>
      <c r="P61" s="22">
        <v>0</v>
      </c>
      <c r="R61" s="18"/>
      <c r="S61" s="30">
        <v>0</v>
      </c>
      <c r="T61" s="22">
        <v>0</v>
      </c>
      <c r="W61" s="30">
        <v>0</v>
      </c>
      <c r="X61" s="22">
        <v>0</v>
      </c>
      <c r="AA61" s="30">
        <v>0</v>
      </c>
      <c r="AB61" s="22">
        <v>0</v>
      </c>
      <c r="AC61" s="21"/>
      <c r="AE61" s="19"/>
      <c r="AH61" s="22"/>
      <c r="AK61" s="23"/>
      <c r="AL61" s="22"/>
    </row>
    <row r="62" spans="3:38" x14ac:dyDescent="0.45">
      <c r="N62" s="17" t="s">
        <v>53</v>
      </c>
      <c r="O62" s="30">
        <v>0</v>
      </c>
      <c r="P62" s="22">
        <v>0</v>
      </c>
      <c r="R62" s="18"/>
      <c r="S62" s="30">
        <v>0</v>
      </c>
      <c r="T62" s="22">
        <v>0</v>
      </c>
      <c r="W62" s="30">
        <v>0</v>
      </c>
      <c r="X62" s="22">
        <v>0</v>
      </c>
      <c r="AA62" s="30">
        <v>0</v>
      </c>
      <c r="AB62" s="22">
        <v>0</v>
      </c>
      <c r="AC62" s="21"/>
      <c r="AE62" s="19"/>
      <c r="AH62" s="22"/>
      <c r="AK62" s="23"/>
      <c r="AL62" s="22"/>
    </row>
    <row r="64" spans="3:38" x14ac:dyDescent="0.45">
      <c r="N64" t="s">
        <v>54</v>
      </c>
      <c r="O64" s="31">
        <f>SUM(O47:O62)</f>
        <v>0</v>
      </c>
      <c r="P64" s="2"/>
      <c r="S64" s="31">
        <f>SUM(S47:S62)</f>
        <v>0</v>
      </c>
      <c r="T64" s="2"/>
      <c r="W64" s="31">
        <f>SUM(W47:W62)</f>
        <v>0</v>
      </c>
      <c r="X64" s="2"/>
      <c r="AA64" s="31">
        <f>SUM(AA47:AA62)</f>
        <v>0</v>
      </c>
      <c r="AB64" s="2"/>
      <c r="AE64" s="2"/>
    </row>
    <row r="65" spans="1:38" x14ac:dyDescent="0.45">
      <c r="N65" s="17"/>
      <c r="P65" s="23"/>
      <c r="Q65" s="22"/>
      <c r="U65" s="23"/>
      <c r="V65" s="22"/>
      <c r="W65" s="22"/>
      <c r="X65" s="22"/>
      <c r="Z65" s="23"/>
      <c r="AA65" s="22"/>
      <c r="AB65" s="22"/>
      <c r="AC65" s="17"/>
      <c r="AE65" s="23"/>
      <c r="AF65" s="22"/>
      <c r="AH65" s="22"/>
      <c r="AK65" s="23"/>
      <c r="AL65" s="22"/>
    </row>
    <row r="66" spans="1:38" x14ac:dyDescent="0.45">
      <c r="N66" s="17"/>
      <c r="P66" s="23"/>
      <c r="Q66" s="22"/>
      <c r="U66" s="23"/>
      <c r="V66" s="22"/>
      <c r="W66" s="22"/>
      <c r="X66" s="22"/>
      <c r="Z66" s="23"/>
      <c r="AA66" s="22"/>
      <c r="AB66" s="22"/>
      <c r="AC66" s="17"/>
      <c r="AE66" s="23"/>
      <c r="AF66" s="22"/>
      <c r="AH66" s="22"/>
      <c r="AK66" s="23"/>
      <c r="AL66" s="22"/>
    </row>
    <row r="67" spans="1:38" x14ac:dyDescent="0.45">
      <c r="N67" s="17"/>
      <c r="P67" s="23"/>
      <c r="Q67" s="22"/>
      <c r="U67" s="23"/>
      <c r="V67" s="22"/>
      <c r="W67" s="22"/>
      <c r="X67" s="22"/>
      <c r="Z67" s="23"/>
      <c r="AA67" s="22"/>
      <c r="AB67" s="22"/>
      <c r="AC67" s="17"/>
      <c r="AE67" s="23"/>
      <c r="AF67" s="22"/>
      <c r="AH67" s="22"/>
      <c r="AK67" s="23"/>
      <c r="AL67" s="22"/>
    </row>
    <row r="68" spans="1:38" ht="22.5" x14ac:dyDescent="0.75">
      <c r="A68" s="3" t="s">
        <v>22</v>
      </c>
      <c r="C68" s="1" t="s">
        <v>23</v>
      </c>
      <c r="E68" s="2"/>
      <c r="F68" s="3" t="s">
        <v>24</v>
      </c>
      <c r="J68" s="3" t="str">
        <f>J1</f>
        <v>VERSION 2.2 (17/8/98)</v>
      </c>
      <c r="N68" s="3" t="s">
        <v>26</v>
      </c>
      <c r="P68" s="5" t="str">
        <f>($C$3)</f>
        <v>p7eINT_metier</v>
      </c>
      <c r="T68" s="6" t="s">
        <v>27</v>
      </c>
      <c r="W68" s="7" t="str">
        <f>($C$5)</f>
        <v>Plaice VIIe - International (Used metier based datasets)</v>
      </c>
    </row>
    <row r="69" spans="1:38" x14ac:dyDescent="0.45">
      <c r="F69" s="3"/>
      <c r="N69" s="3"/>
    </row>
    <row r="70" spans="1:38" x14ac:dyDescent="0.45">
      <c r="A70" s="3" t="s">
        <v>26</v>
      </c>
      <c r="C70" s="8" t="str">
        <f>C3</f>
        <v>p7eINT_metier</v>
      </c>
      <c r="N70" s="6" t="s">
        <v>29</v>
      </c>
      <c r="P70" s="5">
        <f>($B$7)</f>
        <v>1987</v>
      </c>
      <c r="Q70" s="9"/>
      <c r="R70" s="9"/>
      <c r="S70" s="9"/>
      <c r="T70" s="6" t="s">
        <v>30</v>
      </c>
      <c r="U70" s="10"/>
      <c r="W70" s="5" t="str">
        <f>($D$7)</f>
        <v>Combined</v>
      </c>
    </row>
    <row r="71" spans="1:38" x14ac:dyDescent="0.45">
      <c r="A71" s="3"/>
      <c r="N71" s="6"/>
      <c r="P71" s="6"/>
      <c r="Q71" s="9"/>
      <c r="R71" s="9"/>
      <c r="S71" s="9"/>
      <c r="U71" s="10"/>
    </row>
    <row r="72" spans="1:38" x14ac:dyDescent="0.45">
      <c r="A72" s="6" t="s">
        <v>27</v>
      </c>
      <c r="C72" s="11" t="str">
        <f>C5</f>
        <v>Plaice VIIe - International (Used metier based datasets)</v>
      </c>
      <c r="D72" s="9"/>
      <c r="E72" s="9"/>
      <c r="G72" s="10"/>
      <c r="N72" s="6" t="s">
        <v>32</v>
      </c>
      <c r="P72" s="36">
        <f>($F$7)</f>
        <v>42194</v>
      </c>
      <c r="Q72" s="2"/>
      <c r="R72" s="2"/>
      <c r="T72" s="6" t="s">
        <v>33</v>
      </c>
      <c r="U72" s="2"/>
      <c r="W72" s="5" t="str">
        <f>($J$7)</f>
        <v>idh</v>
      </c>
    </row>
    <row r="73" spans="1:38" x14ac:dyDescent="0.45">
      <c r="A73" s="6"/>
      <c r="C73" s="6"/>
      <c r="D73" s="9"/>
      <c r="E73" s="9"/>
      <c r="G73" s="10"/>
    </row>
    <row r="74" spans="1:38" x14ac:dyDescent="0.45">
      <c r="A74" s="6" t="s">
        <v>29</v>
      </c>
      <c r="B74" s="12">
        <f>B7</f>
        <v>1987</v>
      </c>
      <c r="C74" s="9" t="s">
        <v>30</v>
      </c>
      <c r="D74" s="13" t="str">
        <f>D7</f>
        <v>Combined</v>
      </c>
      <c r="E74" s="4" t="s">
        <v>32</v>
      </c>
      <c r="F74" s="35">
        <f>F7</f>
        <v>42194</v>
      </c>
      <c r="G74" s="2"/>
      <c r="I74" s="4" t="s">
        <v>33</v>
      </c>
      <c r="J74" s="12" t="str">
        <f>J7</f>
        <v>idh</v>
      </c>
    </row>
    <row r="75" spans="1:38" x14ac:dyDescent="0.45">
      <c r="A75" s="6"/>
      <c r="B75" s="12"/>
      <c r="C75" s="9"/>
      <c r="D75" s="13"/>
      <c r="E75" s="4"/>
      <c r="F75" s="14"/>
      <c r="G75" s="2"/>
      <c r="I75" s="4"/>
      <c r="J75" s="12"/>
      <c r="N75" s="15" t="s">
        <v>68</v>
      </c>
    </row>
    <row r="77" spans="1:38" x14ac:dyDescent="0.45">
      <c r="H77" s="16" t="s">
        <v>39</v>
      </c>
      <c r="I77" s="4"/>
      <c r="N77" s="3" t="s">
        <v>37</v>
      </c>
    </row>
    <row r="78" spans="1:38" x14ac:dyDescent="0.45">
      <c r="C78" s="16" t="s">
        <v>69</v>
      </c>
      <c r="D78" s="16" t="s">
        <v>70</v>
      </c>
      <c r="E78" s="16" t="s">
        <v>71</v>
      </c>
      <c r="F78" s="16" t="s">
        <v>72</v>
      </c>
      <c r="H78" s="16" t="s">
        <v>47</v>
      </c>
      <c r="I78" s="4"/>
      <c r="AE78" s="37" t="str">
        <f>J13</f>
        <v>TOTAL</v>
      </c>
      <c r="AF78" s="2"/>
    </row>
    <row r="79" spans="1:38" x14ac:dyDescent="0.45">
      <c r="A79" t="s">
        <v>48</v>
      </c>
      <c r="C79" s="20">
        <f>C15</f>
        <v>1958</v>
      </c>
      <c r="D79" s="20">
        <f>D15</f>
        <v>313.84827413961102</v>
      </c>
      <c r="E79" s="20">
        <f>E15</f>
        <v>0</v>
      </c>
      <c r="F79" s="20">
        <f>F15</f>
        <v>0</v>
      </c>
      <c r="H79" s="22">
        <f>SUM(C79:F79)</f>
        <v>2271.848274139611</v>
      </c>
      <c r="O79" s="37" t="str">
        <f>C14</f>
        <v>International</v>
      </c>
      <c r="P79" s="2"/>
      <c r="S79" s="37" t="str">
        <f>D14</f>
        <v>Migration</v>
      </c>
      <c r="T79" s="2"/>
      <c r="W79" s="37" t="str">
        <f>E14</f>
        <v>-</v>
      </c>
      <c r="X79" s="2"/>
      <c r="AA79" s="37" t="str">
        <f>F14</f>
        <v>-</v>
      </c>
      <c r="AB79" s="2"/>
      <c r="AE79" s="37" t="str">
        <f>J14</f>
        <v>ANNUAL</v>
      </c>
      <c r="AF79" s="2"/>
    </row>
    <row r="80" spans="1:38" x14ac:dyDescent="0.45">
      <c r="A80" t="s">
        <v>73</v>
      </c>
      <c r="N80" s="17" t="s">
        <v>40</v>
      </c>
      <c r="O80" s="10" t="s">
        <v>41</v>
      </c>
      <c r="P80" s="10" t="s">
        <v>42</v>
      </c>
      <c r="S80" s="10" t="s">
        <v>41</v>
      </c>
      <c r="T80" s="10" t="s">
        <v>42</v>
      </c>
      <c r="U80" s="10"/>
      <c r="W80" s="10" t="s">
        <v>41</v>
      </c>
      <c r="X80" s="10" t="s">
        <v>42</v>
      </c>
      <c r="Y80" s="10"/>
      <c r="AA80" s="10" t="s">
        <v>41</v>
      </c>
      <c r="AB80" s="10" t="s">
        <v>42</v>
      </c>
      <c r="AC80" s="10"/>
      <c r="AE80" s="10" t="s">
        <v>74</v>
      </c>
      <c r="AF80" s="10" t="s">
        <v>75</v>
      </c>
    </row>
    <row r="81" spans="1:33" x14ac:dyDescent="0.45">
      <c r="N81" s="17">
        <v>0</v>
      </c>
      <c r="O81" s="30">
        <f>SUM($O$14*$C$21)</f>
        <v>0</v>
      </c>
      <c r="P81" s="22">
        <f t="shared" ref="P81:P96" si="0">P14</f>
        <v>0</v>
      </c>
      <c r="Q81" s="22">
        <f t="shared" ref="Q81:Q96" si="1">SUM(O81*P81)</f>
        <v>0</v>
      </c>
      <c r="S81" s="30">
        <f t="shared" ref="S81:S96" si="2">SUM(S14*$D$21)</f>
        <v>0</v>
      </c>
      <c r="T81" s="22">
        <f t="shared" ref="T81:T96" si="3">T14</f>
        <v>0</v>
      </c>
      <c r="U81" s="22">
        <f t="shared" ref="U81:U96" si="4">SUM(S81*T81)</f>
        <v>0</v>
      </c>
      <c r="W81" s="30">
        <f t="shared" ref="W81:W96" si="5">SUM(W14*$E$21)</f>
        <v>0</v>
      </c>
      <c r="X81" s="22">
        <f t="shared" ref="X81:X96" si="6">X14</f>
        <v>0</v>
      </c>
      <c r="Y81" s="22">
        <f t="shared" ref="Y81:Y96" si="7">SUM(W81*X81)</f>
        <v>0</v>
      </c>
      <c r="AA81" s="30">
        <f t="shared" ref="AA81:AA96" si="8">SUM(AA14*$F$21)</f>
        <v>0</v>
      </c>
      <c r="AB81" s="22">
        <f t="shared" ref="AB81:AB96" si="9">AB14</f>
        <v>0</v>
      </c>
      <c r="AC81" s="22">
        <f t="shared" ref="AC81:AC96" si="10">SUM(AA81*AB81)</f>
        <v>0</v>
      </c>
      <c r="AE81" s="30">
        <f t="shared" ref="AE81:AE96" si="11">SUM(AA81+W81+S81+O81)*$J$21</f>
        <v>0</v>
      </c>
      <c r="AF81" s="22">
        <f t="shared" ref="AF81:AF96" si="12">IF(O81+S81+W81+AA81 =0,0,(P81*O81 +T81*S81+ X81*W81 +AB81*AA81)/(O81+S81+W81+AA81))</f>
        <v>0</v>
      </c>
      <c r="AG81">
        <f t="shared" ref="AG81:AG96" si="13">SUM(AE81*AF81)</f>
        <v>0</v>
      </c>
    </row>
    <row r="82" spans="1:33" x14ac:dyDescent="0.45">
      <c r="A82" t="s">
        <v>52</v>
      </c>
      <c r="C82" s="24">
        <f>C24</f>
        <v>0.9998135852911133</v>
      </c>
      <c r="D82" s="24">
        <f>D24</f>
        <v>1.0000000000000002</v>
      </c>
      <c r="E82" s="24">
        <f>E24</f>
        <v>0</v>
      </c>
      <c r="F82" s="24">
        <f>F24</f>
        <v>0</v>
      </c>
      <c r="G82" s="10"/>
      <c r="H82" s="24">
        <f>J24</f>
        <v>0.99983933786241153</v>
      </c>
      <c r="I82" s="10"/>
      <c r="N82" s="17">
        <v>1</v>
      </c>
      <c r="O82" s="30">
        <f>SUM($O$15*$C$21)</f>
        <v>74000</v>
      </c>
      <c r="P82" s="22">
        <f t="shared" si="0"/>
        <v>0.25700000000000001</v>
      </c>
      <c r="Q82" s="22">
        <f t="shared" si="1"/>
        <v>19018</v>
      </c>
      <c r="S82" s="30">
        <f t="shared" si="2"/>
        <v>0</v>
      </c>
      <c r="T82" s="22">
        <f t="shared" si="3"/>
        <v>0</v>
      </c>
      <c r="U82" s="22">
        <f t="shared" si="4"/>
        <v>0</v>
      </c>
      <c r="W82" s="30">
        <f t="shared" si="5"/>
        <v>0</v>
      </c>
      <c r="X82" s="22">
        <f t="shared" si="6"/>
        <v>0</v>
      </c>
      <c r="Y82" s="22">
        <f t="shared" si="7"/>
        <v>0</v>
      </c>
      <c r="AA82" s="30">
        <f t="shared" si="8"/>
        <v>0</v>
      </c>
      <c r="AB82" s="22">
        <f t="shared" si="9"/>
        <v>0</v>
      </c>
      <c r="AC82" s="22">
        <f t="shared" si="10"/>
        <v>0</v>
      </c>
      <c r="AE82" s="30">
        <f t="shared" si="11"/>
        <v>74000</v>
      </c>
      <c r="AF82" s="22">
        <f t="shared" si="12"/>
        <v>0.25700000000000001</v>
      </c>
      <c r="AG82">
        <f t="shared" si="13"/>
        <v>19018</v>
      </c>
    </row>
    <row r="83" spans="1:33" x14ac:dyDescent="0.45">
      <c r="N83" s="17">
        <v>2</v>
      </c>
      <c r="O83" s="30">
        <f>SUM($O$16*$C$21)</f>
        <v>1029000</v>
      </c>
      <c r="P83" s="22">
        <f t="shared" si="0"/>
        <v>0.29399999999999998</v>
      </c>
      <c r="Q83" s="22">
        <f t="shared" si="1"/>
        <v>302526</v>
      </c>
      <c r="S83" s="30">
        <f t="shared" si="2"/>
        <v>34312.5</v>
      </c>
      <c r="T83" s="22">
        <f t="shared" si="3"/>
        <v>0.24158718348236399</v>
      </c>
      <c r="U83" s="22">
        <f t="shared" si="4"/>
        <v>8289.4602332386148</v>
      </c>
      <c r="W83" s="30">
        <f t="shared" si="5"/>
        <v>0</v>
      </c>
      <c r="X83" s="22">
        <f t="shared" si="6"/>
        <v>0</v>
      </c>
      <c r="Y83" s="22">
        <f t="shared" si="7"/>
        <v>0</v>
      </c>
      <c r="AA83" s="30">
        <f t="shared" si="8"/>
        <v>0</v>
      </c>
      <c r="AB83" s="22">
        <f t="shared" si="9"/>
        <v>0</v>
      </c>
      <c r="AC83" s="22">
        <f t="shared" si="10"/>
        <v>0</v>
      </c>
      <c r="AE83" s="30">
        <f t="shared" si="11"/>
        <v>1063312.5</v>
      </c>
      <c r="AF83" s="22">
        <f t="shared" si="12"/>
        <v>0.29230866770891778</v>
      </c>
      <c r="AG83">
        <f t="shared" si="13"/>
        <v>310815.46023323864</v>
      </c>
    </row>
    <row r="84" spans="1:33" x14ac:dyDescent="0.45">
      <c r="N84" s="17">
        <v>3</v>
      </c>
      <c r="O84" s="30">
        <f>SUM($O$17*$C$21)</f>
        <v>1846000</v>
      </c>
      <c r="P84" s="22">
        <f t="shared" si="0"/>
        <v>0.34399999999999997</v>
      </c>
      <c r="Q84" s="22">
        <f t="shared" si="1"/>
        <v>635024</v>
      </c>
      <c r="S84" s="30">
        <f t="shared" si="2"/>
        <v>236989.5</v>
      </c>
      <c r="T84" s="22">
        <f t="shared" si="3"/>
        <v>0.310053087567423</v>
      </c>
      <c r="U84" s="22">
        <f t="shared" si="4"/>
        <v>73479.326196059788</v>
      </c>
      <c r="W84" s="30">
        <f t="shared" si="5"/>
        <v>0</v>
      </c>
      <c r="X84" s="22">
        <f t="shared" si="6"/>
        <v>0</v>
      </c>
      <c r="Y84" s="22">
        <f t="shared" si="7"/>
        <v>0</v>
      </c>
      <c r="AA84" s="30">
        <f t="shared" si="8"/>
        <v>0</v>
      </c>
      <c r="AB84" s="22">
        <f t="shared" si="9"/>
        <v>0</v>
      </c>
      <c r="AC84" s="22">
        <f t="shared" si="10"/>
        <v>0</v>
      </c>
      <c r="AE84" s="30">
        <f t="shared" si="11"/>
        <v>2082989.5</v>
      </c>
      <c r="AF84" s="22">
        <f t="shared" si="12"/>
        <v>0.34013773290554744</v>
      </c>
      <c r="AG84">
        <f t="shared" si="13"/>
        <v>708503.32619605982</v>
      </c>
    </row>
    <row r="85" spans="1:33" x14ac:dyDescent="0.45">
      <c r="N85" s="17">
        <v>4</v>
      </c>
      <c r="O85" s="30">
        <f>SUM($O$18*$C$21)</f>
        <v>1103000</v>
      </c>
      <c r="P85" s="22">
        <f t="shared" si="0"/>
        <v>0.41099999999999998</v>
      </c>
      <c r="Q85" s="22">
        <f t="shared" si="1"/>
        <v>453333</v>
      </c>
      <c r="S85" s="30">
        <f t="shared" si="2"/>
        <v>252144</v>
      </c>
      <c r="T85" s="22">
        <f t="shared" si="3"/>
        <v>0.40140928634338702</v>
      </c>
      <c r="U85" s="22">
        <f t="shared" si="4"/>
        <v>101212.94309576698</v>
      </c>
      <c r="W85" s="30">
        <f t="shared" si="5"/>
        <v>0</v>
      </c>
      <c r="X85" s="22">
        <f t="shared" si="6"/>
        <v>0</v>
      </c>
      <c r="Y85" s="22">
        <f t="shared" si="7"/>
        <v>0</v>
      </c>
      <c r="AA85" s="30">
        <f t="shared" si="8"/>
        <v>0</v>
      </c>
      <c r="AB85" s="22">
        <f t="shared" si="9"/>
        <v>0</v>
      </c>
      <c r="AC85" s="22">
        <f t="shared" si="10"/>
        <v>0</v>
      </c>
      <c r="AE85" s="30">
        <f t="shared" si="11"/>
        <v>1355144</v>
      </c>
      <c r="AF85" s="22">
        <f t="shared" si="12"/>
        <v>0.40921551000909639</v>
      </c>
      <c r="AG85">
        <f t="shared" si="13"/>
        <v>554545.94309576694</v>
      </c>
    </row>
    <row r="86" spans="1:33" x14ac:dyDescent="0.45">
      <c r="N86" s="17">
        <v>5</v>
      </c>
      <c r="O86" s="30">
        <f>SUM($O$19*$C$21)</f>
        <v>550000</v>
      </c>
      <c r="P86" s="22">
        <f t="shared" si="0"/>
        <v>0.49</v>
      </c>
      <c r="Q86" s="22">
        <f t="shared" si="1"/>
        <v>269500</v>
      </c>
      <c r="S86" s="30">
        <f t="shared" si="2"/>
        <v>97950</v>
      </c>
      <c r="T86" s="22">
        <f t="shared" si="3"/>
        <v>0.53497005703306399</v>
      </c>
      <c r="U86" s="22">
        <f t="shared" si="4"/>
        <v>52400.317086388619</v>
      </c>
      <c r="W86" s="30">
        <f t="shared" si="5"/>
        <v>0</v>
      </c>
      <c r="X86" s="22">
        <f t="shared" si="6"/>
        <v>0</v>
      </c>
      <c r="Y86" s="22">
        <f t="shared" si="7"/>
        <v>0</v>
      </c>
      <c r="AA86" s="30">
        <f t="shared" si="8"/>
        <v>0</v>
      </c>
      <c r="AB86" s="22">
        <f t="shared" si="9"/>
        <v>0</v>
      </c>
      <c r="AC86" s="22">
        <f t="shared" si="10"/>
        <v>0</v>
      </c>
      <c r="AE86" s="30">
        <f t="shared" si="11"/>
        <v>647950</v>
      </c>
      <c r="AF86" s="22">
        <f t="shared" si="12"/>
        <v>0.496798081775428</v>
      </c>
      <c r="AG86">
        <f t="shared" si="13"/>
        <v>321900.31708638859</v>
      </c>
    </row>
    <row r="87" spans="1:33" x14ac:dyDescent="0.45">
      <c r="N87" s="17">
        <v>6</v>
      </c>
      <c r="O87" s="30">
        <f>SUM($O$20*$C$21)</f>
        <v>195000</v>
      </c>
      <c r="P87" s="22">
        <f t="shared" si="0"/>
        <v>0.58399999999999996</v>
      </c>
      <c r="Q87" s="22">
        <f t="shared" si="1"/>
        <v>113880</v>
      </c>
      <c r="S87" s="30">
        <f t="shared" si="2"/>
        <v>33000</v>
      </c>
      <c r="T87" s="22">
        <f t="shared" si="3"/>
        <v>0.66673280964039106</v>
      </c>
      <c r="U87" s="22">
        <f t="shared" si="4"/>
        <v>22002.182718132906</v>
      </c>
      <c r="W87" s="30">
        <f t="shared" si="5"/>
        <v>0</v>
      </c>
      <c r="X87" s="22">
        <f t="shared" si="6"/>
        <v>0</v>
      </c>
      <c r="Y87" s="22">
        <f t="shared" si="7"/>
        <v>0</v>
      </c>
      <c r="AA87" s="30">
        <f t="shared" si="8"/>
        <v>0</v>
      </c>
      <c r="AB87" s="22">
        <f t="shared" si="9"/>
        <v>0</v>
      </c>
      <c r="AC87" s="22">
        <f t="shared" si="10"/>
        <v>0</v>
      </c>
      <c r="AE87" s="30">
        <f t="shared" si="11"/>
        <v>228000</v>
      </c>
      <c r="AF87" s="22">
        <f t="shared" si="12"/>
        <v>0.59597448560584609</v>
      </c>
      <c r="AG87">
        <f t="shared" si="13"/>
        <v>135882.18271813291</v>
      </c>
    </row>
    <row r="88" spans="1:33" x14ac:dyDescent="0.45">
      <c r="N88" s="17">
        <v>7</v>
      </c>
      <c r="O88" s="30">
        <f>SUM($O$21*$C$21)</f>
        <v>50000</v>
      </c>
      <c r="P88" s="22">
        <f t="shared" si="0"/>
        <v>0.69299999999999995</v>
      </c>
      <c r="Q88" s="22">
        <f t="shared" si="1"/>
        <v>34650</v>
      </c>
      <c r="S88" s="30">
        <f t="shared" si="2"/>
        <v>35850</v>
      </c>
      <c r="T88" s="22">
        <f t="shared" si="3"/>
        <v>0.79468992239568303</v>
      </c>
      <c r="U88" s="22">
        <f t="shared" si="4"/>
        <v>28489.633717885237</v>
      </c>
      <c r="W88" s="30">
        <f t="shared" si="5"/>
        <v>0</v>
      </c>
      <c r="X88" s="22">
        <f t="shared" si="6"/>
        <v>0</v>
      </c>
      <c r="Y88" s="22">
        <f t="shared" si="7"/>
        <v>0</v>
      </c>
      <c r="AA88" s="30">
        <f t="shared" si="8"/>
        <v>0</v>
      </c>
      <c r="AB88" s="22">
        <f t="shared" si="9"/>
        <v>0</v>
      </c>
      <c r="AC88" s="22">
        <f t="shared" si="10"/>
        <v>0</v>
      </c>
      <c r="AE88" s="30">
        <f t="shared" si="11"/>
        <v>85850</v>
      </c>
      <c r="AF88" s="22">
        <f t="shared" si="12"/>
        <v>0.73546457446575708</v>
      </c>
      <c r="AG88">
        <f t="shared" si="13"/>
        <v>63139.633717885248</v>
      </c>
    </row>
    <row r="89" spans="1:33" x14ac:dyDescent="0.45">
      <c r="N89" s="17">
        <v>8</v>
      </c>
      <c r="O89" s="30">
        <f>SUM($O$22*$C$21)</f>
        <v>37000</v>
      </c>
      <c r="P89" s="22">
        <f t="shared" si="0"/>
        <v>0.81599999999999995</v>
      </c>
      <c r="Q89" s="22">
        <f t="shared" si="1"/>
        <v>30191.999999999996</v>
      </c>
      <c r="S89" s="30">
        <f t="shared" si="2"/>
        <v>11850</v>
      </c>
      <c r="T89" s="22">
        <f t="shared" si="3"/>
        <v>0.95852166302887598</v>
      </c>
      <c r="U89" s="22">
        <f t="shared" si="4"/>
        <v>11358.48170689218</v>
      </c>
      <c r="W89" s="30">
        <f t="shared" si="5"/>
        <v>0</v>
      </c>
      <c r="X89" s="22">
        <f t="shared" si="6"/>
        <v>0</v>
      </c>
      <c r="Y89" s="22">
        <f t="shared" si="7"/>
        <v>0</v>
      </c>
      <c r="AA89" s="30">
        <f t="shared" si="8"/>
        <v>0</v>
      </c>
      <c r="AB89" s="22">
        <f t="shared" si="9"/>
        <v>0</v>
      </c>
      <c r="AC89" s="22">
        <f t="shared" si="10"/>
        <v>0</v>
      </c>
      <c r="AE89" s="30">
        <f t="shared" si="11"/>
        <v>48850</v>
      </c>
      <c r="AF89" s="22">
        <f t="shared" si="12"/>
        <v>0.85057280873883678</v>
      </c>
      <c r="AG89">
        <f t="shared" si="13"/>
        <v>41550.481706892177</v>
      </c>
    </row>
    <row r="90" spans="1:33" x14ac:dyDescent="0.45">
      <c r="N90" s="17">
        <v>9</v>
      </c>
      <c r="O90" s="30">
        <f>SUM($O$23*$C$21)</f>
        <v>36000</v>
      </c>
      <c r="P90" s="22">
        <f t="shared" si="0"/>
        <v>0.95299999999999996</v>
      </c>
      <c r="Q90" s="22">
        <f t="shared" si="1"/>
        <v>34308</v>
      </c>
      <c r="S90" s="30">
        <f t="shared" si="2"/>
        <v>8250</v>
      </c>
      <c r="T90" s="22">
        <f t="shared" si="3"/>
        <v>1.1225827817385701</v>
      </c>
      <c r="U90" s="22">
        <f t="shared" si="4"/>
        <v>9261.3079493432033</v>
      </c>
      <c r="W90" s="30">
        <f t="shared" si="5"/>
        <v>0</v>
      </c>
      <c r="X90" s="22">
        <f t="shared" si="6"/>
        <v>0</v>
      </c>
      <c r="Y90" s="22">
        <f t="shared" si="7"/>
        <v>0</v>
      </c>
      <c r="AA90" s="30">
        <f t="shared" si="8"/>
        <v>0</v>
      </c>
      <c r="AB90" s="22">
        <f t="shared" si="9"/>
        <v>0</v>
      </c>
      <c r="AC90" s="22">
        <f t="shared" si="10"/>
        <v>0</v>
      </c>
      <c r="AE90" s="30">
        <f t="shared" si="11"/>
        <v>44250</v>
      </c>
      <c r="AF90" s="22">
        <f t="shared" si="12"/>
        <v>0.98461712879871643</v>
      </c>
      <c r="AG90">
        <f t="shared" si="13"/>
        <v>43569.307949343201</v>
      </c>
    </row>
    <row r="91" spans="1:33" x14ac:dyDescent="0.45">
      <c r="N91" s="17">
        <v>10</v>
      </c>
      <c r="O91" s="30">
        <f>SUM($O$24*$C$21)</f>
        <v>23000</v>
      </c>
      <c r="P91" s="22">
        <f t="shared" si="0"/>
        <v>1.105</v>
      </c>
      <c r="Q91" s="22">
        <f t="shared" si="1"/>
        <v>25415</v>
      </c>
      <c r="S91" s="30">
        <f t="shared" si="2"/>
        <v>5400</v>
      </c>
      <c r="T91" s="22">
        <f t="shared" si="3"/>
        <v>1.3619669325747199</v>
      </c>
      <c r="U91" s="22">
        <f t="shared" si="4"/>
        <v>7354.6214359034875</v>
      </c>
      <c r="W91" s="30">
        <f t="shared" si="5"/>
        <v>0</v>
      </c>
      <c r="X91" s="22">
        <f t="shared" si="6"/>
        <v>0</v>
      </c>
      <c r="Y91" s="22">
        <f t="shared" si="7"/>
        <v>0</v>
      </c>
      <c r="AA91" s="30">
        <f t="shared" si="8"/>
        <v>0</v>
      </c>
      <c r="AB91" s="22">
        <f t="shared" si="9"/>
        <v>0</v>
      </c>
      <c r="AC91" s="22">
        <f t="shared" si="10"/>
        <v>0</v>
      </c>
      <c r="AE91" s="30">
        <f t="shared" si="11"/>
        <v>28400</v>
      </c>
      <c r="AF91" s="22">
        <f t="shared" si="12"/>
        <v>1.1538599097149114</v>
      </c>
      <c r="AG91">
        <f t="shared" si="13"/>
        <v>32769.621435903486</v>
      </c>
    </row>
    <row r="92" spans="1:33" x14ac:dyDescent="0.45">
      <c r="N92" s="17">
        <v>11</v>
      </c>
      <c r="O92" s="30">
        <f>SUM($O$25*$C$21)</f>
        <v>6000</v>
      </c>
      <c r="P92" s="22">
        <f t="shared" si="0"/>
        <v>1.2709999999999999</v>
      </c>
      <c r="Q92" s="22">
        <f t="shared" si="1"/>
        <v>7625.9999999999991</v>
      </c>
      <c r="S92" s="30">
        <f t="shared" si="2"/>
        <v>0</v>
      </c>
      <c r="T92" s="22">
        <f t="shared" si="3"/>
        <v>0</v>
      </c>
      <c r="U92" s="22">
        <f t="shared" si="4"/>
        <v>0</v>
      </c>
      <c r="W92" s="30">
        <f t="shared" si="5"/>
        <v>0</v>
      </c>
      <c r="X92" s="22">
        <f t="shared" si="6"/>
        <v>0</v>
      </c>
      <c r="Y92" s="22">
        <f t="shared" si="7"/>
        <v>0</v>
      </c>
      <c r="AA92" s="30">
        <f t="shared" si="8"/>
        <v>0</v>
      </c>
      <c r="AB92" s="22">
        <f t="shared" si="9"/>
        <v>0</v>
      </c>
      <c r="AC92" s="22">
        <f t="shared" si="10"/>
        <v>0</v>
      </c>
      <c r="AE92" s="30">
        <f t="shared" si="11"/>
        <v>6000</v>
      </c>
      <c r="AF92" s="22">
        <f t="shared" si="12"/>
        <v>1.2709999999999999</v>
      </c>
      <c r="AG92">
        <f t="shared" si="13"/>
        <v>7625.9999999999991</v>
      </c>
    </row>
    <row r="93" spans="1:33" x14ac:dyDescent="0.45">
      <c r="N93" s="17">
        <v>12</v>
      </c>
      <c r="O93" s="30">
        <f>SUM($O$26*$C$21)</f>
        <v>4000</v>
      </c>
      <c r="P93" s="22">
        <f t="shared" si="0"/>
        <v>1.4510000000000001</v>
      </c>
      <c r="Q93" s="22">
        <f t="shared" si="1"/>
        <v>5804</v>
      </c>
      <c r="S93" s="30">
        <f t="shared" si="2"/>
        <v>0</v>
      </c>
      <c r="T93" s="22">
        <f t="shared" si="3"/>
        <v>0</v>
      </c>
      <c r="U93" s="22">
        <f t="shared" si="4"/>
        <v>0</v>
      </c>
      <c r="W93" s="30">
        <f t="shared" si="5"/>
        <v>0</v>
      </c>
      <c r="X93" s="22">
        <f t="shared" si="6"/>
        <v>0</v>
      </c>
      <c r="Y93" s="22">
        <f t="shared" si="7"/>
        <v>0</v>
      </c>
      <c r="AA93" s="30">
        <f t="shared" si="8"/>
        <v>0</v>
      </c>
      <c r="AB93" s="22">
        <f t="shared" si="9"/>
        <v>0</v>
      </c>
      <c r="AC93" s="22">
        <f t="shared" si="10"/>
        <v>0</v>
      </c>
      <c r="AE93" s="30">
        <f t="shared" si="11"/>
        <v>4000</v>
      </c>
      <c r="AF93" s="22">
        <f t="shared" si="12"/>
        <v>1.4510000000000001</v>
      </c>
      <c r="AG93">
        <f t="shared" si="13"/>
        <v>5804</v>
      </c>
    </row>
    <row r="94" spans="1:33" x14ac:dyDescent="0.45">
      <c r="N94" s="17">
        <v>13</v>
      </c>
      <c r="O94" s="30">
        <f>SUM($O$27*$C$21)</f>
        <v>1000</v>
      </c>
      <c r="P94" s="22">
        <f t="shared" si="0"/>
        <v>1.6459999999999999</v>
      </c>
      <c r="Q94" s="22">
        <f t="shared" si="1"/>
        <v>1646</v>
      </c>
      <c r="S94" s="30">
        <f t="shared" si="2"/>
        <v>0</v>
      </c>
      <c r="T94" s="22">
        <f t="shared" si="3"/>
        <v>0</v>
      </c>
      <c r="U94" s="22">
        <f t="shared" si="4"/>
        <v>0</v>
      </c>
      <c r="W94" s="30">
        <f t="shared" si="5"/>
        <v>0</v>
      </c>
      <c r="X94" s="22">
        <f t="shared" si="6"/>
        <v>0</v>
      </c>
      <c r="Y94" s="22">
        <f t="shared" si="7"/>
        <v>0</v>
      </c>
      <c r="AA94" s="30">
        <f t="shared" si="8"/>
        <v>0</v>
      </c>
      <c r="AB94" s="22">
        <f t="shared" si="9"/>
        <v>0</v>
      </c>
      <c r="AC94" s="22">
        <f t="shared" si="10"/>
        <v>0</v>
      </c>
      <c r="AE94" s="30">
        <f t="shared" si="11"/>
        <v>1000</v>
      </c>
      <c r="AF94" s="22">
        <f t="shared" si="12"/>
        <v>1.6459999999999999</v>
      </c>
      <c r="AG94">
        <f t="shared" si="13"/>
        <v>1646</v>
      </c>
    </row>
    <row r="95" spans="1:33" x14ac:dyDescent="0.45">
      <c r="N95" s="17">
        <v>14</v>
      </c>
      <c r="O95" s="30">
        <f>SUM($O$28*$C$21)</f>
        <v>1000</v>
      </c>
      <c r="P95" s="22">
        <f t="shared" si="0"/>
        <v>1.855</v>
      </c>
      <c r="Q95" s="22">
        <f t="shared" si="1"/>
        <v>1855</v>
      </c>
      <c r="S95" s="30">
        <f t="shared" si="2"/>
        <v>0</v>
      </c>
      <c r="T95" s="22">
        <f t="shared" si="3"/>
        <v>0</v>
      </c>
      <c r="U95" s="22">
        <f t="shared" si="4"/>
        <v>0</v>
      </c>
      <c r="W95" s="30">
        <f t="shared" si="5"/>
        <v>0</v>
      </c>
      <c r="X95" s="22">
        <f t="shared" si="6"/>
        <v>0</v>
      </c>
      <c r="Y95" s="22">
        <f t="shared" si="7"/>
        <v>0</v>
      </c>
      <c r="AA95" s="30">
        <f t="shared" si="8"/>
        <v>0</v>
      </c>
      <c r="AB95" s="22">
        <f t="shared" si="9"/>
        <v>0</v>
      </c>
      <c r="AC95" s="22">
        <f t="shared" si="10"/>
        <v>0</v>
      </c>
      <c r="AE95" s="30">
        <f t="shared" si="11"/>
        <v>1000</v>
      </c>
      <c r="AF95" s="22">
        <f t="shared" si="12"/>
        <v>1.855</v>
      </c>
      <c r="AG95">
        <f t="shared" si="13"/>
        <v>1855</v>
      </c>
    </row>
    <row r="96" spans="1:33" x14ac:dyDescent="0.45">
      <c r="N96" s="17" t="s">
        <v>53</v>
      </c>
      <c r="O96" s="30">
        <f>SUM($O$29*$C$21)</f>
        <v>11000</v>
      </c>
      <c r="P96" s="22">
        <f t="shared" si="0"/>
        <v>2.0779999999999998</v>
      </c>
      <c r="Q96" s="22">
        <f t="shared" si="1"/>
        <v>22858</v>
      </c>
      <c r="S96" s="30">
        <f t="shared" si="2"/>
        <v>0</v>
      </c>
      <c r="T96" s="22">
        <f t="shared" si="3"/>
        <v>0</v>
      </c>
      <c r="U96" s="22">
        <f t="shared" si="4"/>
        <v>0</v>
      </c>
      <c r="W96" s="30">
        <f t="shared" si="5"/>
        <v>0</v>
      </c>
      <c r="X96" s="22">
        <f t="shared" si="6"/>
        <v>0</v>
      </c>
      <c r="Y96" s="22">
        <f t="shared" si="7"/>
        <v>0</v>
      </c>
      <c r="AA96" s="30">
        <f t="shared" si="8"/>
        <v>0</v>
      </c>
      <c r="AB96" s="22">
        <f t="shared" si="9"/>
        <v>0</v>
      </c>
      <c r="AC96" s="22">
        <f t="shared" si="10"/>
        <v>0</v>
      </c>
      <c r="AE96" s="30">
        <f t="shared" si="11"/>
        <v>11000</v>
      </c>
      <c r="AF96" s="22">
        <f t="shared" si="12"/>
        <v>2.0779999999999998</v>
      </c>
      <c r="AG96">
        <f t="shared" si="13"/>
        <v>22858</v>
      </c>
    </row>
    <row r="98" spans="14:33" x14ac:dyDescent="0.45">
      <c r="N98" t="s">
        <v>54</v>
      </c>
      <c r="O98" s="30">
        <f>SUM(O81:O96)</f>
        <v>4966000</v>
      </c>
      <c r="Q98" s="22">
        <f>SUM(Q81:Q96)</f>
        <v>1957635</v>
      </c>
      <c r="S98" s="30">
        <f>SUM(S81:S96)</f>
        <v>715746</v>
      </c>
      <c r="U98" s="22">
        <f>SUM(U81:U96)</f>
        <v>313848.27413961105</v>
      </c>
      <c r="W98" s="30">
        <f>SUM(W81:W96)</f>
        <v>0</v>
      </c>
      <c r="Y98" s="22">
        <f>SUM(Y81:Y96)</f>
        <v>0</v>
      </c>
      <c r="AA98" s="30">
        <f>SUM(AA81:AA96)</f>
        <v>0</v>
      </c>
      <c r="AC98" s="22">
        <f>SUM(AC81:AC96)</f>
        <v>0</v>
      </c>
      <c r="AE98" s="30">
        <f>SUM(AE81:AE96)</f>
        <v>5681746</v>
      </c>
      <c r="AG98">
        <f>SUM(AG81:AG96)</f>
        <v>2271483.2741396111</v>
      </c>
    </row>
    <row r="101" spans="14:33" x14ac:dyDescent="0.45">
      <c r="N101" s="3" t="s">
        <v>26</v>
      </c>
      <c r="P101" s="5" t="str">
        <f>($C$3)</f>
        <v>p7eINT_metier</v>
      </c>
      <c r="T101" s="6" t="s">
        <v>27</v>
      </c>
      <c r="W101" s="7" t="str">
        <f>($C$5)</f>
        <v>Plaice VIIe - International (Used metier based datasets)</v>
      </c>
    </row>
    <row r="102" spans="14:33" x14ac:dyDescent="0.45">
      <c r="N102" s="3"/>
    </row>
    <row r="103" spans="14:33" x14ac:dyDescent="0.45">
      <c r="N103" s="6" t="s">
        <v>29</v>
      </c>
      <c r="P103" s="5">
        <f>($B$7)</f>
        <v>1987</v>
      </c>
      <c r="Q103" s="9"/>
      <c r="R103" s="9"/>
      <c r="S103" s="9"/>
      <c r="T103" s="6" t="s">
        <v>30</v>
      </c>
      <c r="U103" s="10"/>
      <c r="W103" s="5" t="str">
        <f>($D$7)</f>
        <v>Combined</v>
      </c>
    </row>
    <row r="104" spans="14:33" x14ac:dyDescent="0.45">
      <c r="N104" s="6"/>
      <c r="P104" s="6"/>
      <c r="Q104" s="9"/>
      <c r="R104" s="9"/>
      <c r="S104" s="9"/>
      <c r="U104" s="10"/>
    </row>
    <row r="105" spans="14:33" x14ac:dyDescent="0.45">
      <c r="N105" s="6" t="s">
        <v>32</v>
      </c>
      <c r="P105" s="36">
        <f>($F$7)</f>
        <v>42194</v>
      </c>
      <c r="Q105" s="2"/>
      <c r="R105" s="2"/>
      <c r="T105" s="6" t="s">
        <v>33</v>
      </c>
      <c r="U105" s="2"/>
      <c r="W105" s="5" t="str">
        <f>($J$7)</f>
        <v>idh</v>
      </c>
    </row>
    <row r="108" spans="14:33" x14ac:dyDescent="0.45">
      <c r="N108" s="15" t="s">
        <v>68</v>
      </c>
    </row>
    <row r="110" spans="14:33" x14ac:dyDescent="0.45">
      <c r="N110" s="3" t="s">
        <v>61</v>
      </c>
    </row>
    <row r="111" spans="14:33" x14ac:dyDescent="0.45">
      <c r="AE111" s="37" t="str">
        <f>J13</f>
        <v>TOTAL</v>
      </c>
      <c r="AF111" s="2"/>
    </row>
    <row r="112" spans="14:33" x14ac:dyDescent="0.45">
      <c r="O112" s="37" t="str">
        <f>C14</f>
        <v>International</v>
      </c>
      <c r="P112" s="2"/>
      <c r="S112" s="37" t="str">
        <f>D14</f>
        <v>Migration</v>
      </c>
      <c r="T112" s="2"/>
      <c r="W112" s="37" t="str">
        <f>E14</f>
        <v>-</v>
      </c>
      <c r="X112" s="2"/>
      <c r="AA112" s="37" t="str">
        <f>F14</f>
        <v>-</v>
      </c>
      <c r="AB112" s="37"/>
      <c r="AE112" s="37" t="str">
        <f>J14</f>
        <v>ANNUAL</v>
      </c>
      <c r="AF112" s="2"/>
    </row>
    <row r="113" spans="14:34" x14ac:dyDescent="0.45">
      <c r="N113" s="17" t="s">
        <v>40</v>
      </c>
      <c r="O113" s="10" t="s">
        <v>41</v>
      </c>
      <c r="P113" s="10" t="s">
        <v>42</v>
      </c>
      <c r="S113" s="10" t="s">
        <v>41</v>
      </c>
      <c r="T113" s="10" t="s">
        <v>42</v>
      </c>
      <c r="U113" s="10"/>
      <c r="W113" s="10" t="s">
        <v>41</v>
      </c>
      <c r="X113" s="10" t="s">
        <v>42</v>
      </c>
      <c r="Y113" s="10"/>
      <c r="AA113" s="10" t="s">
        <v>41</v>
      </c>
      <c r="AB113" s="10" t="s">
        <v>42</v>
      </c>
      <c r="AC113" s="10"/>
      <c r="AE113" s="10" t="s">
        <v>41</v>
      </c>
      <c r="AF113" s="10" t="s">
        <v>42</v>
      </c>
      <c r="AH113" s="10"/>
    </row>
    <row r="114" spans="14:34" x14ac:dyDescent="0.45">
      <c r="N114" s="17">
        <v>0</v>
      </c>
      <c r="O114" s="30">
        <f t="shared" ref="O114:O129" si="14">SUM(O47*$C$21)</f>
        <v>0</v>
      </c>
      <c r="P114" s="22">
        <f t="shared" ref="P114:P129" si="15">P47</f>
        <v>0</v>
      </c>
      <c r="Q114" s="22">
        <f t="shared" ref="Q114:Q129" si="16">SUM(O114*P114)</f>
        <v>0</v>
      </c>
      <c r="S114" s="30">
        <f t="shared" ref="S114:S129" si="17">SUM(S47*$D$21)</f>
        <v>0</v>
      </c>
      <c r="T114" s="22">
        <f t="shared" ref="T114:T129" si="18">T47</f>
        <v>0</v>
      </c>
      <c r="U114" s="22">
        <f t="shared" ref="U114:U129" si="19">SUM(S114*T114)</f>
        <v>0</v>
      </c>
      <c r="W114" s="30">
        <f t="shared" ref="W114:W129" si="20">SUM(W47*$E$21)</f>
        <v>0</v>
      </c>
      <c r="X114" s="22">
        <f t="shared" ref="X114:X129" si="21">X47</f>
        <v>0</v>
      </c>
      <c r="Y114" s="22">
        <f t="shared" ref="Y114:Y129" si="22">SUM(W114*X114)</f>
        <v>0</v>
      </c>
      <c r="AA114" s="30">
        <f t="shared" ref="AA114:AA129" si="23">SUM(AA47*$F$21)</f>
        <v>0</v>
      </c>
      <c r="AB114" s="22">
        <f t="shared" ref="AB114:AB129" si="24">AB47</f>
        <v>0</v>
      </c>
      <c r="AC114" s="22">
        <f>SUM(AA114*AB114)</f>
        <v>0</v>
      </c>
      <c r="AE114" s="30">
        <f t="shared" ref="AE114:AE129" si="25">SUM(AA114+W114+S114+O114)*$J$21</f>
        <v>0</v>
      </c>
      <c r="AF114" s="22">
        <f>IF(O114+S114+W114+AA114 =0,0,(P114*O114 +T114*S114+ X114*W114 +AB114*AA114)/(O114+S114+W114+AA114))</f>
        <v>0</v>
      </c>
      <c r="AG114">
        <f t="shared" ref="AG114:AG129" si="26">SUM(AE114*AF114)</f>
        <v>0</v>
      </c>
      <c r="AH114" s="22"/>
    </row>
    <row r="115" spans="14:34" x14ac:dyDescent="0.45">
      <c r="N115" s="17">
        <v>1</v>
      </c>
      <c r="O115" s="30">
        <f t="shared" si="14"/>
        <v>0</v>
      </c>
      <c r="P115" s="22">
        <f t="shared" si="15"/>
        <v>0</v>
      </c>
      <c r="Q115" s="22">
        <f t="shared" si="16"/>
        <v>0</v>
      </c>
      <c r="S115" s="30">
        <f t="shared" si="17"/>
        <v>0</v>
      </c>
      <c r="T115" s="22">
        <f t="shared" si="18"/>
        <v>0</v>
      </c>
      <c r="U115" s="22">
        <f t="shared" si="19"/>
        <v>0</v>
      </c>
      <c r="W115" s="30">
        <f t="shared" si="20"/>
        <v>0</v>
      </c>
      <c r="X115" s="22">
        <f t="shared" si="21"/>
        <v>0</v>
      </c>
      <c r="Y115" s="22">
        <f t="shared" si="22"/>
        <v>0</v>
      </c>
      <c r="AA115" s="30">
        <f t="shared" si="23"/>
        <v>0</v>
      </c>
      <c r="AB115" s="22">
        <f t="shared" si="24"/>
        <v>0</v>
      </c>
      <c r="AC115" s="22">
        <f t="shared" ref="AC115:AC129" si="27">SUM(AA115*AB115)</f>
        <v>0</v>
      </c>
      <c r="AE115" s="30">
        <f t="shared" si="25"/>
        <v>0</v>
      </c>
      <c r="AF115" s="22">
        <f t="shared" ref="AF115:AF129" si="28">IF(O115+S115+W115+AA115 =0,0,(P115*O115 +T115*S115+ X115*W115 +AB115*AA115)/(O115+S115+W115+AA115))</f>
        <v>0</v>
      </c>
      <c r="AG115">
        <f t="shared" si="26"/>
        <v>0</v>
      </c>
      <c r="AH115" s="22"/>
    </row>
    <row r="116" spans="14:34" x14ac:dyDescent="0.45">
      <c r="N116" s="17">
        <v>2</v>
      </c>
      <c r="O116" s="30">
        <f t="shared" si="14"/>
        <v>0</v>
      </c>
      <c r="P116" s="22">
        <f t="shared" si="15"/>
        <v>0</v>
      </c>
      <c r="Q116" s="22">
        <f t="shared" si="16"/>
        <v>0</v>
      </c>
      <c r="S116" s="30">
        <f t="shared" si="17"/>
        <v>0</v>
      </c>
      <c r="T116" s="22">
        <f t="shared" si="18"/>
        <v>0</v>
      </c>
      <c r="U116" s="22">
        <f t="shared" si="19"/>
        <v>0</v>
      </c>
      <c r="W116" s="30">
        <f t="shared" si="20"/>
        <v>0</v>
      </c>
      <c r="X116" s="22">
        <f t="shared" si="21"/>
        <v>0</v>
      </c>
      <c r="Y116" s="22">
        <f t="shared" si="22"/>
        <v>0</v>
      </c>
      <c r="AA116" s="30">
        <f t="shared" si="23"/>
        <v>0</v>
      </c>
      <c r="AB116" s="22">
        <f t="shared" si="24"/>
        <v>0</v>
      </c>
      <c r="AC116" s="22">
        <f t="shared" si="27"/>
        <v>0</v>
      </c>
      <c r="AE116" s="30">
        <f t="shared" si="25"/>
        <v>0</v>
      </c>
      <c r="AF116" s="22">
        <f t="shared" si="28"/>
        <v>0</v>
      </c>
      <c r="AG116">
        <f t="shared" si="26"/>
        <v>0</v>
      </c>
      <c r="AH116" s="22"/>
    </row>
    <row r="117" spans="14:34" x14ac:dyDescent="0.45">
      <c r="N117" s="17">
        <v>3</v>
      </c>
      <c r="O117" s="30">
        <f t="shared" si="14"/>
        <v>0</v>
      </c>
      <c r="P117" s="22">
        <f t="shared" si="15"/>
        <v>0</v>
      </c>
      <c r="Q117" s="22">
        <f t="shared" si="16"/>
        <v>0</v>
      </c>
      <c r="S117" s="30">
        <f t="shared" si="17"/>
        <v>0</v>
      </c>
      <c r="T117" s="22">
        <f t="shared" si="18"/>
        <v>0</v>
      </c>
      <c r="U117" s="22">
        <f t="shared" si="19"/>
        <v>0</v>
      </c>
      <c r="W117" s="30">
        <f t="shared" si="20"/>
        <v>0</v>
      </c>
      <c r="X117" s="22">
        <f t="shared" si="21"/>
        <v>0</v>
      </c>
      <c r="Y117" s="22">
        <f t="shared" si="22"/>
        <v>0</v>
      </c>
      <c r="AA117" s="30">
        <f t="shared" si="23"/>
        <v>0</v>
      </c>
      <c r="AB117" s="22">
        <f t="shared" si="24"/>
        <v>0</v>
      </c>
      <c r="AC117" s="22">
        <f t="shared" si="27"/>
        <v>0</v>
      </c>
      <c r="AE117" s="30">
        <f t="shared" si="25"/>
        <v>0</v>
      </c>
      <c r="AF117" s="22">
        <f t="shared" si="28"/>
        <v>0</v>
      </c>
      <c r="AG117">
        <f t="shared" si="26"/>
        <v>0</v>
      </c>
      <c r="AH117" s="22"/>
    </row>
    <row r="118" spans="14:34" x14ac:dyDescent="0.45">
      <c r="N118" s="17">
        <v>4</v>
      </c>
      <c r="O118" s="30">
        <f t="shared" si="14"/>
        <v>0</v>
      </c>
      <c r="P118" s="22">
        <f t="shared" si="15"/>
        <v>0</v>
      </c>
      <c r="Q118" s="22">
        <f t="shared" si="16"/>
        <v>0</v>
      </c>
      <c r="S118" s="30">
        <f t="shared" si="17"/>
        <v>0</v>
      </c>
      <c r="T118" s="22">
        <f t="shared" si="18"/>
        <v>0</v>
      </c>
      <c r="U118" s="22">
        <f t="shared" si="19"/>
        <v>0</v>
      </c>
      <c r="W118" s="30">
        <f t="shared" si="20"/>
        <v>0</v>
      </c>
      <c r="X118" s="22">
        <f t="shared" si="21"/>
        <v>0</v>
      </c>
      <c r="Y118" s="22">
        <f t="shared" si="22"/>
        <v>0</v>
      </c>
      <c r="AA118" s="30">
        <f t="shared" si="23"/>
        <v>0</v>
      </c>
      <c r="AB118" s="22">
        <f t="shared" si="24"/>
        <v>0</v>
      </c>
      <c r="AC118" s="22">
        <f t="shared" si="27"/>
        <v>0</v>
      </c>
      <c r="AE118" s="30">
        <f t="shared" si="25"/>
        <v>0</v>
      </c>
      <c r="AF118" s="22">
        <f t="shared" si="28"/>
        <v>0</v>
      </c>
      <c r="AG118">
        <f t="shared" si="26"/>
        <v>0</v>
      </c>
      <c r="AH118" s="22"/>
    </row>
    <row r="119" spans="14:34" x14ac:dyDescent="0.45">
      <c r="N119" s="17">
        <v>5</v>
      </c>
      <c r="O119" s="30">
        <f t="shared" si="14"/>
        <v>0</v>
      </c>
      <c r="P119" s="22">
        <f t="shared" si="15"/>
        <v>0</v>
      </c>
      <c r="Q119" s="22">
        <f t="shared" si="16"/>
        <v>0</v>
      </c>
      <c r="S119" s="30">
        <f t="shared" si="17"/>
        <v>0</v>
      </c>
      <c r="T119" s="22">
        <f t="shared" si="18"/>
        <v>0</v>
      </c>
      <c r="U119" s="22">
        <f t="shared" si="19"/>
        <v>0</v>
      </c>
      <c r="W119" s="30">
        <f t="shared" si="20"/>
        <v>0</v>
      </c>
      <c r="X119" s="22">
        <f t="shared" si="21"/>
        <v>0</v>
      </c>
      <c r="Y119" s="22">
        <f t="shared" si="22"/>
        <v>0</v>
      </c>
      <c r="AA119" s="30">
        <f t="shared" si="23"/>
        <v>0</v>
      </c>
      <c r="AB119" s="22">
        <f t="shared" si="24"/>
        <v>0</v>
      </c>
      <c r="AC119" s="22">
        <f t="shared" si="27"/>
        <v>0</v>
      </c>
      <c r="AE119" s="30">
        <f t="shared" si="25"/>
        <v>0</v>
      </c>
      <c r="AF119" s="22">
        <f t="shared" si="28"/>
        <v>0</v>
      </c>
      <c r="AG119">
        <f t="shared" si="26"/>
        <v>0</v>
      </c>
      <c r="AH119" s="22"/>
    </row>
    <row r="120" spans="14:34" x14ac:dyDescent="0.45">
      <c r="N120" s="17">
        <v>6</v>
      </c>
      <c r="O120" s="30">
        <f t="shared" si="14"/>
        <v>0</v>
      </c>
      <c r="P120" s="22">
        <f t="shared" si="15"/>
        <v>0</v>
      </c>
      <c r="Q120" s="22">
        <f t="shared" si="16"/>
        <v>0</v>
      </c>
      <c r="S120" s="30">
        <f t="shared" si="17"/>
        <v>0</v>
      </c>
      <c r="T120" s="22">
        <f t="shared" si="18"/>
        <v>0</v>
      </c>
      <c r="U120" s="22">
        <f t="shared" si="19"/>
        <v>0</v>
      </c>
      <c r="W120" s="30">
        <f t="shared" si="20"/>
        <v>0</v>
      </c>
      <c r="X120" s="22">
        <f t="shared" si="21"/>
        <v>0</v>
      </c>
      <c r="Y120" s="22">
        <f t="shared" si="22"/>
        <v>0</v>
      </c>
      <c r="AA120" s="30">
        <f t="shared" si="23"/>
        <v>0</v>
      </c>
      <c r="AB120" s="22">
        <f t="shared" si="24"/>
        <v>0</v>
      </c>
      <c r="AC120" s="22">
        <f t="shared" si="27"/>
        <v>0</v>
      </c>
      <c r="AE120" s="30">
        <f t="shared" si="25"/>
        <v>0</v>
      </c>
      <c r="AF120" s="22">
        <f t="shared" si="28"/>
        <v>0</v>
      </c>
      <c r="AG120">
        <f t="shared" si="26"/>
        <v>0</v>
      </c>
      <c r="AH120" s="22"/>
    </row>
    <row r="121" spans="14:34" x14ac:dyDescent="0.45">
      <c r="N121" s="17">
        <v>7</v>
      </c>
      <c r="O121" s="30">
        <f t="shared" si="14"/>
        <v>0</v>
      </c>
      <c r="P121" s="22">
        <f t="shared" si="15"/>
        <v>0</v>
      </c>
      <c r="Q121" s="22">
        <f t="shared" si="16"/>
        <v>0</v>
      </c>
      <c r="S121" s="30">
        <f t="shared" si="17"/>
        <v>0</v>
      </c>
      <c r="T121" s="22">
        <f t="shared" si="18"/>
        <v>0</v>
      </c>
      <c r="U121" s="22">
        <f t="shared" si="19"/>
        <v>0</v>
      </c>
      <c r="W121" s="30">
        <f t="shared" si="20"/>
        <v>0</v>
      </c>
      <c r="X121" s="22">
        <f t="shared" si="21"/>
        <v>0</v>
      </c>
      <c r="Y121" s="22">
        <f t="shared" si="22"/>
        <v>0</v>
      </c>
      <c r="AA121" s="30">
        <f t="shared" si="23"/>
        <v>0</v>
      </c>
      <c r="AB121" s="22">
        <f t="shared" si="24"/>
        <v>0</v>
      </c>
      <c r="AC121" s="22">
        <f t="shared" si="27"/>
        <v>0</v>
      </c>
      <c r="AE121" s="30">
        <f t="shared" si="25"/>
        <v>0</v>
      </c>
      <c r="AF121" s="22">
        <f t="shared" si="28"/>
        <v>0</v>
      </c>
      <c r="AG121">
        <f t="shared" si="26"/>
        <v>0</v>
      </c>
      <c r="AH121" s="22"/>
    </row>
    <row r="122" spans="14:34" x14ac:dyDescent="0.45">
      <c r="N122" s="17">
        <v>8</v>
      </c>
      <c r="O122" s="30">
        <f t="shared" si="14"/>
        <v>0</v>
      </c>
      <c r="P122" s="22">
        <f t="shared" si="15"/>
        <v>0</v>
      </c>
      <c r="Q122" s="22">
        <f t="shared" si="16"/>
        <v>0</v>
      </c>
      <c r="S122" s="30">
        <f t="shared" si="17"/>
        <v>0</v>
      </c>
      <c r="T122" s="22">
        <f t="shared" si="18"/>
        <v>0</v>
      </c>
      <c r="U122" s="22">
        <f t="shared" si="19"/>
        <v>0</v>
      </c>
      <c r="W122" s="30">
        <f t="shared" si="20"/>
        <v>0</v>
      </c>
      <c r="X122" s="22">
        <f t="shared" si="21"/>
        <v>0</v>
      </c>
      <c r="Y122" s="22">
        <f t="shared" si="22"/>
        <v>0</v>
      </c>
      <c r="AA122" s="30">
        <f t="shared" si="23"/>
        <v>0</v>
      </c>
      <c r="AB122" s="22">
        <f t="shared" si="24"/>
        <v>0</v>
      </c>
      <c r="AC122" s="22">
        <f t="shared" si="27"/>
        <v>0</v>
      </c>
      <c r="AE122" s="30">
        <f t="shared" si="25"/>
        <v>0</v>
      </c>
      <c r="AF122" s="22">
        <f t="shared" si="28"/>
        <v>0</v>
      </c>
      <c r="AG122">
        <f t="shared" si="26"/>
        <v>0</v>
      </c>
      <c r="AH122" s="22"/>
    </row>
    <row r="123" spans="14:34" x14ac:dyDescent="0.45">
      <c r="N123" s="17">
        <v>9</v>
      </c>
      <c r="O123" s="30">
        <f t="shared" si="14"/>
        <v>0</v>
      </c>
      <c r="P123" s="22">
        <f t="shared" si="15"/>
        <v>0</v>
      </c>
      <c r="Q123" s="22">
        <f t="shared" si="16"/>
        <v>0</v>
      </c>
      <c r="S123" s="30">
        <f t="shared" si="17"/>
        <v>0</v>
      </c>
      <c r="T123" s="22">
        <f t="shared" si="18"/>
        <v>0</v>
      </c>
      <c r="U123" s="22">
        <f t="shared" si="19"/>
        <v>0</v>
      </c>
      <c r="W123" s="30">
        <f t="shared" si="20"/>
        <v>0</v>
      </c>
      <c r="X123" s="22">
        <f t="shared" si="21"/>
        <v>0</v>
      </c>
      <c r="Y123" s="22">
        <f t="shared" si="22"/>
        <v>0</v>
      </c>
      <c r="AA123" s="30">
        <f t="shared" si="23"/>
        <v>0</v>
      </c>
      <c r="AB123" s="22">
        <f t="shared" si="24"/>
        <v>0</v>
      </c>
      <c r="AC123" s="22">
        <f t="shared" si="27"/>
        <v>0</v>
      </c>
      <c r="AE123" s="30">
        <f t="shared" si="25"/>
        <v>0</v>
      </c>
      <c r="AF123" s="22">
        <f t="shared" si="28"/>
        <v>0</v>
      </c>
      <c r="AG123">
        <f t="shared" si="26"/>
        <v>0</v>
      </c>
      <c r="AH123" s="22"/>
    </row>
    <row r="124" spans="14:34" x14ac:dyDescent="0.45">
      <c r="N124" s="17">
        <v>10</v>
      </c>
      <c r="O124" s="30">
        <f t="shared" si="14"/>
        <v>0</v>
      </c>
      <c r="P124" s="22">
        <f t="shared" si="15"/>
        <v>0</v>
      </c>
      <c r="Q124" s="22">
        <f t="shared" si="16"/>
        <v>0</v>
      </c>
      <c r="S124" s="30">
        <f t="shared" si="17"/>
        <v>0</v>
      </c>
      <c r="T124" s="22">
        <f t="shared" si="18"/>
        <v>0</v>
      </c>
      <c r="U124" s="22">
        <f t="shared" si="19"/>
        <v>0</v>
      </c>
      <c r="W124" s="30">
        <f t="shared" si="20"/>
        <v>0</v>
      </c>
      <c r="X124" s="22">
        <f t="shared" si="21"/>
        <v>0</v>
      </c>
      <c r="Y124" s="22">
        <f t="shared" si="22"/>
        <v>0</v>
      </c>
      <c r="AA124" s="30">
        <f t="shared" si="23"/>
        <v>0</v>
      </c>
      <c r="AB124" s="22">
        <f t="shared" si="24"/>
        <v>0</v>
      </c>
      <c r="AC124" s="22">
        <f t="shared" si="27"/>
        <v>0</v>
      </c>
      <c r="AE124" s="30">
        <f t="shared" si="25"/>
        <v>0</v>
      </c>
      <c r="AF124" s="22">
        <f t="shared" si="28"/>
        <v>0</v>
      </c>
      <c r="AG124">
        <f t="shared" si="26"/>
        <v>0</v>
      </c>
      <c r="AH124" s="22"/>
    </row>
    <row r="125" spans="14:34" x14ac:dyDescent="0.45">
      <c r="N125" s="17">
        <v>11</v>
      </c>
      <c r="O125" s="30">
        <f t="shared" si="14"/>
        <v>0</v>
      </c>
      <c r="P125" s="22">
        <f t="shared" si="15"/>
        <v>0</v>
      </c>
      <c r="Q125" s="22">
        <f t="shared" si="16"/>
        <v>0</v>
      </c>
      <c r="S125" s="30">
        <f t="shared" si="17"/>
        <v>0</v>
      </c>
      <c r="T125" s="22">
        <f t="shared" si="18"/>
        <v>0</v>
      </c>
      <c r="U125" s="22">
        <f t="shared" si="19"/>
        <v>0</v>
      </c>
      <c r="W125" s="30">
        <f t="shared" si="20"/>
        <v>0</v>
      </c>
      <c r="X125" s="22">
        <f t="shared" si="21"/>
        <v>0</v>
      </c>
      <c r="Y125" s="22">
        <f t="shared" si="22"/>
        <v>0</v>
      </c>
      <c r="AA125" s="30">
        <f t="shared" si="23"/>
        <v>0</v>
      </c>
      <c r="AB125" s="22">
        <f t="shared" si="24"/>
        <v>0</v>
      </c>
      <c r="AC125" s="22">
        <f t="shared" si="27"/>
        <v>0</v>
      </c>
      <c r="AE125" s="30">
        <f t="shared" si="25"/>
        <v>0</v>
      </c>
      <c r="AF125" s="22">
        <f t="shared" si="28"/>
        <v>0</v>
      </c>
      <c r="AG125">
        <f t="shared" si="26"/>
        <v>0</v>
      </c>
      <c r="AH125" s="22"/>
    </row>
    <row r="126" spans="14:34" x14ac:dyDescent="0.45">
      <c r="N126" s="17">
        <v>12</v>
      </c>
      <c r="O126" s="30">
        <f t="shared" si="14"/>
        <v>0</v>
      </c>
      <c r="P126" s="22">
        <f t="shared" si="15"/>
        <v>0</v>
      </c>
      <c r="Q126" s="22">
        <f t="shared" si="16"/>
        <v>0</v>
      </c>
      <c r="S126" s="30">
        <f t="shared" si="17"/>
        <v>0</v>
      </c>
      <c r="T126" s="22">
        <f t="shared" si="18"/>
        <v>0</v>
      </c>
      <c r="U126" s="22">
        <f t="shared" si="19"/>
        <v>0</v>
      </c>
      <c r="W126" s="30">
        <f t="shared" si="20"/>
        <v>0</v>
      </c>
      <c r="X126" s="22">
        <f t="shared" si="21"/>
        <v>0</v>
      </c>
      <c r="Y126" s="22">
        <f t="shared" si="22"/>
        <v>0</v>
      </c>
      <c r="AA126" s="30">
        <f t="shared" si="23"/>
        <v>0</v>
      </c>
      <c r="AB126" s="22">
        <f t="shared" si="24"/>
        <v>0</v>
      </c>
      <c r="AC126" s="22">
        <f t="shared" si="27"/>
        <v>0</v>
      </c>
      <c r="AE126" s="30">
        <f t="shared" si="25"/>
        <v>0</v>
      </c>
      <c r="AF126" s="22">
        <f t="shared" si="28"/>
        <v>0</v>
      </c>
      <c r="AG126">
        <f t="shared" si="26"/>
        <v>0</v>
      </c>
      <c r="AH126" s="22"/>
    </row>
    <row r="127" spans="14:34" x14ac:dyDescent="0.45">
      <c r="N127" s="17">
        <v>13</v>
      </c>
      <c r="O127" s="30">
        <f t="shared" si="14"/>
        <v>0</v>
      </c>
      <c r="P127" s="22">
        <f t="shared" si="15"/>
        <v>0</v>
      </c>
      <c r="Q127" s="22">
        <f t="shared" si="16"/>
        <v>0</v>
      </c>
      <c r="S127" s="30">
        <f t="shared" si="17"/>
        <v>0</v>
      </c>
      <c r="T127" s="22">
        <f t="shared" si="18"/>
        <v>0</v>
      </c>
      <c r="U127" s="22">
        <f t="shared" si="19"/>
        <v>0</v>
      </c>
      <c r="W127" s="30">
        <f t="shared" si="20"/>
        <v>0</v>
      </c>
      <c r="X127" s="22">
        <f t="shared" si="21"/>
        <v>0</v>
      </c>
      <c r="Y127" s="22">
        <f t="shared" si="22"/>
        <v>0</v>
      </c>
      <c r="AA127" s="30">
        <f t="shared" si="23"/>
        <v>0</v>
      </c>
      <c r="AB127" s="22">
        <f t="shared" si="24"/>
        <v>0</v>
      </c>
      <c r="AC127" s="22">
        <f t="shared" si="27"/>
        <v>0</v>
      </c>
      <c r="AE127" s="30">
        <f t="shared" si="25"/>
        <v>0</v>
      </c>
      <c r="AF127" s="22">
        <f t="shared" si="28"/>
        <v>0</v>
      </c>
      <c r="AG127">
        <f t="shared" si="26"/>
        <v>0</v>
      </c>
      <c r="AH127" s="22"/>
    </row>
    <row r="128" spans="14:34" x14ac:dyDescent="0.45">
      <c r="N128" s="17">
        <v>14</v>
      </c>
      <c r="O128" s="30">
        <f t="shared" si="14"/>
        <v>0</v>
      </c>
      <c r="P128" s="22">
        <f t="shared" si="15"/>
        <v>0</v>
      </c>
      <c r="Q128" s="22">
        <f t="shared" si="16"/>
        <v>0</v>
      </c>
      <c r="S128" s="30">
        <f t="shared" si="17"/>
        <v>0</v>
      </c>
      <c r="T128" s="22">
        <f t="shared" si="18"/>
        <v>0</v>
      </c>
      <c r="U128" s="22">
        <f t="shared" si="19"/>
        <v>0</v>
      </c>
      <c r="W128" s="30">
        <f t="shared" si="20"/>
        <v>0</v>
      </c>
      <c r="X128" s="22">
        <f t="shared" si="21"/>
        <v>0</v>
      </c>
      <c r="Y128" s="22">
        <f t="shared" si="22"/>
        <v>0</v>
      </c>
      <c r="AA128" s="30">
        <f t="shared" si="23"/>
        <v>0</v>
      </c>
      <c r="AB128" s="22">
        <f t="shared" si="24"/>
        <v>0</v>
      </c>
      <c r="AC128" s="22">
        <f t="shared" si="27"/>
        <v>0</v>
      </c>
      <c r="AE128" s="30">
        <f t="shared" si="25"/>
        <v>0</v>
      </c>
      <c r="AF128" s="22">
        <f t="shared" si="28"/>
        <v>0</v>
      </c>
      <c r="AG128">
        <f t="shared" si="26"/>
        <v>0</v>
      </c>
      <c r="AH128" s="22"/>
    </row>
    <row r="129" spans="14:34" x14ac:dyDescent="0.45">
      <c r="N129" s="17" t="s">
        <v>53</v>
      </c>
      <c r="O129" s="30">
        <f t="shared" si="14"/>
        <v>0</v>
      </c>
      <c r="P129" s="22">
        <f t="shared" si="15"/>
        <v>0</v>
      </c>
      <c r="Q129" s="22">
        <f t="shared" si="16"/>
        <v>0</v>
      </c>
      <c r="S129" s="30">
        <f t="shared" si="17"/>
        <v>0</v>
      </c>
      <c r="T129" s="22">
        <f t="shared" si="18"/>
        <v>0</v>
      </c>
      <c r="U129" s="22">
        <f t="shared" si="19"/>
        <v>0</v>
      </c>
      <c r="W129" s="30">
        <f t="shared" si="20"/>
        <v>0</v>
      </c>
      <c r="X129" s="22">
        <f t="shared" si="21"/>
        <v>0</v>
      </c>
      <c r="Y129" s="22">
        <f t="shared" si="22"/>
        <v>0</v>
      </c>
      <c r="AA129" s="30">
        <f t="shared" si="23"/>
        <v>0</v>
      </c>
      <c r="AB129" s="22">
        <f t="shared" si="24"/>
        <v>0</v>
      </c>
      <c r="AC129" s="22">
        <f t="shared" si="27"/>
        <v>0</v>
      </c>
      <c r="AE129" s="30">
        <f t="shared" si="25"/>
        <v>0</v>
      </c>
      <c r="AF129" s="22">
        <f t="shared" si="28"/>
        <v>0</v>
      </c>
      <c r="AG129">
        <f t="shared" si="26"/>
        <v>0</v>
      </c>
      <c r="AH129" s="22"/>
    </row>
    <row r="131" spans="14:34" x14ac:dyDescent="0.45">
      <c r="N131" t="s">
        <v>54</v>
      </c>
      <c r="O131" s="38">
        <f>SUM(O114:O129)</f>
        <v>0</v>
      </c>
      <c r="Q131" s="22">
        <f>SUM(Q114:Q129)</f>
        <v>0</v>
      </c>
      <c r="S131" s="30">
        <f>SUM(S114:S129)</f>
        <v>0</v>
      </c>
      <c r="U131" s="22">
        <f>SUM(U114:U129)</f>
        <v>0</v>
      </c>
      <c r="W131" s="38">
        <f>SUM(W114:W129)</f>
        <v>0</v>
      </c>
      <c r="Y131" s="22">
        <f>SUM(Y114:Y129)</f>
        <v>0</v>
      </c>
      <c r="AA131" s="38">
        <f>SUM(AA114:AA129)</f>
        <v>0</v>
      </c>
      <c r="AC131" s="22">
        <f>SUM(AC114:AC129)</f>
        <v>0</v>
      </c>
      <c r="AE131" s="31">
        <f>SUM(AE114:AE129)</f>
        <v>0</v>
      </c>
      <c r="AF131" s="2"/>
      <c r="AG131">
        <f>SUM(AG114:AG129)</f>
        <v>0</v>
      </c>
      <c r="AH131" s="22"/>
    </row>
    <row r="135" spans="14:34" x14ac:dyDescent="0.45">
      <c r="N135" s="3" t="s">
        <v>26</v>
      </c>
      <c r="P135" s="5" t="str">
        <f>($C$3)</f>
        <v>p7eINT_metier</v>
      </c>
      <c r="T135" s="6" t="s">
        <v>27</v>
      </c>
      <c r="W135" s="7" t="str">
        <f>($C$5)</f>
        <v>Plaice VIIe - International (Used metier based datasets)</v>
      </c>
    </row>
    <row r="136" spans="14:34" x14ac:dyDescent="0.45">
      <c r="N136" s="3"/>
    </row>
    <row r="137" spans="14:34" x14ac:dyDescent="0.45">
      <c r="N137" s="6" t="s">
        <v>29</v>
      </c>
      <c r="P137" s="5">
        <f>($B$7)</f>
        <v>1987</v>
      </c>
      <c r="Q137" s="9"/>
      <c r="R137" s="9"/>
      <c r="S137" s="9"/>
      <c r="T137" s="6" t="s">
        <v>30</v>
      </c>
      <c r="U137" s="10"/>
      <c r="W137" s="5" t="str">
        <f>($D$7)</f>
        <v>Combined</v>
      </c>
    </row>
    <row r="138" spans="14:34" x14ac:dyDescent="0.45">
      <c r="N138" s="6"/>
      <c r="P138" s="6"/>
      <c r="Q138" s="9"/>
      <c r="R138" s="9"/>
      <c r="S138" s="9"/>
      <c r="U138" s="10"/>
    </row>
    <row r="139" spans="14:34" x14ac:dyDescent="0.45">
      <c r="N139" s="6" t="s">
        <v>32</v>
      </c>
      <c r="P139" s="36">
        <f>($F$7)</f>
        <v>42194</v>
      </c>
      <c r="Q139" s="2"/>
      <c r="R139" s="2"/>
      <c r="T139" s="6" t="s">
        <v>33</v>
      </c>
      <c r="U139" s="2"/>
      <c r="W139" s="5" t="str">
        <f>($J$7)</f>
        <v>idh</v>
      </c>
    </row>
    <row r="142" spans="14:34" x14ac:dyDescent="0.45">
      <c r="N142" s="15" t="s">
        <v>68</v>
      </c>
      <c r="X142" s="57" t="s">
        <v>150</v>
      </c>
    </row>
    <row r="143" spans="14:34" x14ac:dyDescent="0.45">
      <c r="X143" s="57" t="s">
        <v>145</v>
      </c>
    </row>
    <row r="144" spans="14:34" x14ac:dyDescent="0.45">
      <c r="N144" s="3" t="s">
        <v>78</v>
      </c>
      <c r="S144">
        <v>6.4999999999999997E-3</v>
      </c>
      <c r="T144">
        <v>2.06E-2</v>
      </c>
      <c r="W144">
        <v>0.19900000000000001</v>
      </c>
    </row>
    <row r="145" spans="10:39" x14ac:dyDescent="0.45">
      <c r="AH145" s="66"/>
      <c r="AI145" s="66"/>
      <c r="AJ145" s="67"/>
      <c r="AK145" s="67"/>
      <c r="AL145" s="67"/>
      <c r="AM145" s="67"/>
    </row>
    <row r="146" spans="10:39" x14ac:dyDescent="0.45">
      <c r="O146" s="37" t="str">
        <f>J13</f>
        <v>TOTAL</v>
      </c>
      <c r="P146" s="2"/>
      <c r="AA146" s="42" t="s">
        <v>79</v>
      </c>
      <c r="AF146" s="42" t="s">
        <v>79</v>
      </c>
      <c r="AH146" s="66"/>
      <c r="AI146" s="66"/>
      <c r="AJ146" s="68" t="s">
        <v>79</v>
      </c>
      <c r="AK146" s="67"/>
      <c r="AL146" s="67"/>
      <c r="AM146" s="67"/>
    </row>
    <row r="147" spans="10:39" x14ac:dyDescent="0.45">
      <c r="O147" s="37" t="str">
        <f>J14</f>
        <v>ANNUAL</v>
      </c>
      <c r="P147" s="2"/>
      <c r="S147" t="s">
        <v>80</v>
      </c>
      <c r="T147" t="s">
        <v>81</v>
      </c>
      <c r="AA147" s="42" t="s">
        <v>82</v>
      </c>
      <c r="AE147" t="s">
        <v>80</v>
      </c>
      <c r="AF147" s="42" t="s">
        <v>82</v>
      </c>
      <c r="AH147" s="66"/>
      <c r="AI147" s="66"/>
      <c r="AJ147" s="68" t="s">
        <v>83</v>
      </c>
      <c r="AK147" s="67"/>
      <c r="AL147" s="67"/>
      <c r="AM147" s="67"/>
    </row>
    <row r="148" spans="10:39" x14ac:dyDescent="0.45">
      <c r="N148" s="17" t="s">
        <v>40</v>
      </c>
      <c r="O148" s="10" t="s">
        <v>74</v>
      </c>
      <c r="P148" s="10" t="s">
        <v>75</v>
      </c>
      <c r="S148" t="s">
        <v>84</v>
      </c>
      <c r="T148" t="s">
        <v>85</v>
      </c>
      <c r="W148" t="s">
        <v>86</v>
      </c>
      <c r="X148" t="s">
        <v>87</v>
      </c>
      <c r="AA148" s="42" t="s">
        <v>88</v>
      </c>
      <c r="AE148" t="s">
        <v>89</v>
      </c>
      <c r="AF148" s="42" t="s">
        <v>90</v>
      </c>
      <c r="AH148" s="66"/>
      <c r="AI148" s="66"/>
      <c r="AJ148" s="68" t="s">
        <v>91</v>
      </c>
      <c r="AK148" s="67"/>
      <c r="AL148" s="67"/>
      <c r="AM148" s="67"/>
    </row>
    <row r="149" spans="10:39" x14ac:dyDescent="0.45">
      <c r="N149" s="17">
        <v>0</v>
      </c>
      <c r="O149" s="30">
        <f t="shared" ref="O149:O164" si="29">SUM(AE81+AE114)</f>
        <v>0</v>
      </c>
      <c r="P149" s="22">
        <f t="shared" ref="P149:P164" si="30">IF(AE81+AE114=0,0,(AE81*AF81+AE114* AF114)/(AE81+AE114))</f>
        <v>0</v>
      </c>
      <c r="Q149" s="22">
        <f t="shared" ref="Q149:Q164" si="31">SUM(O149*P149)</f>
        <v>0</v>
      </c>
      <c r="AF149" s="42"/>
      <c r="AH149" s="66"/>
      <c r="AI149" s="66"/>
      <c r="AJ149" s="67">
        <f t="shared" ref="AJ149:AJ164" si="32">SUM(O149*P149)</f>
        <v>0</v>
      </c>
      <c r="AK149" s="67"/>
      <c r="AL149" s="69">
        <f t="shared" ref="AL149:AL164" si="33">SUM(P149*$AJ$168)</f>
        <v>0</v>
      </c>
      <c r="AM149" s="67"/>
    </row>
    <row r="150" spans="10:39" x14ac:dyDescent="0.45">
      <c r="J150" s="56"/>
      <c r="N150" s="17">
        <v>1</v>
      </c>
      <c r="O150" s="30">
        <f t="shared" si="29"/>
        <v>74000</v>
      </c>
      <c r="P150" s="22">
        <f t="shared" si="30"/>
        <v>0.25700000000000001</v>
      </c>
      <c r="Q150" s="22">
        <f t="shared" si="31"/>
        <v>19018</v>
      </c>
      <c r="S150">
        <v>1.5</v>
      </c>
      <c r="T150" s="22">
        <f t="shared" ref="T150:T164" si="34">P150</f>
        <v>0.25700000000000001</v>
      </c>
      <c r="W150" s="22">
        <f>SUM(($S$144*S150^2)+($T$144*S150)+$W$144)</f>
        <v>0.24452499999999999</v>
      </c>
      <c r="X150">
        <f>SUM(O150*W150)</f>
        <v>18094.849999999999</v>
      </c>
      <c r="AA150" s="43">
        <f>SUM(W150*$X$168)</f>
        <v>0.2395801725163248</v>
      </c>
      <c r="AE150">
        <v>1</v>
      </c>
      <c r="AF150" s="43">
        <f>SUM(($S$144*AE150^2)+($T$144*AE150)+$W$144)*$X$168</f>
        <v>0.2215277661013845</v>
      </c>
      <c r="AH150" s="66"/>
      <c r="AI150" s="66"/>
      <c r="AJ150" s="67">
        <f>SUM(O150*P150)</f>
        <v>19018</v>
      </c>
      <c r="AK150" s="67"/>
      <c r="AL150" s="69">
        <f t="shared" si="33"/>
        <v>0.25704129680419308</v>
      </c>
      <c r="AM150" s="67"/>
    </row>
    <row r="151" spans="10:39" x14ac:dyDescent="0.45">
      <c r="J151" s="56"/>
      <c r="N151" s="17">
        <v>2</v>
      </c>
      <c r="O151" s="30">
        <f t="shared" si="29"/>
        <v>1063312.5</v>
      </c>
      <c r="P151" s="22">
        <f t="shared" si="30"/>
        <v>0.29230866770891778</v>
      </c>
      <c r="Q151" s="22">
        <f t="shared" si="31"/>
        <v>310815.46023323864</v>
      </c>
      <c r="S151">
        <v>2.5</v>
      </c>
      <c r="T151" s="22">
        <f t="shared" si="34"/>
        <v>0.29230866770891778</v>
      </c>
      <c r="W151" s="22">
        <f t="shared" ref="W151:W164" si="35">SUM(($S$144*S151^2)+($T$144*S151)+$W$144)</f>
        <v>0.29112500000000002</v>
      </c>
      <c r="X151">
        <f t="shared" ref="X151:X164" si="36">SUM(O151*W151)</f>
        <v>309556.8515625</v>
      </c>
      <c r="AA151" s="43">
        <f t="shared" ref="AA151:AA164" si="37">SUM(W151*$X$168)</f>
        <v>0.28523781913430146</v>
      </c>
      <c r="AE151">
        <v>2</v>
      </c>
      <c r="AF151" s="43">
        <f t="shared" ref="AF151:AF164" si="38">SUM(($S$144*AE151^2)+($T$144*AE151)+$W$144)*$X$168</f>
        <v>0.26081685686063044</v>
      </c>
      <c r="AH151" s="66"/>
      <c r="AI151" s="66"/>
      <c r="AJ151" s="67">
        <f t="shared" si="32"/>
        <v>310815.46023323864</v>
      </c>
      <c r="AK151" s="67"/>
      <c r="AL151" s="69">
        <f t="shared" si="33"/>
        <v>0.2923556381906855</v>
      </c>
      <c r="AM151" s="67"/>
    </row>
    <row r="152" spans="10:39" x14ac:dyDescent="0.45">
      <c r="J152" s="56"/>
      <c r="N152" s="17">
        <v>3</v>
      </c>
      <c r="O152" s="30">
        <f t="shared" si="29"/>
        <v>2082989.5</v>
      </c>
      <c r="P152" s="22">
        <f t="shared" si="30"/>
        <v>0.34013773290554744</v>
      </c>
      <c r="Q152" s="22">
        <f t="shared" si="31"/>
        <v>708503.32619605982</v>
      </c>
      <c r="S152">
        <v>3.5</v>
      </c>
      <c r="T152" s="22">
        <f t="shared" si="34"/>
        <v>0.34013773290554744</v>
      </c>
      <c r="W152" s="22">
        <f t="shared" si="35"/>
        <v>0.35072500000000001</v>
      </c>
      <c r="X152">
        <f t="shared" si="36"/>
        <v>730556.49238750001</v>
      </c>
      <c r="AA152" s="43">
        <f t="shared" si="37"/>
        <v>0.34363257746973935</v>
      </c>
      <c r="AE152">
        <v>3</v>
      </c>
      <c r="AF152" s="43">
        <f t="shared" si="38"/>
        <v>0.31284305933733775</v>
      </c>
      <c r="AH152" s="66"/>
      <c r="AI152" s="66"/>
      <c r="AJ152" s="67">
        <f t="shared" si="32"/>
        <v>708503.32619605982</v>
      </c>
      <c r="AK152" s="67"/>
      <c r="AL152" s="69">
        <f t="shared" si="33"/>
        <v>0.34019238894194614</v>
      </c>
      <c r="AM152" s="67"/>
    </row>
    <row r="153" spans="10:39" x14ac:dyDescent="0.45">
      <c r="J153" s="56"/>
      <c r="N153" s="17">
        <v>4</v>
      </c>
      <c r="O153" s="30">
        <f t="shared" si="29"/>
        <v>1355144</v>
      </c>
      <c r="P153" s="22">
        <f t="shared" si="30"/>
        <v>0.40921551000909639</v>
      </c>
      <c r="Q153" s="22">
        <f t="shared" si="31"/>
        <v>554545.94309576694</v>
      </c>
      <c r="S153">
        <v>4.5</v>
      </c>
      <c r="T153" s="22">
        <f t="shared" si="34"/>
        <v>0.40921551000909639</v>
      </c>
      <c r="W153" s="22">
        <f t="shared" si="35"/>
        <v>0.42332500000000001</v>
      </c>
      <c r="X153">
        <f t="shared" si="36"/>
        <v>573666.33380000002</v>
      </c>
      <c r="AA153" s="43">
        <f t="shared" si="37"/>
        <v>0.41476444752263858</v>
      </c>
      <c r="AE153">
        <v>4</v>
      </c>
      <c r="AF153" s="43">
        <f t="shared" si="38"/>
        <v>0.37760637353150633</v>
      </c>
      <c r="AH153" s="66"/>
      <c r="AI153" s="66"/>
      <c r="AJ153" s="67">
        <f t="shared" si="32"/>
        <v>554545.94309576694</v>
      </c>
      <c r="AK153" s="67"/>
      <c r="AL153" s="69">
        <f t="shared" si="33"/>
        <v>0.4092812660121688</v>
      </c>
      <c r="AM153" s="67"/>
    </row>
    <row r="154" spans="10:39" x14ac:dyDescent="0.45">
      <c r="J154" s="56"/>
      <c r="N154" s="17">
        <v>5</v>
      </c>
      <c r="O154" s="30">
        <f t="shared" si="29"/>
        <v>647950</v>
      </c>
      <c r="P154" s="22">
        <f t="shared" si="30"/>
        <v>0.496798081775428</v>
      </c>
      <c r="Q154" s="22">
        <f t="shared" si="31"/>
        <v>321900.31708638859</v>
      </c>
      <c r="S154">
        <v>5.5</v>
      </c>
      <c r="T154" s="22">
        <f t="shared" si="34"/>
        <v>0.496798081775428</v>
      </c>
      <c r="W154" s="22">
        <f t="shared" si="35"/>
        <v>0.50892500000000007</v>
      </c>
      <c r="X154">
        <f t="shared" si="36"/>
        <v>329757.95375000004</v>
      </c>
      <c r="AA154" s="43">
        <f t="shared" si="37"/>
        <v>0.49863342929299914</v>
      </c>
      <c r="AE154">
        <v>5</v>
      </c>
      <c r="AF154" s="43">
        <f t="shared" si="38"/>
        <v>0.4551067994431362</v>
      </c>
      <c r="AH154" s="66"/>
      <c r="AI154" s="66"/>
      <c r="AJ154" s="67">
        <f t="shared" si="32"/>
        <v>321900.31708638859</v>
      </c>
      <c r="AK154" s="67"/>
      <c r="AL154" s="69">
        <f t="shared" si="33"/>
        <v>0.4968779112427687</v>
      </c>
      <c r="AM154" s="67"/>
    </row>
    <row r="155" spans="10:39" x14ac:dyDescent="0.45">
      <c r="J155" s="56"/>
      <c r="N155" s="17">
        <v>6</v>
      </c>
      <c r="O155" s="30">
        <f t="shared" si="29"/>
        <v>228000</v>
      </c>
      <c r="P155" s="22">
        <f t="shared" si="30"/>
        <v>0.59597448560584609</v>
      </c>
      <c r="Q155" s="22">
        <f t="shared" si="31"/>
        <v>135882.18271813291</v>
      </c>
      <c r="S155">
        <v>6.5</v>
      </c>
      <c r="T155" s="22">
        <f t="shared" si="34"/>
        <v>0.59597448560584609</v>
      </c>
      <c r="W155" s="22">
        <f t="shared" si="35"/>
        <v>0.60752500000000009</v>
      </c>
      <c r="X155">
        <f t="shared" si="36"/>
        <v>138515.70000000001</v>
      </c>
      <c r="AA155" s="43">
        <f t="shared" si="37"/>
        <v>0.59523952278082104</v>
      </c>
      <c r="AE155">
        <v>6</v>
      </c>
      <c r="AF155" s="43">
        <f t="shared" si="38"/>
        <v>0.54534433707222729</v>
      </c>
      <c r="AH155" s="66"/>
      <c r="AI155" s="66"/>
      <c r="AJ155" s="67">
        <f t="shared" si="32"/>
        <v>135882.18271813291</v>
      </c>
      <c r="AK155" s="67"/>
      <c r="AL155" s="69">
        <f t="shared" si="33"/>
        <v>0.5960702515266092</v>
      </c>
      <c r="AM155" s="67"/>
    </row>
    <row r="156" spans="10:39" x14ac:dyDescent="0.45">
      <c r="J156" s="56"/>
      <c r="N156" s="17">
        <v>7</v>
      </c>
      <c r="O156" s="30">
        <f t="shared" si="29"/>
        <v>85850</v>
      </c>
      <c r="P156" s="22">
        <f t="shared" si="30"/>
        <v>0.73546457446575708</v>
      </c>
      <c r="Q156" s="22">
        <f t="shared" si="31"/>
        <v>63139.633717885248</v>
      </c>
      <c r="S156">
        <v>7.5</v>
      </c>
      <c r="T156" s="22">
        <f t="shared" si="34"/>
        <v>0.73546457446575708</v>
      </c>
      <c r="W156" s="22">
        <f t="shared" si="35"/>
        <v>0.71912500000000001</v>
      </c>
      <c r="X156">
        <f t="shared" si="36"/>
        <v>61736.881249999999</v>
      </c>
      <c r="AA156" s="43">
        <f t="shared" si="37"/>
        <v>0.704582727986104</v>
      </c>
      <c r="AE156">
        <v>7</v>
      </c>
      <c r="AF156" s="43">
        <f t="shared" si="38"/>
        <v>0.64831898641877972</v>
      </c>
      <c r="AH156" s="66"/>
      <c r="AI156" s="66"/>
      <c r="AJ156" s="67">
        <f t="shared" si="32"/>
        <v>63139.633717885248</v>
      </c>
      <c r="AK156" s="67"/>
      <c r="AL156" s="69">
        <f t="shared" si="33"/>
        <v>0.73558275476351054</v>
      </c>
      <c r="AM156" s="67"/>
    </row>
    <row r="157" spans="10:39" x14ac:dyDescent="0.45">
      <c r="J157" s="56"/>
      <c r="N157" s="17">
        <v>8</v>
      </c>
      <c r="O157" s="30">
        <f t="shared" si="29"/>
        <v>48850</v>
      </c>
      <c r="P157" s="22">
        <f t="shared" si="30"/>
        <v>0.85057280873883678</v>
      </c>
      <c r="Q157" s="22">
        <f t="shared" si="31"/>
        <v>41550.481706892177</v>
      </c>
      <c r="S157">
        <v>8.5</v>
      </c>
      <c r="T157" s="22">
        <f t="shared" si="34"/>
        <v>0.85057280873883678</v>
      </c>
      <c r="W157" s="22">
        <f t="shared" si="35"/>
        <v>0.84372500000000006</v>
      </c>
      <c r="X157">
        <f t="shared" si="36"/>
        <v>41215.966250000005</v>
      </c>
      <c r="AA157" s="43">
        <f t="shared" si="37"/>
        <v>0.82666304490884845</v>
      </c>
      <c r="AE157">
        <v>8</v>
      </c>
      <c r="AF157" s="43">
        <f t="shared" si="38"/>
        <v>0.76403074748279354</v>
      </c>
      <c r="AH157" s="66"/>
      <c r="AI157" s="66"/>
      <c r="AJ157" s="67">
        <f t="shared" si="32"/>
        <v>41550.481706892177</v>
      </c>
      <c r="AK157" s="67"/>
      <c r="AL157" s="69">
        <f t="shared" si="33"/>
        <v>0.85070948554325088</v>
      </c>
      <c r="AM157" s="70"/>
    </row>
    <row r="158" spans="10:39" x14ac:dyDescent="0.45">
      <c r="J158" s="56"/>
      <c r="N158" s="17">
        <v>9</v>
      </c>
      <c r="O158" s="30">
        <f t="shared" si="29"/>
        <v>44250</v>
      </c>
      <c r="P158" s="22">
        <f t="shared" si="30"/>
        <v>0.98461712879871643</v>
      </c>
      <c r="Q158" s="22">
        <f t="shared" si="31"/>
        <v>43569.307949343201</v>
      </c>
      <c r="S158">
        <v>9.5</v>
      </c>
      <c r="T158" s="22">
        <f t="shared" si="34"/>
        <v>0.98461712879871643</v>
      </c>
      <c r="W158" s="22">
        <f t="shared" si="35"/>
        <v>0.981325</v>
      </c>
      <c r="X158">
        <f t="shared" si="36"/>
        <v>43423.631249999999</v>
      </c>
      <c r="Z158" s="5"/>
      <c r="AA158" s="43">
        <f t="shared" si="37"/>
        <v>0.96148047354905408</v>
      </c>
      <c r="AE158">
        <v>9</v>
      </c>
      <c r="AF158" s="43">
        <f t="shared" si="38"/>
        <v>0.89247962026426864</v>
      </c>
      <c r="AH158" s="66"/>
      <c r="AI158" s="66"/>
      <c r="AJ158" s="67">
        <f t="shared" si="32"/>
        <v>43569.307949343201</v>
      </c>
      <c r="AK158" s="67"/>
      <c r="AL158" s="69">
        <f t="shared" si="33"/>
        <v>0.98477534491067409</v>
      </c>
      <c r="AM158" s="67"/>
    </row>
    <row r="159" spans="10:39" x14ac:dyDescent="0.45">
      <c r="J159" s="56"/>
      <c r="L159" s="34" t="s">
        <v>92</v>
      </c>
      <c r="M159" s="30">
        <f>SUM(O159:O164)</f>
        <v>51400</v>
      </c>
      <c r="N159" s="17">
        <v>10</v>
      </c>
      <c r="O159" s="30">
        <f t="shared" si="29"/>
        <v>28400</v>
      </c>
      <c r="P159" s="22">
        <f t="shared" si="30"/>
        <v>1.1538599097149114</v>
      </c>
      <c r="Q159" s="22">
        <f t="shared" si="31"/>
        <v>32769.621435903486</v>
      </c>
      <c r="S159">
        <v>10.5</v>
      </c>
      <c r="T159" s="22">
        <f t="shared" si="34"/>
        <v>1.1538599097149114</v>
      </c>
      <c r="W159" s="22">
        <f t="shared" si="35"/>
        <v>1.1319250000000001</v>
      </c>
      <c r="X159">
        <f t="shared" si="36"/>
        <v>32146.670000000002</v>
      </c>
      <c r="AA159" s="43">
        <f t="shared" si="37"/>
        <v>1.1090350139067211</v>
      </c>
      <c r="AE159">
        <v>10</v>
      </c>
      <c r="AF159" s="43">
        <f t="shared" si="38"/>
        <v>1.0336656047632051</v>
      </c>
      <c r="AH159" s="66"/>
      <c r="AI159" s="66"/>
      <c r="AJ159" s="67">
        <f t="shared" si="32"/>
        <v>32769.621435903486</v>
      </c>
      <c r="AK159" s="67"/>
      <c r="AL159" s="69">
        <f t="shared" si="33"/>
        <v>1.1540453211030737</v>
      </c>
      <c r="AM159" s="71"/>
    </row>
    <row r="160" spans="10:39" x14ac:dyDescent="0.45">
      <c r="N160" s="17">
        <v>11</v>
      </c>
      <c r="O160" s="30">
        <f t="shared" si="29"/>
        <v>6000</v>
      </c>
      <c r="P160" s="22">
        <f t="shared" si="30"/>
        <v>1.2709999999999999</v>
      </c>
      <c r="Q160" s="22">
        <f t="shared" si="31"/>
        <v>7625.9999999999991</v>
      </c>
      <c r="S160">
        <v>11.5</v>
      </c>
      <c r="T160" s="22">
        <f t="shared" si="34"/>
        <v>1.2709999999999999</v>
      </c>
      <c r="W160" s="22">
        <f t="shared" si="35"/>
        <v>1.295525</v>
      </c>
      <c r="X160">
        <f t="shared" si="36"/>
        <v>7773.1500000000005</v>
      </c>
      <c r="AA160" s="43">
        <f t="shared" si="37"/>
        <v>1.2693266659818494</v>
      </c>
      <c r="AE160">
        <v>11</v>
      </c>
      <c r="AF160" s="43">
        <f t="shared" si="38"/>
        <v>1.1875887009796025</v>
      </c>
      <c r="AH160" s="66"/>
      <c r="AI160" s="66"/>
      <c r="AJ160" s="67">
        <f t="shared" si="32"/>
        <v>7625.9999999999991</v>
      </c>
      <c r="AK160" s="67"/>
      <c r="AL160" s="69">
        <f t="shared" si="33"/>
        <v>1.2712042343896084</v>
      </c>
      <c r="AM160" s="67"/>
    </row>
    <row r="161" spans="14:39" x14ac:dyDescent="0.45">
      <c r="N161" s="17">
        <v>12</v>
      </c>
      <c r="O161" s="30">
        <f t="shared" si="29"/>
        <v>4000</v>
      </c>
      <c r="P161" s="22">
        <f t="shared" si="30"/>
        <v>1.4510000000000001</v>
      </c>
      <c r="Q161" s="22">
        <f t="shared" si="31"/>
        <v>5804</v>
      </c>
      <c r="S161">
        <v>12.5</v>
      </c>
      <c r="T161" s="22">
        <f t="shared" si="34"/>
        <v>1.4510000000000001</v>
      </c>
      <c r="W161" s="22">
        <f t="shared" si="35"/>
        <v>1.4721250000000001</v>
      </c>
      <c r="X161">
        <f t="shared" si="36"/>
        <v>5888.5000000000009</v>
      </c>
      <c r="AA161" s="43">
        <f t="shared" si="37"/>
        <v>1.442355429774439</v>
      </c>
      <c r="AE161">
        <v>12</v>
      </c>
      <c r="AF161" s="43">
        <f t="shared" si="38"/>
        <v>1.3542489089134615</v>
      </c>
      <c r="AH161" s="66"/>
      <c r="AI161" s="66"/>
      <c r="AJ161" s="67">
        <f t="shared" si="32"/>
        <v>5804</v>
      </c>
      <c r="AK161" s="67"/>
      <c r="AL161" s="69">
        <f t="shared" si="33"/>
        <v>1.4512331582213389</v>
      </c>
      <c r="AM161" s="67"/>
    </row>
    <row r="162" spans="14:39" x14ac:dyDescent="0.45">
      <c r="N162" s="17">
        <v>13</v>
      </c>
      <c r="O162" s="30">
        <f t="shared" si="29"/>
        <v>1000</v>
      </c>
      <c r="P162" s="22">
        <f t="shared" si="30"/>
        <v>1.6459999999999999</v>
      </c>
      <c r="Q162" s="22">
        <f t="shared" si="31"/>
        <v>1646</v>
      </c>
      <c r="S162">
        <v>13.5</v>
      </c>
      <c r="T162" s="22">
        <f t="shared" si="34"/>
        <v>1.6459999999999999</v>
      </c>
      <c r="W162" s="22">
        <f t="shared" si="35"/>
        <v>1.6617250000000001</v>
      </c>
      <c r="X162">
        <f t="shared" si="36"/>
        <v>1661.7250000000001</v>
      </c>
      <c r="AA162" s="43">
        <f t="shared" si="37"/>
        <v>1.6281213052844898</v>
      </c>
      <c r="AE162">
        <v>13</v>
      </c>
      <c r="AF162" s="43">
        <f t="shared" si="38"/>
        <v>1.5336462285647818</v>
      </c>
      <c r="AH162" s="66"/>
      <c r="AI162" s="66"/>
      <c r="AJ162" s="67">
        <f t="shared" si="32"/>
        <v>1646</v>
      </c>
      <c r="AK162" s="67"/>
      <c r="AL162" s="69">
        <f t="shared" si="33"/>
        <v>1.6462644923723804</v>
      </c>
      <c r="AM162" s="67"/>
    </row>
    <row r="163" spans="14:39" x14ac:dyDescent="0.45">
      <c r="N163" s="17">
        <v>14</v>
      </c>
      <c r="O163" s="30">
        <f t="shared" si="29"/>
        <v>1000</v>
      </c>
      <c r="P163" s="22">
        <f t="shared" si="30"/>
        <v>1.855</v>
      </c>
      <c r="Q163" s="22">
        <f t="shared" si="31"/>
        <v>1855</v>
      </c>
      <c r="S163">
        <v>14.5</v>
      </c>
      <c r="T163" s="22">
        <f t="shared" si="34"/>
        <v>1.855</v>
      </c>
      <c r="W163" s="22">
        <f t="shared" si="35"/>
        <v>1.864325</v>
      </c>
      <c r="X163">
        <f t="shared" si="36"/>
        <v>1864.325</v>
      </c>
      <c r="AA163" s="43">
        <f t="shared" si="37"/>
        <v>1.8266242925120018</v>
      </c>
      <c r="AE163">
        <v>14</v>
      </c>
      <c r="AF163" s="43">
        <f t="shared" si="38"/>
        <v>1.7257806599335632</v>
      </c>
      <c r="AH163" s="66"/>
      <c r="AI163" s="66"/>
      <c r="AJ163" s="67">
        <f t="shared" si="32"/>
        <v>1855</v>
      </c>
      <c r="AK163" s="67"/>
      <c r="AL163" s="69">
        <f t="shared" si="33"/>
        <v>1.8552980761547786</v>
      </c>
      <c r="AM163" s="67"/>
    </row>
    <row r="164" spans="14:39" x14ac:dyDescent="0.45">
      <c r="N164" s="17" t="s">
        <v>53</v>
      </c>
      <c r="O164" s="30">
        <f t="shared" si="29"/>
        <v>11000</v>
      </c>
      <c r="P164" s="22">
        <f t="shared" si="30"/>
        <v>2.0779999999999998</v>
      </c>
      <c r="Q164" s="22">
        <f t="shared" si="31"/>
        <v>22858</v>
      </c>
      <c r="S164">
        <v>15.5</v>
      </c>
      <c r="T164" s="22">
        <f t="shared" si="34"/>
        <v>2.0779999999999998</v>
      </c>
      <c r="W164" s="22">
        <f t="shared" si="35"/>
        <v>2.0799249999999998</v>
      </c>
      <c r="X164">
        <f t="shared" si="36"/>
        <v>22879.174999999999</v>
      </c>
      <c r="AA164" s="43">
        <f t="shared" si="37"/>
        <v>2.0378643914569752</v>
      </c>
      <c r="AE164">
        <v>15</v>
      </c>
      <c r="AF164" s="43">
        <f t="shared" si="38"/>
        <v>1.9306522030198059</v>
      </c>
      <c r="AH164" s="66"/>
      <c r="AI164" s="66"/>
      <c r="AJ164" s="67">
        <f t="shared" si="32"/>
        <v>22858</v>
      </c>
      <c r="AK164" s="67"/>
      <c r="AL164" s="69">
        <f t="shared" si="33"/>
        <v>2.0783339095685336</v>
      </c>
      <c r="AM164" s="67"/>
    </row>
    <row r="165" spans="14:39" x14ac:dyDescent="0.45">
      <c r="Z165" s="42" t="s">
        <v>92</v>
      </c>
      <c r="AA165" s="43">
        <f>SUM(AA159*O159/M159)+(AA160*O160/M159)+(AA161*O161/M159)+(AA162*O162/M159)+(AA163*O163/M159)+(AA164*O164/M159)</f>
        <v>1.3765219847035595</v>
      </c>
      <c r="AB165" s="42"/>
      <c r="AC165" s="42"/>
      <c r="AD165" s="42" t="s">
        <v>93</v>
      </c>
      <c r="AE165" s="44">
        <v>10</v>
      </c>
      <c r="AF165" s="43">
        <f>SUM(AF159*O159/M159)+(AF160*O160/M159)+(AF161*O161/M159)+(AF162*O162/M159)+(AF163*O163/M159)+(AF164*O164/M159)</f>
        <v>1.2917360338233987</v>
      </c>
      <c r="AH165" s="66"/>
      <c r="AI165" s="66"/>
      <c r="AJ165" s="66"/>
      <c r="AK165" s="66"/>
      <c r="AL165" s="43">
        <f>SUM(AL159*O159/M159)+(AL160*O160/M159)+(AL161*O161/M159)+(AL162*O162/M159)+(AL163*O163/M159)+(AL164*O164/M159)</f>
        <v>1.4118731659986641</v>
      </c>
      <c r="AM165" s="66"/>
    </row>
    <row r="166" spans="14:39" x14ac:dyDescent="0.45">
      <c r="N166" t="s">
        <v>54</v>
      </c>
      <c r="O166" s="31">
        <f>SUM(O149:O164)</f>
        <v>5681746</v>
      </c>
      <c r="P166" s="2"/>
      <c r="Q166" s="32">
        <f>SUM(Q149:Q164)</f>
        <v>2271483.2741396111</v>
      </c>
      <c r="W166" t="s">
        <v>94</v>
      </c>
      <c r="X166">
        <f>SUM(X150:X164)</f>
        <v>2318738.2052500001</v>
      </c>
      <c r="AH166" s="66" t="s">
        <v>94</v>
      </c>
      <c r="AI166" s="66"/>
      <c r="AJ166" s="66">
        <f>SUM(AJ149:AJ164)</f>
        <v>2271483.2741396111</v>
      </c>
      <c r="AK166" s="66"/>
      <c r="AL166" s="66"/>
      <c r="AM166" s="66"/>
    </row>
    <row r="167" spans="14:39" x14ac:dyDescent="0.45">
      <c r="AH167" s="66"/>
      <c r="AI167" s="66"/>
      <c r="AJ167" s="66"/>
      <c r="AK167" s="66"/>
      <c r="AL167" s="66"/>
      <c r="AM167" s="66"/>
    </row>
    <row r="168" spans="14:39" x14ac:dyDescent="0.45">
      <c r="N168" t="s">
        <v>95</v>
      </c>
      <c r="O168" s="33">
        <f>IF($Q$166 &gt;0, $Q$166/$J$15/1000,0)</f>
        <v>0.99983933786241153</v>
      </c>
      <c r="P168" s="2"/>
      <c r="W168" t="s">
        <v>96</v>
      </c>
      <c r="X168">
        <f>J15/(X166/1000)</f>
        <v>0.97977782442009942</v>
      </c>
      <c r="AH168" s="66" t="s">
        <v>96</v>
      </c>
      <c r="AI168" s="66"/>
      <c r="AJ168" s="66">
        <f>J15/(AJ166/1000)</f>
        <v>1.0001606879540585</v>
      </c>
      <c r="AK168" s="66"/>
      <c r="AL168" s="66"/>
      <c r="AM168" s="66"/>
    </row>
    <row r="169" spans="14:39" x14ac:dyDescent="0.45">
      <c r="N169" t="s">
        <v>97</v>
      </c>
    </row>
    <row r="170" spans="14:39" x14ac:dyDescent="0.45">
      <c r="N170" t="s">
        <v>98</v>
      </c>
    </row>
  </sheetData>
  <pageMargins left="0.75" right="0.75" top="1" bottom="1" header="0.5" footer="0.5"/>
  <pageSetup paperSize="9" orientation="landscape" blackAndWhite="1" useFirstPageNumber="1" horizontalDpi="4294967292" verticalDpi="4294967292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8673" r:id="rId4" name="Button 1">
              <controlPr defaultSize="0" print="0" autoFill="0" autoLine="0" autoPict="0" macro="'TOTINT+migration(1987)'!PRINT">
                <anchor moveWithCells="1" sizeWithCells="1">
                  <from>
                    <xdr:col>5</xdr:col>
                    <xdr:colOff>354330</xdr:colOff>
                    <xdr:row>2</xdr:row>
                    <xdr:rowOff>0</xdr:rowOff>
                  </from>
                  <to>
                    <xdr:col>7</xdr:col>
                    <xdr:colOff>533400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4" r:id="rId5" name="Button 2">
              <controlPr defaultSize="0" print="0" autoFill="0" autoLine="0" autoPict="0" macro="'TOTINT+migration(1987)'!FIRST">
                <anchor moveWithCells="1" sizeWithCells="1">
                  <from>
                    <xdr:col>4</xdr:col>
                    <xdr:colOff>0</xdr:colOff>
                    <xdr:row>2</xdr:row>
                    <xdr:rowOff>0</xdr:rowOff>
                  </from>
                  <to>
                    <xdr:col>5</xdr:col>
                    <xdr:colOff>354330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5" r:id="rId6" name="Button 3">
              <controlPr defaultSize="0" print="0" autoFill="0" autoLine="0" autoPict="0" macro="'TOTINT+migration(1987)'!SAVE">
                <anchor moveWithCells="1" sizeWithCells="1">
                  <from>
                    <xdr:col>7</xdr:col>
                    <xdr:colOff>533400</xdr:colOff>
                    <xdr:row>2</xdr:row>
                    <xdr:rowOff>0</xdr:rowOff>
                  </from>
                  <to>
                    <xdr:col>10</xdr:col>
                    <xdr:colOff>57150</xdr:colOff>
                    <xdr:row>5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BC170"/>
  <sheetViews>
    <sheetView zoomScaleNormal="100" workbookViewId="0"/>
  </sheetViews>
  <sheetFormatPr defaultRowHeight="12.3" x14ac:dyDescent="0.45"/>
  <cols>
    <col min="7" max="7" width="2.71875" customWidth="1"/>
    <col min="9" max="9" width="2.71875" customWidth="1"/>
    <col min="10" max="10" width="9.83203125" customWidth="1"/>
    <col min="14" max="14" width="5.71875" customWidth="1"/>
    <col min="15" max="15" width="10.71875" customWidth="1"/>
    <col min="16" max="16" width="7.71875" customWidth="1"/>
    <col min="17" max="17" width="6.71875" hidden="1" customWidth="1"/>
    <col min="18" max="18" width="3.71875" customWidth="1"/>
    <col min="19" max="19" width="10.71875" customWidth="1"/>
    <col min="20" max="20" width="7.71875" customWidth="1"/>
    <col min="21" max="21" width="6.71875" hidden="1" customWidth="1"/>
    <col min="22" max="22" width="3.71875" customWidth="1"/>
    <col min="23" max="23" width="10.71875" customWidth="1"/>
    <col min="24" max="24" width="7.71875" customWidth="1"/>
    <col min="25" max="25" width="6.71875" hidden="1" customWidth="1"/>
    <col min="26" max="26" width="3.71875" customWidth="1"/>
    <col min="27" max="27" width="10.71875" customWidth="1"/>
    <col min="28" max="28" width="7.71875" customWidth="1"/>
    <col min="29" max="29" width="6.71875" hidden="1" customWidth="1"/>
    <col min="30" max="30" width="3.71875" customWidth="1"/>
    <col min="31" max="31" width="10.71875" customWidth="1"/>
    <col min="32" max="32" width="7.71875" customWidth="1"/>
    <col min="33" max="33" width="0" hidden="1" customWidth="1"/>
    <col min="35" max="35" width="5.27734375" customWidth="1"/>
    <col min="36" max="36" width="8.71875" customWidth="1"/>
    <col min="37" max="37" width="6.27734375" customWidth="1"/>
    <col min="38" max="38" width="6.44140625" customWidth="1"/>
  </cols>
  <sheetData>
    <row r="1" spans="1:55" ht="22.5" x14ac:dyDescent="0.75">
      <c r="A1" s="3" t="s">
        <v>22</v>
      </c>
      <c r="C1" s="1" t="s">
        <v>23</v>
      </c>
      <c r="E1" s="2"/>
      <c r="F1" s="3" t="s">
        <v>24</v>
      </c>
      <c r="J1" s="3" t="s">
        <v>25</v>
      </c>
      <c r="N1" s="3" t="s">
        <v>26</v>
      </c>
      <c r="P1" s="5" t="str">
        <f>($C$3)</f>
        <v>p7eINT_metier</v>
      </c>
      <c r="T1" s="6" t="s">
        <v>27</v>
      </c>
      <c r="W1" s="7" t="str">
        <f>($C$5)</f>
        <v>Plaice VIIe - International (Used metier based datasets)</v>
      </c>
    </row>
    <row r="2" spans="1:55" x14ac:dyDescent="0.45">
      <c r="N2" s="3"/>
    </row>
    <row r="3" spans="1:55" x14ac:dyDescent="0.45">
      <c r="A3" s="3" t="s">
        <v>26</v>
      </c>
      <c r="C3" s="11" t="s">
        <v>28</v>
      </c>
      <c r="D3" s="39"/>
      <c r="N3" s="6" t="s">
        <v>29</v>
      </c>
      <c r="P3" s="5">
        <f>($B$7)</f>
        <v>2013</v>
      </c>
      <c r="Q3" s="9"/>
      <c r="R3" s="9"/>
      <c r="S3" s="9"/>
      <c r="T3" s="6" t="s">
        <v>30</v>
      </c>
      <c r="U3" s="10"/>
      <c r="W3" s="5" t="str">
        <f>($D$7)</f>
        <v>Combined</v>
      </c>
    </row>
    <row r="4" spans="1:55" x14ac:dyDescent="0.45">
      <c r="A4" s="3"/>
      <c r="N4" s="6"/>
      <c r="P4" s="6"/>
      <c r="Q4" s="9"/>
      <c r="R4" s="9"/>
      <c r="S4" s="9"/>
      <c r="U4" s="10"/>
    </row>
    <row r="5" spans="1:55" x14ac:dyDescent="0.45">
      <c r="A5" s="6" t="s">
        <v>27</v>
      </c>
      <c r="C5" s="11" t="s">
        <v>31</v>
      </c>
      <c r="D5" s="9"/>
      <c r="E5" s="9"/>
      <c r="G5" s="10"/>
      <c r="N5" s="6" t="s">
        <v>32</v>
      </c>
      <c r="P5" s="36">
        <f>($F$7)</f>
        <v>42129</v>
      </c>
      <c r="Q5" s="2"/>
      <c r="R5" s="2"/>
      <c r="T5" s="6" t="s">
        <v>33</v>
      </c>
      <c r="U5" s="2"/>
      <c r="W5" s="5" t="str">
        <f>($J$7)</f>
        <v>idh</v>
      </c>
    </row>
    <row r="6" spans="1:55" x14ac:dyDescent="0.45">
      <c r="A6" s="6"/>
      <c r="C6" s="6"/>
      <c r="D6" s="9"/>
      <c r="E6" s="9"/>
      <c r="G6" s="10"/>
    </row>
    <row r="7" spans="1:55" x14ac:dyDescent="0.45">
      <c r="A7" s="6" t="s">
        <v>29</v>
      </c>
      <c r="B7" s="12">
        <v>2013</v>
      </c>
      <c r="C7" s="9" t="s">
        <v>30</v>
      </c>
      <c r="D7" s="13" t="str">
        <f>IF(F45=1, "Combined",IF(F45=2, "Separate",""))</f>
        <v>Combined</v>
      </c>
      <c r="E7" s="4" t="s">
        <v>32</v>
      </c>
      <c r="F7" s="35">
        <v>42129</v>
      </c>
      <c r="G7" s="2"/>
      <c r="I7" s="4" t="s">
        <v>33</v>
      </c>
      <c r="J7" s="40" t="s">
        <v>34</v>
      </c>
    </row>
    <row r="8" spans="1:55" x14ac:dyDescent="0.45">
      <c r="N8" s="15" t="s">
        <v>35</v>
      </c>
      <c r="AU8" s="45"/>
    </row>
    <row r="9" spans="1:55" x14ac:dyDescent="0.45">
      <c r="AF9" s="46"/>
      <c r="AG9" s="46"/>
      <c r="AH9" s="46"/>
      <c r="AI9" s="46"/>
      <c r="AJ9" s="46"/>
      <c r="AK9" s="46"/>
      <c r="AL9" s="46"/>
      <c r="AM9" s="46"/>
      <c r="AN9" s="46"/>
      <c r="AO9" s="47"/>
      <c r="AU9" s="45"/>
    </row>
    <row r="10" spans="1:55" x14ac:dyDescent="0.45">
      <c r="A10" t="s">
        <v>36</v>
      </c>
      <c r="N10" s="3" t="s">
        <v>37</v>
      </c>
    </row>
    <row r="11" spans="1:55" x14ac:dyDescent="0.45">
      <c r="A11" t="s">
        <v>38</v>
      </c>
      <c r="AK11" s="9"/>
    </row>
    <row r="12" spans="1:55" x14ac:dyDescent="0.45">
      <c r="O12" s="37" t="str">
        <f>C14</f>
        <v>International</v>
      </c>
      <c r="P12" s="2"/>
      <c r="S12" s="37" t="str">
        <f>D14</f>
        <v>Migration</v>
      </c>
      <c r="T12" s="2"/>
      <c r="U12" s="5"/>
      <c r="W12" s="37" t="str">
        <f>E14</f>
        <v>-</v>
      </c>
      <c r="X12" s="2"/>
      <c r="Z12" s="5"/>
      <c r="AA12" s="37" t="str">
        <f>F14</f>
        <v>-</v>
      </c>
      <c r="AB12" s="2"/>
      <c r="AC12" s="5"/>
      <c r="AJ12" s="9"/>
      <c r="AX12" s="42"/>
      <c r="BC12" s="42"/>
    </row>
    <row r="13" spans="1:55" x14ac:dyDescent="0.45">
      <c r="I13" s="4"/>
      <c r="J13" s="16" t="s">
        <v>39</v>
      </c>
      <c r="N13" s="17" t="s">
        <v>40</v>
      </c>
      <c r="O13" s="10" t="s">
        <v>41</v>
      </c>
      <c r="P13" s="10" t="s">
        <v>42</v>
      </c>
      <c r="S13" s="10" t="s">
        <v>41</v>
      </c>
      <c r="T13" s="10" t="s">
        <v>42</v>
      </c>
      <c r="U13" s="10"/>
      <c r="W13" s="10" t="s">
        <v>41</v>
      </c>
      <c r="X13" s="10" t="s">
        <v>42</v>
      </c>
      <c r="AA13" s="10" t="s">
        <v>41</v>
      </c>
      <c r="AB13" s="10" t="s">
        <v>42</v>
      </c>
      <c r="AC13" s="10"/>
      <c r="AE13" s="10"/>
      <c r="AX13" s="42"/>
      <c r="BC13" s="42"/>
    </row>
    <row r="14" spans="1:55" x14ac:dyDescent="0.45">
      <c r="C14" s="41" t="s">
        <v>43</v>
      </c>
      <c r="D14" s="41" t="s">
        <v>44</v>
      </c>
      <c r="E14" s="41" t="s">
        <v>45</v>
      </c>
      <c r="F14" s="41" t="s">
        <v>45</v>
      </c>
      <c r="H14" s="16" t="s">
        <v>46</v>
      </c>
      <c r="I14" s="4"/>
      <c r="J14" s="16" t="s">
        <v>47</v>
      </c>
      <c r="N14" s="17">
        <v>0</v>
      </c>
      <c r="O14" s="30">
        <v>0</v>
      </c>
      <c r="P14" s="22">
        <v>0</v>
      </c>
      <c r="Q14" s="18"/>
      <c r="S14" s="30">
        <v>0</v>
      </c>
      <c r="T14" s="22">
        <v>0</v>
      </c>
      <c r="U14" s="20"/>
      <c r="W14" s="30">
        <v>0</v>
      </c>
      <c r="X14" s="22">
        <v>0</v>
      </c>
      <c r="AA14" s="30">
        <v>0</v>
      </c>
      <c r="AB14" s="22">
        <v>0</v>
      </c>
      <c r="AC14" s="23"/>
      <c r="AE14" s="22"/>
      <c r="AX14" s="42"/>
      <c r="BC14" s="42"/>
    </row>
    <row r="15" spans="1:55" x14ac:dyDescent="0.45">
      <c r="A15" t="s">
        <v>48</v>
      </c>
      <c r="C15" s="20">
        <v>1351.058</v>
      </c>
      <c r="D15" s="22">
        <v>120.767</v>
      </c>
      <c r="E15" s="20">
        <f>0</f>
        <v>0</v>
      </c>
      <c r="F15" s="20">
        <f>0</f>
        <v>0</v>
      </c>
      <c r="H15" s="22"/>
      <c r="J15" s="22">
        <f>SUM(C15:F15)</f>
        <v>1471.825</v>
      </c>
      <c r="N15" s="17">
        <v>1</v>
      </c>
      <c r="O15" s="30">
        <v>1138.1510000000001</v>
      </c>
      <c r="P15" s="22">
        <v>0.23752999999999999</v>
      </c>
      <c r="Q15" s="18"/>
      <c r="S15" s="30">
        <v>0</v>
      </c>
      <c r="T15" s="22">
        <v>0.157</v>
      </c>
      <c r="U15" s="20"/>
      <c r="W15" s="30">
        <v>0</v>
      </c>
      <c r="X15" s="22">
        <v>0</v>
      </c>
      <c r="AA15" s="30">
        <v>0</v>
      </c>
      <c r="AB15" s="22">
        <v>0</v>
      </c>
      <c r="AC15" s="23"/>
      <c r="AE15" s="22"/>
      <c r="BC15" s="42"/>
    </row>
    <row r="16" spans="1:55" x14ac:dyDescent="0.45">
      <c r="N16" s="17">
        <v>2</v>
      </c>
      <c r="O16" s="30">
        <v>136415.451</v>
      </c>
      <c r="P16" s="22">
        <v>0.28958999999999996</v>
      </c>
      <c r="Q16" s="18"/>
      <c r="S16" s="30">
        <v>820</v>
      </c>
      <c r="T16" s="22">
        <v>9.9000000000000005E-2</v>
      </c>
      <c r="U16" s="20"/>
      <c r="W16" s="30">
        <v>0</v>
      </c>
      <c r="X16" s="22">
        <v>0</v>
      </c>
      <c r="AA16" s="30">
        <v>0</v>
      </c>
      <c r="AB16" s="22">
        <v>0</v>
      </c>
      <c r="AC16" s="23"/>
      <c r="AE16" s="22"/>
      <c r="AQ16" s="22"/>
      <c r="AT16" s="22"/>
      <c r="AX16" s="43"/>
      <c r="BC16" s="43"/>
    </row>
    <row r="17" spans="1:55" x14ac:dyDescent="0.45">
      <c r="A17" t="s">
        <v>49</v>
      </c>
      <c r="C17" s="20">
        <v>1351.058</v>
      </c>
      <c r="D17" s="22">
        <v>120.767</v>
      </c>
      <c r="E17" s="20">
        <f>0</f>
        <v>0</v>
      </c>
      <c r="F17" s="20">
        <f>0</f>
        <v>0</v>
      </c>
      <c r="H17" s="22">
        <f>SUM(C17:F17)</f>
        <v>1471.825</v>
      </c>
      <c r="I17" s="22"/>
      <c r="J17" s="22"/>
      <c r="N17" s="17">
        <v>3</v>
      </c>
      <c r="O17" s="30">
        <v>1012747.6850000001</v>
      </c>
      <c r="P17" s="22">
        <v>0.31812000000000001</v>
      </c>
      <c r="Q17" s="18"/>
      <c r="S17" s="30">
        <v>62381</v>
      </c>
      <c r="T17" s="22">
        <v>0.19600000000000001</v>
      </c>
      <c r="U17" s="20"/>
      <c r="W17" s="30">
        <v>0</v>
      </c>
      <c r="X17" s="22">
        <v>0</v>
      </c>
      <c r="AA17" s="30">
        <v>0</v>
      </c>
      <c r="AB17" s="22">
        <v>0</v>
      </c>
      <c r="AC17" s="23"/>
      <c r="AE17" s="22"/>
      <c r="AQ17" s="22"/>
      <c r="AT17" s="22"/>
      <c r="AX17" s="43"/>
      <c r="BC17" s="43"/>
    </row>
    <row r="18" spans="1:55" x14ac:dyDescent="0.45">
      <c r="N18" s="17">
        <v>4</v>
      </c>
      <c r="O18" s="30">
        <v>1153605.9609999999</v>
      </c>
      <c r="P18" s="22">
        <v>0.39206000000000002</v>
      </c>
      <c r="Q18" s="18"/>
      <c r="S18" s="30">
        <v>223819</v>
      </c>
      <c r="T18" s="22">
        <v>0.3</v>
      </c>
      <c r="U18" s="20"/>
      <c r="W18" s="30">
        <v>0</v>
      </c>
      <c r="X18" s="22">
        <v>0</v>
      </c>
      <c r="AA18" s="30">
        <v>0</v>
      </c>
      <c r="AB18" s="22">
        <v>0</v>
      </c>
      <c r="AC18" s="23"/>
      <c r="AE18" s="22"/>
      <c r="AQ18" s="22"/>
      <c r="AT18" s="22"/>
      <c r="AX18" s="43"/>
      <c r="BC18" s="43"/>
    </row>
    <row r="19" spans="1:55" x14ac:dyDescent="0.45">
      <c r="A19" t="s">
        <v>50</v>
      </c>
      <c r="C19" s="20">
        <v>1351.058</v>
      </c>
      <c r="D19" s="22">
        <v>120.767</v>
      </c>
      <c r="E19" s="20">
        <v>0</v>
      </c>
      <c r="F19" s="20">
        <v>0</v>
      </c>
      <c r="H19" s="22"/>
      <c r="I19" s="22"/>
      <c r="J19" s="22"/>
      <c r="N19" s="17">
        <v>5</v>
      </c>
      <c r="O19" s="30">
        <v>446748.20899999997</v>
      </c>
      <c r="P19" s="22">
        <v>0.46566000000000002</v>
      </c>
      <c r="Q19" s="18"/>
      <c r="S19" s="30">
        <v>63122</v>
      </c>
      <c r="T19" s="22">
        <v>0.435</v>
      </c>
      <c r="U19" s="20"/>
      <c r="W19" s="30">
        <v>0</v>
      </c>
      <c r="X19" s="22">
        <v>0</v>
      </c>
      <c r="AA19" s="30">
        <v>0</v>
      </c>
      <c r="AB19" s="22">
        <v>0</v>
      </c>
      <c r="AC19" s="23"/>
      <c r="AE19" s="22"/>
      <c r="AQ19" s="22"/>
      <c r="AT19" s="22"/>
      <c r="AX19" s="43"/>
      <c r="BC19" s="43"/>
    </row>
    <row r="20" spans="1:55" x14ac:dyDescent="0.45">
      <c r="N20" s="17">
        <v>6</v>
      </c>
      <c r="O20" s="30">
        <v>188942.97099999999</v>
      </c>
      <c r="P20" s="22">
        <v>0.53630999999999995</v>
      </c>
      <c r="Q20" s="18"/>
      <c r="S20" s="30">
        <v>11470</v>
      </c>
      <c r="T20" s="22">
        <v>0.60699999999999998</v>
      </c>
      <c r="U20" s="20"/>
      <c r="W20" s="30">
        <v>0</v>
      </c>
      <c r="X20" s="22">
        <v>0</v>
      </c>
      <c r="AA20" s="30">
        <v>0</v>
      </c>
      <c r="AB20" s="22">
        <v>0</v>
      </c>
      <c r="AC20" s="23"/>
      <c r="AE20" s="22"/>
      <c r="AQ20" s="22"/>
      <c r="AT20" s="22"/>
      <c r="AX20" s="43"/>
      <c r="BC20" s="43"/>
    </row>
    <row r="21" spans="1:55" x14ac:dyDescent="0.45">
      <c r="A21" t="s">
        <v>51</v>
      </c>
      <c r="C21" s="13">
        <f>IF(C19=0, 0,IF(C19&lt;&gt; 0, C17/C19))</f>
        <v>1</v>
      </c>
      <c r="D21" s="13">
        <f>IF(D19=0, 0,IF(D19&lt;&gt; 0, D17/D19))</f>
        <v>1</v>
      </c>
      <c r="E21" s="13">
        <f>IF(E19=0, 0,IF(E19&lt;&gt; 0, E17/E19))</f>
        <v>0</v>
      </c>
      <c r="F21" s="13">
        <f>IF(F19=0, 0,IF(F19&lt;&gt; 0, F17/F19))</f>
        <v>0</v>
      </c>
      <c r="J21" s="13">
        <f>IF(H17=0, 0,IF(H17&lt;&gt; 0, J15/H17))</f>
        <v>1</v>
      </c>
      <c r="N21" s="17">
        <v>7</v>
      </c>
      <c r="O21" s="30">
        <v>145926.065</v>
      </c>
      <c r="P21" s="22">
        <v>0.69735000000000003</v>
      </c>
      <c r="Q21" s="18"/>
      <c r="S21" s="30">
        <v>3516</v>
      </c>
      <c r="T21" s="22">
        <v>0.70399999999999996</v>
      </c>
      <c r="U21" s="20"/>
      <c r="W21" s="30">
        <v>0</v>
      </c>
      <c r="X21" s="22">
        <v>0</v>
      </c>
      <c r="AA21" s="30">
        <v>0</v>
      </c>
      <c r="AB21" s="22">
        <v>0</v>
      </c>
      <c r="AC21" s="23"/>
      <c r="AE21" s="22"/>
      <c r="AQ21" s="22"/>
      <c r="AT21" s="22"/>
      <c r="AX21" s="43"/>
      <c r="BC21" s="43"/>
    </row>
    <row r="22" spans="1:55" x14ac:dyDescent="0.45">
      <c r="N22" s="17">
        <v>8</v>
      </c>
      <c r="O22" s="30">
        <v>42875.025999999998</v>
      </c>
      <c r="P22" s="22">
        <v>0.76290999999999998</v>
      </c>
      <c r="Q22" s="18"/>
      <c r="S22" s="30">
        <v>2113</v>
      </c>
      <c r="T22" s="22">
        <v>1.075</v>
      </c>
      <c r="U22" s="20"/>
      <c r="W22" s="30">
        <v>0</v>
      </c>
      <c r="X22" s="22">
        <v>0</v>
      </c>
      <c r="AA22" s="30">
        <v>0</v>
      </c>
      <c r="AB22" s="22">
        <v>0</v>
      </c>
      <c r="AC22" s="23"/>
      <c r="AE22" s="22"/>
      <c r="AQ22" s="22"/>
      <c r="AT22" s="22"/>
      <c r="AX22" s="43"/>
      <c r="BC22" s="43"/>
    </row>
    <row r="23" spans="1:55" x14ac:dyDescent="0.45">
      <c r="N23" s="17">
        <v>9</v>
      </c>
      <c r="O23" s="30">
        <v>47684.735999999997</v>
      </c>
      <c r="P23" s="22">
        <v>0.96577000000000002</v>
      </c>
      <c r="Q23" s="18"/>
      <c r="S23" s="30">
        <v>844</v>
      </c>
      <c r="T23" s="22">
        <v>1.264</v>
      </c>
      <c r="U23" s="20"/>
      <c r="W23" s="30">
        <v>0</v>
      </c>
      <c r="X23" s="22">
        <v>0</v>
      </c>
      <c r="AA23" s="30">
        <v>0</v>
      </c>
      <c r="AB23" s="22">
        <v>0</v>
      </c>
      <c r="AC23" s="23"/>
      <c r="AE23" s="22"/>
      <c r="AQ23" s="22"/>
      <c r="AT23" s="22"/>
      <c r="AX23" s="43"/>
      <c r="BC23" s="43"/>
    </row>
    <row r="24" spans="1:55" x14ac:dyDescent="0.45">
      <c r="A24" t="s">
        <v>52</v>
      </c>
      <c r="C24" s="24">
        <f>IF($Q$98+$Q$131 &gt;0,($Q$98+$Q$131)/$C$17/1000,0)</f>
        <v>1.0003142254914739</v>
      </c>
      <c r="D24" s="24">
        <f>IF($U$98+$U$131 &gt;0,($U$98+$U$131)/$D$17/1000,0)</f>
        <v>1.0001669827022284</v>
      </c>
      <c r="E24" s="24">
        <f>IF($Y$98+$Y$131 &gt;0,($Y$98+$Y$131)/$E$17/1000,0)</f>
        <v>0</v>
      </c>
      <c r="F24" s="24">
        <f>IF($AC$98+$AC$131 &gt;0,($AC$98+$AC$131)/$F$17/1000,0)</f>
        <v>0</v>
      </c>
      <c r="G24" s="10"/>
      <c r="H24" s="10"/>
      <c r="I24" s="10"/>
      <c r="J24" s="24">
        <f>IF($AG$98+$AG$131 &gt;0,($AG$98+$AG$131)/$J$15/1000,0)</f>
        <v>1.0003021438445874</v>
      </c>
      <c r="N24" s="17">
        <v>10</v>
      </c>
      <c r="O24" s="30">
        <v>6883</v>
      </c>
      <c r="P24" s="22">
        <v>0.90500000000000003</v>
      </c>
      <c r="Q24" s="18"/>
      <c r="S24" s="30">
        <v>835</v>
      </c>
      <c r="T24" s="22">
        <v>1.3169999999999999</v>
      </c>
      <c r="U24" s="20"/>
      <c r="W24" s="30">
        <v>0</v>
      </c>
      <c r="X24" s="22">
        <v>0</v>
      </c>
      <c r="AA24" s="30">
        <v>0</v>
      </c>
      <c r="AB24" s="22">
        <v>0</v>
      </c>
      <c r="AC24" s="23"/>
      <c r="AE24" s="22"/>
      <c r="AQ24" s="22"/>
      <c r="AT24" s="22"/>
      <c r="AW24" s="5"/>
      <c r="AX24" s="43"/>
      <c r="BC24" s="43"/>
    </row>
    <row r="25" spans="1:55" x14ac:dyDescent="0.45">
      <c r="N25" s="17">
        <v>11</v>
      </c>
      <c r="O25" s="30">
        <v>14219</v>
      </c>
      <c r="P25" s="22">
        <v>1.169</v>
      </c>
      <c r="Q25" s="18"/>
      <c r="S25" s="30">
        <v>0</v>
      </c>
      <c r="T25" s="22">
        <v>0</v>
      </c>
      <c r="U25" s="20"/>
      <c r="W25" s="30">
        <v>0</v>
      </c>
      <c r="X25" s="22">
        <v>0</v>
      </c>
      <c r="AA25" s="30">
        <v>0</v>
      </c>
      <c r="AB25" s="22">
        <v>0</v>
      </c>
      <c r="AC25" s="23"/>
      <c r="AE25" s="22"/>
      <c r="AQ25" s="22"/>
      <c r="AT25" s="22"/>
      <c r="AX25" s="43"/>
      <c r="BC25" s="43"/>
    </row>
    <row r="26" spans="1:55" x14ac:dyDescent="0.45">
      <c r="N26" s="17">
        <v>12</v>
      </c>
      <c r="O26" s="30">
        <v>3378</v>
      </c>
      <c r="P26" s="22">
        <v>1.63</v>
      </c>
      <c r="Q26" s="18"/>
      <c r="S26" s="30">
        <v>0</v>
      </c>
      <c r="T26" s="22">
        <v>0</v>
      </c>
      <c r="U26" s="20"/>
      <c r="W26" s="30">
        <v>0</v>
      </c>
      <c r="X26" s="22">
        <v>0</v>
      </c>
      <c r="AA26" s="30">
        <v>0</v>
      </c>
      <c r="AB26" s="22">
        <v>0</v>
      </c>
      <c r="AC26" s="23"/>
      <c r="AE26" s="22"/>
      <c r="AQ26" s="22"/>
      <c r="AT26" s="22"/>
      <c r="AX26" s="43"/>
      <c r="BC26" s="43"/>
    </row>
    <row r="27" spans="1:55" x14ac:dyDescent="0.45">
      <c r="N27" s="17">
        <v>13</v>
      </c>
      <c r="O27" s="30">
        <v>1341</v>
      </c>
      <c r="P27" s="22">
        <v>1.5129999999999999</v>
      </c>
      <c r="Q27" s="18"/>
      <c r="S27" s="30">
        <v>0</v>
      </c>
      <c r="T27" s="22">
        <v>0</v>
      </c>
      <c r="U27" s="20"/>
      <c r="W27" s="30">
        <v>0</v>
      </c>
      <c r="X27" s="22">
        <v>0</v>
      </c>
      <c r="AA27" s="30">
        <v>0</v>
      </c>
      <c r="AB27" s="22">
        <v>0</v>
      </c>
      <c r="AC27" s="23"/>
      <c r="AE27" s="22"/>
      <c r="AQ27" s="22"/>
      <c r="AT27" s="22"/>
      <c r="AX27" s="43"/>
      <c r="BC27" s="43"/>
    </row>
    <row r="28" spans="1:55" x14ac:dyDescent="0.45">
      <c r="N28" s="17">
        <v>14</v>
      </c>
      <c r="O28" s="30">
        <v>3013</v>
      </c>
      <c r="P28" s="22">
        <v>1.585</v>
      </c>
      <c r="Q28" s="18"/>
      <c r="S28" s="30">
        <v>0</v>
      </c>
      <c r="T28" s="22">
        <v>0</v>
      </c>
      <c r="U28" s="20"/>
      <c r="W28" s="30">
        <v>0</v>
      </c>
      <c r="X28" s="22">
        <v>0</v>
      </c>
      <c r="AA28" s="30">
        <v>0</v>
      </c>
      <c r="AB28" s="22">
        <v>0</v>
      </c>
      <c r="AC28" s="23"/>
      <c r="AE28" s="22"/>
      <c r="AQ28" s="22"/>
      <c r="AT28" s="22"/>
      <c r="AX28" s="43"/>
      <c r="BC28" s="43"/>
    </row>
    <row r="29" spans="1:55" x14ac:dyDescent="0.45">
      <c r="N29" s="17" t="s">
        <v>53</v>
      </c>
      <c r="O29" s="30">
        <v>5865</v>
      </c>
      <c r="P29" s="22">
        <v>2.08</v>
      </c>
      <c r="Q29" s="18"/>
      <c r="S29" s="30">
        <v>0</v>
      </c>
      <c r="T29" s="22">
        <v>0</v>
      </c>
      <c r="U29" s="20"/>
      <c r="W29" s="30">
        <v>0</v>
      </c>
      <c r="X29" s="22">
        <v>0</v>
      </c>
      <c r="AA29" s="30">
        <v>0</v>
      </c>
      <c r="AB29" s="22">
        <v>0</v>
      </c>
      <c r="AC29" s="23"/>
      <c r="AE29" s="22"/>
      <c r="AQ29" s="22"/>
      <c r="AT29" s="22"/>
      <c r="AX29" s="43"/>
      <c r="BC29" s="43"/>
    </row>
    <row r="30" spans="1:55" x14ac:dyDescent="0.45">
      <c r="AQ30" s="22"/>
      <c r="AT30" s="22"/>
      <c r="AX30" s="43"/>
      <c r="BC30" s="43"/>
    </row>
    <row r="31" spans="1:55" x14ac:dyDescent="0.45">
      <c r="N31" t="s">
        <v>54</v>
      </c>
      <c r="O31" s="31">
        <f>SUM(O14:O29)</f>
        <v>3210783.2549999994</v>
      </c>
      <c r="P31" s="2"/>
      <c r="S31" s="31">
        <f>SUM(S14:S29)</f>
        <v>368920</v>
      </c>
      <c r="T31" s="2"/>
      <c r="U31" s="5"/>
      <c r="V31" s="5"/>
      <c r="W31" s="31">
        <f>SUM(W14:W29)</f>
        <v>0</v>
      </c>
      <c r="X31" s="2"/>
      <c r="Y31" s="5"/>
      <c r="Z31" s="5"/>
      <c r="AA31" s="31">
        <f>SUM(AA14:AA29)</f>
        <v>0</v>
      </c>
      <c r="AB31" s="2"/>
      <c r="AC31" s="5"/>
      <c r="AW31" s="42"/>
      <c r="AX31" s="43"/>
      <c r="AY31" s="42"/>
      <c r="AZ31" s="42"/>
      <c r="BA31" s="42"/>
      <c r="BB31" s="44"/>
      <c r="BC31" s="43"/>
    </row>
    <row r="32" spans="1:55" x14ac:dyDescent="0.45">
      <c r="A32" s="46"/>
      <c r="B32" s="46"/>
      <c r="C32" s="46"/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7"/>
    </row>
    <row r="33" spans="1:38" x14ac:dyDescent="0.45">
      <c r="P33" s="3"/>
      <c r="U33" s="3"/>
      <c r="Z33" s="3"/>
      <c r="AE33" s="3"/>
      <c r="AK33" s="9"/>
    </row>
    <row r="34" spans="1:38" x14ac:dyDescent="0.45">
      <c r="N34" s="3" t="s">
        <v>26</v>
      </c>
      <c r="P34" s="5" t="str">
        <f>($C$3)</f>
        <v>p7eINT_metier</v>
      </c>
      <c r="T34" s="6" t="s">
        <v>27</v>
      </c>
      <c r="W34" s="7" t="str">
        <f>($C$5)</f>
        <v>Plaice VIIe - International (Used metier based datasets)</v>
      </c>
    </row>
    <row r="35" spans="1:38" x14ac:dyDescent="0.45">
      <c r="N35" s="3"/>
    </row>
    <row r="36" spans="1:38" x14ac:dyDescent="0.45">
      <c r="N36" s="6" t="s">
        <v>29</v>
      </c>
      <c r="P36" s="5">
        <f>($B$7)</f>
        <v>2013</v>
      </c>
      <c r="Q36" s="9"/>
      <c r="R36" s="9"/>
      <c r="S36" s="9"/>
      <c r="T36" s="6" t="s">
        <v>30</v>
      </c>
      <c r="U36" s="10"/>
      <c r="W36" s="5" t="str">
        <f>($D$7)</f>
        <v>Combined</v>
      </c>
    </row>
    <row r="37" spans="1:38" x14ac:dyDescent="0.45">
      <c r="C37" s="25" t="s">
        <v>55</v>
      </c>
      <c r="D37" s="26"/>
      <c r="E37" s="26"/>
      <c r="F37" s="27"/>
      <c r="N37" s="6"/>
      <c r="P37" s="6"/>
      <c r="Q37" s="9"/>
      <c r="R37" s="9"/>
      <c r="S37" s="9"/>
      <c r="U37" s="10"/>
    </row>
    <row r="38" spans="1:38" x14ac:dyDescent="0.45">
      <c r="C38" s="26"/>
      <c r="D38" s="26"/>
      <c r="E38" s="26"/>
      <c r="F38" s="28"/>
      <c r="N38" s="6" t="s">
        <v>32</v>
      </c>
      <c r="P38" s="36">
        <f>($F$7)</f>
        <v>42129</v>
      </c>
      <c r="Q38" s="2"/>
      <c r="R38" s="2"/>
      <c r="T38" s="6" t="s">
        <v>33</v>
      </c>
      <c r="U38" s="2"/>
      <c r="W38" s="5" t="str">
        <f>($J$7)</f>
        <v>idh</v>
      </c>
    </row>
    <row r="39" spans="1:38" x14ac:dyDescent="0.45">
      <c r="C39" s="26" t="s">
        <v>56</v>
      </c>
      <c r="D39" s="26"/>
      <c r="E39" s="26"/>
      <c r="F39" s="27">
        <f>1</f>
        <v>1</v>
      </c>
    </row>
    <row r="40" spans="1:38" x14ac:dyDescent="0.45">
      <c r="C40" s="26" t="s">
        <v>57</v>
      </c>
      <c r="D40" s="26"/>
      <c r="E40" s="26"/>
      <c r="F40" s="28" t="str">
        <f>"n"</f>
        <v>n</v>
      </c>
    </row>
    <row r="41" spans="1:38" x14ac:dyDescent="0.45">
      <c r="C41" s="26" t="s">
        <v>58</v>
      </c>
      <c r="D41" s="26"/>
      <c r="E41" s="26"/>
      <c r="F41" s="28">
        <f>1</f>
        <v>1</v>
      </c>
      <c r="N41" s="15" t="s">
        <v>35</v>
      </c>
    </row>
    <row r="42" spans="1:38" x14ac:dyDescent="0.45">
      <c r="C42" s="26" t="s">
        <v>59</v>
      </c>
      <c r="D42" s="26"/>
      <c r="E42" s="26"/>
      <c r="F42" s="27">
        <f>2</f>
        <v>2</v>
      </c>
    </row>
    <row r="43" spans="1:38" x14ac:dyDescent="0.45">
      <c r="C43" s="26" t="s">
        <v>60</v>
      </c>
      <c r="D43" s="26"/>
      <c r="E43" s="26"/>
      <c r="F43" s="29" t="str">
        <f>"n"</f>
        <v>n</v>
      </c>
      <c r="N43" s="3" t="s">
        <v>61</v>
      </c>
    </row>
    <row r="44" spans="1:38" x14ac:dyDescent="0.45">
      <c r="C44" s="26" t="s">
        <v>62</v>
      </c>
      <c r="D44" s="26"/>
      <c r="E44" s="26"/>
      <c r="F44" s="29">
        <f>3</f>
        <v>3</v>
      </c>
      <c r="AK44" s="9"/>
    </row>
    <row r="45" spans="1:38" x14ac:dyDescent="0.45">
      <c r="C45" s="26" t="s">
        <v>63</v>
      </c>
      <c r="D45" s="26"/>
      <c r="E45" s="26"/>
      <c r="F45" s="26">
        <f>1</f>
        <v>1</v>
      </c>
      <c r="O45" s="37" t="str">
        <f>C14</f>
        <v>International</v>
      </c>
      <c r="P45" s="2"/>
      <c r="S45" s="37" t="str">
        <f>D14</f>
        <v>Migration</v>
      </c>
      <c r="T45" s="2"/>
      <c r="W45" s="37" t="str">
        <f>E14</f>
        <v>-</v>
      </c>
      <c r="X45" s="2"/>
      <c r="AA45" s="37" t="str">
        <f>F14</f>
        <v>-</v>
      </c>
      <c r="AB45" s="2"/>
      <c r="AK45" s="9"/>
    </row>
    <row r="46" spans="1:38" x14ac:dyDescent="0.45">
      <c r="C46" s="26" t="s">
        <v>64</v>
      </c>
      <c r="D46" s="26"/>
      <c r="E46" s="26"/>
      <c r="F46" s="29" t="str">
        <f>"n"</f>
        <v>n</v>
      </c>
      <c r="N46" s="17" t="s">
        <v>40</v>
      </c>
      <c r="O46" s="10" t="s">
        <v>41</v>
      </c>
      <c r="P46" s="10" t="s">
        <v>42</v>
      </c>
      <c r="S46" s="10" t="s">
        <v>41</v>
      </c>
      <c r="T46" s="10" t="s">
        <v>42</v>
      </c>
      <c r="W46" s="10" t="s">
        <v>41</v>
      </c>
      <c r="X46" s="10" t="s">
        <v>42</v>
      </c>
      <c r="AA46" s="10" t="s">
        <v>41</v>
      </c>
      <c r="AB46" s="10" t="s">
        <v>42</v>
      </c>
      <c r="AC46" s="17"/>
      <c r="AE46" s="10"/>
      <c r="AH46" s="10"/>
      <c r="AJ46" s="10"/>
      <c r="AK46" s="10"/>
      <c r="AL46" s="10"/>
    </row>
    <row r="47" spans="1:38" x14ac:dyDescent="0.45">
      <c r="C47" s="26" t="s">
        <v>65</v>
      </c>
      <c r="D47" s="26"/>
      <c r="E47" s="26"/>
      <c r="F47" s="26">
        <f>2</f>
        <v>2</v>
      </c>
      <c r="N47" s="17">
        <v>0</v>
      </c>
      <c r="O47" s="30">
        <v>0</v>
      </c>
      <c r="P47" s="22">
        <v>0</v>
      </c>
      <c r="R47" s="18"/>
      <c r="S47" s="30">
        <v>0</v>
      </c>
      <c r="T47" s="22">
        <v>0</v>
      </c>
      <c r="W47" s="30">
        <v>0</v>
      </c>
      <c r="X47" s="22">
        <v>0</v>
      </c>
      <c r="AA47" s="30">
        <v>0</v>
      </c>
      <c r="AB47" s="22">
        <v>0</v>
      </c>
      <c r="AC47" s="21"/>
      <c r="AE47" s="19"/>
      <c r="AH47" s="22"/>
      <c r="AK47" s="23"/>
      <c r="AL47" s="22"/>
    </row>
    <row r="48" spans="1:38" x14ac:dyDescent="0.45">
      <c r="A48" s="3"/>
      <c r="C48" s="26" t="s">
        <v>66</v>
      </c>
      <c r="D48" s="26"/>
      <c r="E48" s="26"/>
      <c r="F48" s="29" t="str">
        <f>"y"</f>
        <v>y</v>
      </c>
      <c r="N48" s="17">
        <v>1</v>
      </c>
      <c r="O48" s="30">
        <v>0</v>
      </c>
      <c r="P48" s="22">
        <v>0</v>
      </c>
      <c r="R48" s="18"/>
      <c r="S48" s="30">
        <v>0</v>
      </c>
      <c r="T48" s="22">
        <v>0</v>
      </c>
      <c r="W48" s="30">
        <v>0</v>
      </c>
      <c r="X48" s="22">
        <v>0</v>
      </c>
      <c r="AA48" s="30">
        <v>0</v>
      </c>
      <c r="AB48" s="22">
        <v>0</v>
      </c>
      <c r="AC48" s="21"/>
      <c r="AE48" s="19"/>
      <c r="AH48" s="22"/>
      <c r="AK48" s="23"/>
      <c r="AL48" s="22"/>
    </row>
    <row r="49" spans="3:38" x14ac:dyDescent="0.45">
      <c r="C49" s="26" t="s">
        <v>67</v>
      </c>
      <c r="D49" s="26"/>
      <c r="E49" s="26"/>
      <c r="F49" s="29" t="str">
        <f>"n"</f>
        <v>n</v>
      </c>
      <c r="N49" s="17">
        <v>2</v>
      </c>
      <c r="O49" s="30">
        <v>0</v>
      </c>
      <c r="P49" s="22">
        <v>0</v>
      </c>
      <c r="R49" s="18"/>
      <c r="S49" s="30">
        <v>0</v>
      </c>
      <c r="T49" s="22">
        <v>0</v>
      </c>
      <c r="W49" s="30">
        <v>0</v>
      </c>
      <c r="X49" s="22">
        <v>0</v>
      </c>
      <c r="AA49" s="30">
        <v>0</v>
      </c>
      <c r="AB49" s="22">
        <v>0</v>
      </c>
      <c r="AC49" s="21"/>
      <c r="AE49" s="19"/>
      <c r="AH49" s="22"/>
      <c r="AK49" s="23"/>
      <c r="AL49" s="22"/>
    </row>
    <row r="50" spans="3:38" x14ac:dyDescent="0.45">
      <c r="N50" s="17">
        <v>3</v>
      </c>
      <c r="O50" s="30">
        <v>0</v>
      </c>
      <c r="P50" s="22">
        <v>0</v>
      </c>
      <c r="R50" s="18"/>
      <c r="S50" s="30">
        <v>0</v>
      </c>
      <c r="T50" s="22">
        <v>0</v>
      </c>
      <c r="W50" s="30">
        <v>0</v>
      </c>
      <c r="X50" s="22">
        <v>0</v>
      </c>
      <c r="AA50" s="30">
        <v>0</v>
      </c>
      <c r="AB50" s="22">
        <v>0</v>
      </c>
      <c r="AC50" s="21"/>
      <c r="AE50" s="19"/>
      <c r="AH50" s="22"/>
      <c r="AK50" s="23"/>
      <c r="AL50" s="22"/>
    </row>
    <row r="51" spans="3:38" x14ac:dyDescent="0.45">
      <c r="N51" s="17">
        <v>4</v>
      </c>
      <c r="O51" s="30">
        <v>0</v>
      </c>
      <c r="P51" s="22">
        <v>0</v>
      </c>
      <c r="R51" s="18"/>
      <c r="S51" s="30">
        <v>0</v>
      </c>
      <c r="T51" s="22">
        <v>0</v>
      </c>
      <c r="W51" s="30">
        <v>0</v>
      </c>
      <c r="X51" s="22">
        <v>0</v>
      </c>
      <c r="AA51" s="30">
        <v>0</v>
      </c>
      <c r="AB51" s="22">
        <v>0</v>
      </c>
      <c r="AC51" s="21"/>
      <c r="AE51" s="19"/>
      <c r="AH51" s="22"/>
      <c r="AK51" s="23"/>
      <c r="AL51" s="22"/>
    </row>
    <row r="52" spans="3:38" x14ac:dyDescent="0.45">
      <c r="N52" s="17">
        <v>5</v>
      </c>
      <c r="O52" s="30">
        <v>0</v>
      </c>
      <c r="P52" s="22">
        <v>0</v>
      </c>
      <c r="R52" s="18"/>
      <c r="S52" s="30">
        <v>0</v>
      </c>
      <c r="T52" s="22">
        <v>0</v>
      </c>
      <c r="W52" s="30">
        <v>0</v>
      </c>
      <c r="X52" s="22">
        <v>0</v>
      </c>
      <c r="AA52" s="30">
        <v>0</v>
      </c>
      <c r="AB52" s="22">
        <v>0</v>
      </c>
      <c r="AC52" s="21"/>
      <c r="AE52" s="19"/>
      <c r="AH52" s="22"/>
      <c r="AK52" s="23"/>
      <c r="AL52" s="22"/>
    </row>
    <row r="53" spans="3:38" x14ac:dyDescent="0.45">
      <c r="N53" s="17">
        <v>6</v>
      </c>
      <c r="O53" s="30">
        <v>0</v>
      </c>
      <c r="P53" s="22">
        <v>0</v>
      </c>
      <c r="R53" s="18"/>
      <c r="S53" s="30">
        <v>0</v>
      </c>
      <c r="T53" s="22">
        <v>0</v>
      </c>
      <c r="W53" s="30">
        <v>0</v>
      </c>
      <c r="X53" s="22">
        <v>0</v>
      </c>
      <c r="AA53" s="30">
        <v>0</v>
      </c>
      <c r="AB53" s="22">
        <v>0</v>
      </c>
      <c r="AC53" s="21"/>
      <c r="AE53" s="19"/>
      <c r="AH53" s="22"/>
      <c r="AK53" s="23"/>
      <c r="AL53" s="22"/>
    </row>
    <row r="54" spans="3:38" x14ac:dyDescent="0.45">
      <c r="N54" s="17">
        <v>7</v>
      </c>
      <c r="O54" s="30">
        <v>0</v>
      </c>
      <c r="P54" s="22">
        <v>0</v>
      </c>
      <c r="R54" s="18"/>
      <c r="S54" s="30">
        <v>0</v>
      </c>
      <c r="T54" s="22">
        <v>0</v>
      </c>
      <c r="W54" s="30">
        <v>0</v>
      </c>
      <c r="X54" s="22">
        <v>0</v>
      </c>
      <c r="AA54" s="30">
        <v>0</v>
      </c>
      <c r="AB54" s="22">
        <v>0</v>
      </c>
      <c r="AC54" s="21"/>
      <c r="AE54" s="19"/>
      <c r="AH54" s="22"/>
      <c r="AK54" s="23"/>
      <c r="AL54" s="22"/>
    </row>
    <row r="55" spans="3:38" x14ac:dyDescent="0.45">
      <c r="N55" s="17">
        <v>8</v>
      </c>
      <c r="O55" s="30">
        <v>0</v>
      </c>
      <c r="P55" s="22">
        <v>0</v>
      </c>
      <c r="R55" s="18"/>
      <c r="S55" s="30">
        <v>0</v>
      </c>
      <c r="T55" s="22">
        <v>0</v>
      </c>
      <c r="W55" s="30">
        <v>0</v>
      </c>
      <c r="X55" s="22">
        <v>0</v>
      </c>
      <c r="AA55" s="30">
        <v>0</v>
      </c>
      <c r="AB55" s="22">
        <v>0</v>
      </c>
      <c r="AC55" s="21"/>
      <c r="AE55" s="19"/>
      <c r="AH55" s="22"/>
      <c r="AK55" s="23"/>
      <c r="AL55" s="22"/>
    </row>
    <row r="56" spans="3:38" x14ac:dyDescent="0.45">
      <c r="N56" s="17">
        <v>9</v>
      </c>
      <c r="O56" s="30">
        <v>0</v>
      </c>
      <c r="P56" s="22">
        <v>0</v>
      </c>
      <c r="R56" s="18"/>
      <c r="S56" s="30">
        <v>0</v>
      </c>
      <c r="T56" s="22">
        <v>0</v>
      </c>
      <c r="W56" s="30">
        <v>0</v>
      </c>
      <c r="X56" s="22">
        <v>0</v>
      </c>
      <c r="AA56" s="30">
        <v>0</v>
      </c>
      <c r="AB56" s="22">
        <v>0</v>
      </c>
      <c r="AC56" s="21"/>
      <c r="AE56" s="19"/>
      <c r="AH56" s="22"/>
      <c r="AK56" s="23"/>
      <c r="AL56" s="22"/>
    </row>
    <row r="57" spans="3:38" x14ac:dyDescent="0.45">
      <c r="N57" s="17">
        <v>10</v>
      </c>
      <c r="O57" s="30">
        <v>0</v>
      </c>
      <c r="P57" s="22">
        <v>0</v>
      </c>
      <c r="R57" s="18"/>
      <c r="S57" s="30">
        <v>0</v>
      </c>
      <c r="T57" s="22">
        <v>0</v>
      </c>
      <c r="W57" s="30">
        <v>0</v>
      </c>
      <c r="X57" s="22">
        <v>0</v>
      </c>
      <c r="AA57" s="30">
        <v>0</v>
      </c>
      <c r="AB57" s="22">
        <v>0</v>
      </c>
      <c r="AC57" s="21"/>
      <c r="AE57" s="19"/>
      <c r="AH57" s="22"/>
      <c r="AK57" s="23"/>
      <c r="AL57" s="22"/>
    </row>
    <row r="58" spans="3:38" x14ac:dyDescent="0.45">
      <c r="N58" s="17">
        <v>11</v>
      </c>
      <c r="O58" s="30">
        <v>0</v>
      </c>
      <c r="P58" s="22">
        <v>0</v>
      </c>
      <c r="R58" s="18"/>
      <c r="S58" s="30">
        <v>0</v>
      </c>
      <c r="T58" s="22">
        <v>0</v>
      </c>
      <c r="W58" s="30">
        <v>0</v>
      </c>
      <c r="X58" s="22">
        <v>0</v>
      </c>
      <c r="AA58" s="30">
        <v>0</v>
      </c>
      <c r="AB58" s="22">
        <v>0</v>
      </c>
      <c r="AC58" s="21"/>
      <c r="AE58" s="19"/>
      <c r="AH58" s="22"/>
      <c r="AK58" s="23"/>
      <c r="AL58" s="22"/>
    </row>
    <row r="59" spans="3:38" x14ac:dyDescent="0.45">
      <c r="N59" s="17">
        <v>12</v>
      </c>
      <c r="O59" s="30">
        <v>0</v>
      </c>
      <c r="P59" s="22">
        <v>0</v>
      </c>
      <c r="R59" s="18"/>
      <c r="S59" s="30">
        <v>0</v>
      </c>
      <c r="T59" s="22">
        <v>0</v>
      </c>
      <c r="W59" s="30">
        <v>0</v>
      </c>
      <c r="X59" s="22">
        <v>0</v>
      </c>
      <c r="AA59" s="30">
        <v>0</v>
      </c>
      <c r="AB59" s="22">
        <v>0</v>
      </c>
      <c r="AC59" s="21"/>
      <c r="AE59" s="19"/>
      <c r="AH59" s="22"/>
      <c r="AK59" s="23"/>
      <c r="AL59" s="22"/>
    </row>
    <row r="60" spans="3:38" x14ac:dyDescent="0.45">
      <c r="N60" s="17">
        <v>13</v>
      </c>
      <c r="O60" s="30">
        <v>0</v>
      </c>
      <c r="P60" s="22">
        <v>0</v>
      </c>
      <c r="R60" s="18"/>
      <c r="S60" s="30">
        <v>0</v>
      </c>
      <c r="T60" s="22">
        <v>0</v>
      </c>
      <c r="W60" s="30">
        <v>0</v>
      </c>
      <c r="X60" s="22">
        <v>0</v>
      </c>
      <c r="AA60" s="30">
        <v>0</v>
      </c>
      <c r="AB60" s="22">
        <v>0</v>
      </c>
      <c r="AC60" s="21"/>
      <c r="AE60" s="19"/>
      <c r="AH60" s="22"/>
      <c r="AK60" s="23"/>
      <c r="AL60" s="22"/>
    </row>
    <row r="61" spans="3:38" x14ac:dyDescent="0.45">
      <c r="N61" s="17">
        <v>14</v>
      </c>
      <c r="O61" s="30">
        <v>0</v>
      </c>
      <c r="P61" s="22">
        <v>0</v>
      </c>
      <c r="R61" s="18"/>
      <c r="S61" s="30">
        <v>0</v>
      </c>
      <c r="T61" s="22">
        <v>0</v>
      </c>
      <c r="W61" s="30">
        <v>0</v>
      </c>
      <c r="X61" s="22">
        <v>0</v>
      </c>
      <c r="AA61" s="30">
        <v>0</v>
      </c>
      <c r="AB61" s="22">
        <v>0</v>
      </c>
      <c r="AC61" s="21"/>
      <c r="AE61" s="19"/>
      <c r="AH61" s="22"/>
      <c r="AK61" s="23"/>
      <c r="AL61" s="22"/>
    </row>
    <row r="62" spans="3:38" x14ac:dyDescent="0.45">
      <c r="N62" s="17" t="s">
        <v>53</v>
      </c>
      <c r="O62" s="30">
        <v>0</v>
      </c>
      <c r="P62" s="22">
        <v>0</v>
      </c>
      <c r="R62" s="18"/>
      <c r="S62" s="30">
        <v>0</v>
      </c>
      <c r="T62" s="22">
        <v>0</v>
      </c>
      <c r="W62" s="30">
        <v>0</v>
      </c>
      <c r="X62" s="22">
        <v>0</v>
      </c>
      <c r="AA62" s="30">
        <v>0</v>
      </c>
      <c r="AB62" s="22">
        <v>0</v>
      </c>
      <c r="AC62" s="21"/>
      <c r="AE62" s="19"/>
      <c r="AH62" s="22"/>
      <c r="AK62" s="23"/>
      <c r="AL62" s="22"/>
    </row>
    <row r="64" spans="3:38" x14ac:dyDescent="0.45">
      <c r="N64" t="s">
        <v>54</v>
      </c>
      <c r="O64" s="31">
        <f>SUM(O47:O62)</f>
        <v>0</v>
      </c>
      <c r="P64" s="2"/>
      <c r="S64" s="31">
        <f>SUM(S47:S62)</f>
        <v>0</v>
      </c>
      <c r="T64" s="2"/>
      <c r="W64" s="31">
        <f>SUM(W47:W62)</f>
        <v>0</v>
      </c>
      <c r="X64" s="2"/>
      <c r="AA64" s="31">
        <f>SUM(AA47:AA62)</f>
        <v>0</v>
      </c>
      <c r="AB64" s="2"/>
      <c r="AE64" s="2"/>
    </row>
    <row r="65" spans="1:38" x14ac:dyDescent="0.45">
      <c r="N65" s="17"/>
      <c r="P65" s="23"/>
      <c r="Q65" s="22"/>
      <c r="U65" s="23"/>
      <c r="V65" s="22"/>
      <c r="W65" s="22"/>
      <c r="X65" s="22"/>
      <c r="Z65" s="23"/>
      <c r="AA65" s="22"/>
      <c r="AB65" s="22"/>
      <c r="AC65" s="17"/>
      <c r="AE65" s="23"/>
      <c r="AF65" s="22"/>
      <c r="AH65" s="22"/>
      <c r="AK65" s="23"/>
      <c r="AL65" s="22"/>
    </row>
    <row r="66" spans="1:38" x14ac:dyDescent="0.45">
      <c r="N66" s="17"/>
      <c r="P66" s="23"/>
      <c r="Q66" s="22"/>
      <c r="U66" s="23"/>
      <c r="V66" s="22"/>
      <c r="W66" s="22"/>
      <c r="X66" s="22"/>
      <c r="Z66" s="23"/>
      <c r="AA66" s="22"/>
      <c r="AB66" s="22"/>
      <c r="AC66" s="17"/>
      <c r="AE66" s="23"/>
      <c r="AF66" s="22"/>
      <c r="AH66" s="22"/>
      <c r="AK66" s="23"/>
      <c r="AL66" s="22"/>
    </row>
    <row r="67" spans="1:38" x14ac:dyDescent="0.45">
      <c r="N67" s="17"/>
      <c r="P67" s="23"/>
      <c r="Q67" s="22"/>
      <c r="U67" s="23"/>
      <c r="V67" s="22"/>
      <c r="W67" s="22"/>
      <c r="X67" s="22"/>
      <c r="Z67" s="23"/>
      <c r="AA67" s="22"/>
      <c r="AB67" s="22"/>
      <c r="AC67" s="17"/>
      <c r="AE67" s="23"/>
      <c r="AF67" s="22"/>
      <c r="AH67" s="22"/>
      <c r="AK67" s="23"/>
      <c r="AL67" s="22"/>
    </row>
    <row r="68" spans="1:38" ht="22.5" x14ac:dyDescent="0.75">
      <c r="A68" s="3" t="s">
        <v>22</v>
      </c>
      <c r="C68" s="1" t="s">
        <v>23</v>
      </c>
      <c r="E68" s="2"/>
      <c r="F68" s="3" t="s">
        <v>24</v>
      </c>
      <c r="J68" s="3" t="str">
        <f>J1</f>
        <v>VERSION 2.2 (17/8/98)</v>
      </c>
      <c r="N68" s="3" t="s">
        <v>26</v>
      </c>
      <c r="P68" s="5" t="str">
        <f>($C$3)</f>
        <v>p7eINT_metier</v>
      </c>
      <c r="T68" s="6" t="s">
        <v>27</v>
      </c>
      <c r="W68" s="7" t="str">
        <f>($C$5)</f>
        <v>Plaice VIIe - International (Used metier based datasets)</v>
      </c>
    </row>
    <row r="69" spans="1:38" x14ac:dyDescent="0.45">
      <c r="F69" s="3"/>
      <c r="N69" s="3"/>
    </row>
    <row r="70" spans="1:38" x14ac:dyDescent="0.45">
      <c r="A70" s="3" t="s">
        <v>26</v>
      </c>
      <c r="C70" s="8" t="str">
        <f>C3</f>
        <v>p7eINT_metier</v>
      </c>
      <c r="N70" s="6" t="s">
        <v>29</v>
      </c>
      <c r="P70" s="5">
        <f>($B$7)</f>
        <v>2013</v>
      </c>
      <c r="Q70" s="9"/>
      <c r="R70" s="9"/>
      <c r="S70" s="9"/>
      <c r="T70" s="6" t="s">
        <v>30</v>
      </c>
      <c r="U70" s="10"/>
      <c r="W70" s="5" t="str">
        <f>($D$7)</f>
        <v>Combined</v>
      </c>
    </row>
    <row r="71" spans="1:38" x14ac:dyDescent="0.45">
      <c r="A71" s="3"/>
      <c r="N71" s="6"/>
      <c r="P71" s="6"/>
      <c r="Q71" s="9"/>
      <c r="R71" s="9"/>
      <c r="S71" s="9"/>
      <c r="U71" s="10"/>
    </row>
    <row r="72" spans="1:38" x14ac:dyDescent="0.45">
      <c r="A72" s="6" t="s">
        <v>27</v>
      </c>
      <c r="C72" s="11" t="str">
        <f>C5</f>
        <v>Plaice VIIe - International (Used metier based datasets)</v>
      </c>
      <c r="D72" s="9"/>
      <c r="E72" s="9"/>
      <c r="G72" s="10"/>
      <c r="N72" s="6" t="s">
        <v>32</v>
      </c>
      <c r="P72" s="36">
        <f>($F$7)</f>
        <v>42129</v>
      </c>
      <c r="Q72" s="2"/>
      <c r="R72" s="2"/>
      <c r="T72" s="6" t="s">
        <v>33</v>
      </c>
      <c r="U72" s="2"/>
      <c r="W72" s="5" t="str">
        <f>($J$7)</f>
        <v>idh</v>
      </c>
    </row>
    <row r="73" spans="1:38" x14ac:dyDescent="0.45">
      <c r="A73" s="6"/>
      <c r="C73" s="6"/>
      <c r="D73" s="9"/>
      <c r="E73" s="9"/>
      <c r="G73" s="10"/>
    </row>
    <row r="74" spans="1:38" x14ac:dyDescent="0.45">
      <c r="A74" s="6" t="s">
        <v>29</v>
      </c>
      <c r="B74" s="12">
        <f>B7</f>
        <v>2013</v>
      </c>
      <c r="C74" s="9" t="s">
        <v>30</v>
      </c>
      <c r="D74" s="13" t="str">
        <f>D7</f>
        <v>Combined</v>
      </c>
      <c r="E74" s="4" t="s">
        <v>32</v>
      </c>
      <c r="F74" s="35">
        <f>F7</f>
        <v>42129</v>
      </c>
      <c r="G74" s="2"/>
      <c r="I74" s="4" t="s">
        <v>33</v>
      </c>
      <c r="J74" s="12" t="str">
        <f>J7</f>
        <v>idh</v>
      </c>
    </row>
    <row r="75" spans="1:38" x14ac:dyDescent="0.45">
      <c r="A75" s="6"/>
      <c r="B75" s="12"/>
      <c r="C75" s="9"/>
      <c r="D75" s="13"/>
      <c r="E75" s="4"/>
      <c r="F75" s="14"/>
      <c r="G75" s="2"/>
      <c r="I75" s="4"/>
      <c r="J75" s="12"/>
      <c r="N75" s="15" t="s">
        <v>68</v>
      </c>
    </row>
    <row r="77" spans="1:38" x14ac:dyDescent="0.45">
      <c r="H77" s="16" t="s">
        <v>39</v>
      </c>
      <c r="I77" s="4"/>
      <c r="N77" s="3" t="s">
        <v>37</v>
      </c>
    </row>
    <row r="78" spans="1:38" x14ac:dyDescent="0.45">
      <c r="C78" s="16" t="s">
        <v>69</v>
      </c>
      <c r="D78" s="16" t="s">
        <v>70</v>
      </c>
      <c r="E78" s="16" t="s">
        <v>71</v>
      </c>
      <c r="F78" s="16" t="s">
        <v>72</v>
      </c>
      <c r="H78" s="16" t="s">
        <v>47</v>
      </c>
      <c r="I78" s="4"/>
      <c r="AE78" s="37" t="str">
        <f>J13</f>
        <v>TOTAL</v>
      </c>
      <c r="AF78" s="2"/>
    </row>
    <row r="79" spans="1:38" x14ac:dyDescent="0.45">
      <c r="A79" t="s">
        <v>48</v>
      </c>
      <c r="C79" s="20">
        <f>C15</f>
        <v>1351.058</v>
      </c>
      <c r="D79" s="20">
        <f>D15</f>
        <v>120.767</v>
      </c>
      <c r="E79" s="20">
        <f>E15</f>
        <v>0</v>
      </c>
      <c r="F79" s="20">
        <f>F15</f>
        <v>0</v>
      </c>
      <c r="H79" s="22">
        <f>SUM(C79:F79)</f>
        <v>1471.825</v>
      </c>
      <c r="O79" s="37" t="str">
        <f>C14</f>
        <v>International</v>
      </c>
      <c r="P79" s="2"/>
      <c r="S79" s="37" t="str">
        <f>D14</f>
        <v>Migration</v>
      </c>
      <c r="T79" s="2"/>
      <c r="W79" s="37" t="str">
        <f>E14</f>
        <v>-</v>
      </c>
      <c r="X79" s="2"/>
      <c r="AA79" s="37" t="str">
        <f>F14</f>
        <v>-</v>
      </c>
      <c r="AB79" s="2"/>
      <c r="AE79" s="37" t="str">
        <f>J14</f>
        <v>ANNUAL</v>
      </c>
      <c r="AF79" s="2"/>
    </row>
    <row r="80" spans="1:38" x14ac:dyDescent="0.45">
      <c r="A80" t="s">
        <v>73</v>
      </c>
      <c r="N80" s="17" t="s">
        <v>40</v>
      </c>
      <c r="O80" s="10" t="s">
        <v>41</v>
      </c>
      <c r="P80" s="10" t="s">
        <v>42</v>
      </c>
      <c r="S80" s="10" t="s">
        <v>41</v>
      </c>
      <c r="T80" s="10" t="s">
        <v>42</v>
      </c>
      <c r="U80" s="10"/>
      <c r="W80" s="10" t="s">
        <v>41</v>
      </c>
      <c r="X80" s="10" t="s">
        <v>42</v>
      </c>
      <c r="Y80" s="10"/>
      <c r="AA80" s="10" t="s">
        <v>41</v>
      </c>
      <c r="AB80" s="10" t="s">
        <v>42</v>
      </c>
      <c r="AC80" s="10"/>
      <c r="AE80" s="10" t="s">
        <v>74</v>
      </c>
      <c r="AF80" s="10" t="s">
        <v>75</v>
      </c>
    </row>
    <row r="81" spans="1:33" x14ac:dyDescent="0.45">
      <c r="N81" s="17">
        <v>0</v>
      </c>
      <c r="O81" s="30">
        <f>SUM($O$14*$C$21)</f>
        <v>0</v>
      </c>
      <c r="P81" s="22">
        <f t="shared" ref="P81:P96" si="0">P14</f>
        <v>0</v>
      </c>
      <c r="Q81" s="22">
        <f t="shared" ref="Q81:Q96" si="1">SUM(O81*P81)</f>
        <v>0</v>
      </c>
      <c r="S81" s="30">
        <f t="shared" ref="S81:S96" si="2">SUM(S14*$D$21)</f>
        <v>0</v>
      </c>
      <c r="T81" s="22">
        <f t="shared" ref="T81:T96" si="3">T14</f>
        <v>0</v>
      </c>
      <c r="U81" s="22">
        <f t="shared" ref="U81:U96" si="4">SUM(S81*T81)</f>
        <v>0</v>
      </c>
      <c r="W81" s="30">
        <f t="shared" ref="W81:W96" si="5">SUM(W14*$E$21)</f>
        <v>0</v>
      </c>
      <c r="X81" s="22">
        <f t="shared" ref="X81:X96" si="6">X14</f>
        <v>0</v>
      </c>
      <c r="Y81" s="22">
        <f t="shared" ref="Y81:Y96" si="7">SUM(W81*X81)</f>
        <v>0</v>
      </c>
      <c r="AA81" s="30">
        <f t="shared" ref="AA81:AA96" si="8">SUM(AA14*$F$21)</f>
        <v>0</v>
      </c>
      <c r="AB81" s="22">
        <f t="shared" ref="AB81:AB96" si="9">AB14</f>
        <v>0</v>
      </c>
      <c r="AC81" s="22">
        <f t="shared" ref="AC81:AC96" si="10">SUM(AA81*AB81)</f>
        <v>0</v>
      </c>
      <c r="AE81" s="30">
        <f t="shared" ref="AE81:AE96" si="11">SUM(AA81+W81+S81+O81)*$J$21</f>
        <v>0</v>
      </c>
      <c r="AF81" s="22">
        <f t="shared" ref="AF81:AF96" si="12">IF(O81+S81+W81+AA81 =0,0,(P81*O81 +T81*S81+ X81*W81 +AB81*AA81)/(O81+S81+W81+AA81))</f>
        <v>0</v>
      </c>
      <c r="AG81">
        <f t="shared" ref="AG81:AG96" si="13">SUM(AE81*AF81)</f>
        <v>0</v>
      </c>
    </row>
    <row r="82" spans="1:33" x14ac:dyDescent="0.45">
      <c r="A82" t="s">
        <v>52</v>
      </c>
      <c r="C82" s="24">
        <f>C24</f>
        <v>1.0003142254914739</v>
      </c>
      <c r="D82" s="24">
        <f>D24</f>
        <v>1.0001669827022284</v>
      </c>
      <c r="E82" s="24">
        <f>E24</f>
        <v>0</v>
      </c>
      <c r="F82" s="24">
        <f>F24</f>
        <v>0</v>
      </c>
      <c r="G82" s="10"/>
      <c r="H82" s="24">
        <f>J24</f>
        <v>1.0003021438445874</v>
      </c>
      <c r="I82" s="10"/>
      <c r="N82" s="17">
        <v>1</v>
      </c>
      <c r="O82" s="30">
        <f>SUM($O$15*$C$21)</f>
        <v>1138.1510000000001</v>
      </c>
      <c r="P82" s="22">
        <f t="shared" si="0"/>
        <v>0.23752999999999999</v>
      </c>
      <c r="Q82" s="22">
        <f t="shared" si="1"/>
        <v>270.34500703000003</v>
      </c>
      <c r="S82" s="30">
        <f t="shared" si="2"/>
        <v>0</v>
      </c>
      <c r="T82" s="22">
        <f t="shared" si="3"/>
        <v>0.157</v>
      </c>
      <c r="U82" s="22">
        <f t="shared" si="4"/>
        <v>0</v>
      </c>
      <c r="W82" s="30">
        <f t="shared" si="5"/>
        <v>0</v>
      </c>
      <c r="X82" s="22">
        <f t="shared" si="6"/>
        <v>0</v>
      </c>
      <c r="Y82" s="22">
        <f t="shared" si="7"/>
        <v>0</v>
      </c>
      <c r="AA82" s="30">
        <f t="shared" si="8"/>
        <v>0</v>
      </c>
      <c r="AB82" s="22">
        <f t="shared" si="9"/>
        <v>0</v>
      </c>
      <c r="AC82" s="22">
        <f t="shared" si="10"/>
        <v>0</v>
      </c>
      <c r="AE82" s="30">
        <f t="shared" si="11"/>
        <v>1138.1510000000001</v>
      </c>
      <c r="AF82" s="22">
        <f t="shared" si="12"/>
        <v>0.23753000000000002</v>
      </c>
      <c r="AG82">
        <f t="shared" si="13"/>
        <v>270.34500703000003</v>
      </c>
    </row>
    <row r="83" spans="1:33" x14ac:dyDescent="0.45">
      <c r="N83" s="17">
        <v>2</v>
      </c>
      <c r="O83" s="30">
        <f>SUM($O$16*$C$21)</f>
        <v>136415.451</v>
      </c>
      <c r="P83" s="22">
        <f t="shared" si="0"/>
        <v>0.28958999999999996</v>
      </c>
      <c r="Q83" s="22">
        <f t="shared" si="1"/>
        <v>39504.550455089993</v>
      </c>
      <c r="S83" s="30">
        <f t="shared" si="2"/>
        <v>820</v>
      </c>
      <c r="T83" s="22">
        <f t="shared" si="3"/>
        <v>9.9000000000000005E-2</v>
      </c>
      <c r="U83" s="22">
        <f t="shared" si="4"/>
        <v>81.180000000000007</v>
      </c>
      <c r="W83" s="30">
        <f t="shared" si="5"/>
        <v>0</v>
      </c>
      <c r="X83" s="22">
        <f t="shared" si="6"/>
        <v>0</v>
      </c>
      <c r="Y83" s="22">
        <f t="shared" si="7"/>
        <v>0</v>
      </c>
      <c r="AA83" s="30">
        <f t="shared" si="8"/>
        <v>0</v>
      </c>
      <c r="AB83" s="22">
        <f t="shared" si="9"/>
        <v>0</v>
      </c>
      <c r="AC83" s="22">
        <f t="shared" si="10"/>
        <v>0</v>
      </c>
      <c r="AE83" s="30">
        <f t="shared" si="11"/>
        <v>137235.451</v>
      </c>
      <c r="AF83" s="22">
        <f t="shared" si="12"/>
        <v>0.28845119950157772</v>
      </c>
      <c r="AG83">
        <f t="shared" si="13"/>
        <v>39585.730455089993</v>
      </c>
    </row>
    <row r="84" spans="1:33" x14ac:dyDescent="0.45">
      <c r="N84" s="17">
        <v>3</v>
      </c>
      <c r="O84" s="30">
        <f>SUM($O$17*$C$21)</f>
        <v>1012747.6850000001</v>
      </c>
      <c r="P84" s="22">
        <f t="shared" si="0"/>
        <v>0.31812000000000001</v>
      </c>
      <c r="Q84" s="22">
        <f t="shared" si="1"/>
        <v>322175.29355220002</v>
      </c>
      <c r="S84" s="30">
        <f t="shared" si="2"/>
        <v>62381</v>
      </c>
      <c r="T84" s="22">
        <f t="shared" si="3"/>
        <v>0.19600000000000001</v>
      </c>
      <c r="U84" s="22">
        <f t="shared" si="4"/>
        <v>12226.676000000001</v>
      </c>
      <c r="W84" s="30">
        <f t="shared" si="5"/>
        <v>0</v>
      </c>
      <c r="X84" s="22">
        <f t="shared" si="6"/>
        <v>0</v>
      </c>
      <c r="Y84" s="22">
        <f t="shared" si="7"/>
        <v>0</v>
      </c>
      <c r="AA84" s="30">
        <f t="shared" si="8"/>
        <v>0</v>
      </c>
      <c r="AB84" s="22">
        <f t="shared" si="9"/>
        <v>0</v>
      </c>
      <c r="AC84" s="22">
        <f t="shared" si="10"/>
        <v>0</v>
      </c>
      <c r="AE84" s="30">
        <f t="shared" si="11"/>
        <v>1075128.6850000001</v>
      </c>
      <c r="AF84" s="22">
        <f t="shared" si="12"/>
        <v>0.31103436659975264</v>
      </c>
      <c r="AG84">
        <f t="shared" si="13"/>
        <v>334401.9695522</v>
      </c>
    </row>
    <row r="85" spans="1:33" x14ac:dyDescent="0.45">
      <c r="N85" s="17">
        <v>4</v>
      </c>
      <c r="O85" s="30">
        <f>SUM($O$18*$C$21)</f>
        <v>1153605.9609999999</v>
      </c>
      <c r="P85" s="22">
        <f t="shared" si="0"/>
        <v>0.39206000000000002</v>
      </c>
      <c r="Q85" s="22">
        <f t="shared" si="1"/>
        <v>452282.75306965999</v>
      </c>
      <c r="S85" s="30">
        <f t="shared" si="2"/>
        <v>223819</v>
      </c>
      <c r="T85" s="22">
        <f t="shared" si="3"/>
        <v>0.3</v>
      </c>
      <c r="U85" s="22">
        <f t="shared" si="4"/>
        <v>67145.7</v>
      </c>
      <c r="W85" s="30">
        <f t="shared" si="5"/>
        <v>0</v>
      </c>
      <c r="X85" s="22">
        <f t="shared" si="6"/>
        <v>0</v>
      </c>
      <c r="Y85" s="22">
        <f t="shared" si="7"/>
        <v>0</v>
      </c>
      <c r="AA85" s="30">
        <f t="shared" si="8"/>
        <v>0</v>
      </c>
      <c r="AB85" s="22">
        <f t="shared" si="9"/>
        <v>0</v>
      </c>
      <c r="AC85" s="22">
        <f t="shared" si="10"/>
        <v>0</v>
      </c>
      <c r="AE85" s="30">
        <f t="shared" si="11"/>
        <v>1377424.9609999999</v>
      </c>
      <c r="AF85" s="22">
        <f t="shared" si="12"/>
        <v>0.3771010891893225</v>
      </c>
      <c r="AG85">
        <f t="shared" si="13"/>
        <v>519428.45306966006</v>
      </c>
    </row>
    <row r="86" spans="1:33" x14ac:dyDescent="0.45">
      <c r="N86" s="17">
        <v>5</v>
      </c>
      <c r="O86" s="30">
        <f>SUM($O$19*$C$21)</f>
        <v>446748.20899999997</v>
      </c>
      <c r="P86" s="22">
        <f t="shared" si="0"/>
        <v>0.46566000000000002</v>
      </c>
      <c r="Q86" s="22">
        <f t="shared" si="1"/>
        <v>208032.77100293999</v>
      </c>
      <c r="S86" s="30">
        <f t="shared" si="2"/>
        <v>63122</v>
      </c>
      <c r="T86" s="22">
        <f t="shared" si="3"/>
        <v>0.435</v>
      </c>
      <c r="U86" s="22">
        <f t="shared" si="4"/>
        <v>27458.07</v>
      </c>
      <c r="W86" s="30">
        <f t="shared" si="5"/>
        <v>0</v>
      </c>
      <c r="X86" s="22">
        <f t="shared" si="6"/>
        <v>0</v>
      </c>
      <c r="Y86" s="22">
        <f t="shared" si="7"/>
        <v>0</v>
      </c>
      <c r="AA86" s="30">
        <f t="shared" si="8"/>
        <v>0</v>
      </c>
      <c r="AB86" s="22">
        <f t="shared" si="9"/>
        <v>0</v>
      </c>
      <c r="AC86" s="22">
        <f t="shared" si="10"/>
        <v>0</v>
      </c>
      <c r="AE86" s="30">
        <f t="shared" si="11"/>
        <v>509870.20899999997</v>
      </c>
      <c r="AF86" s="22">
        <f t="shared" si="12"/>
        <v>0.46186428790339468</v>
      </c>
      <c r="AG86">
        <f t="shared" si="13"/>
        <v>235490.84100294</v>
      </c>
    </row>
    <row r="87" spans="1:33" x14ac:dyDescent="0.45">
      <c r="N87" s="17">
        <v>6</v>
      </c>
      <c r="O87" s="30">
        <f>SUM($O$20*$C$21)</f>
        <v>188942.97099999999</v>
      </c>
      <c r="P87" s="22">
        <f t="shared" si="0"/>
        <v>0.53630999999999995</v>
      </c>
      <c r="Q87" s="22">
        <f t="shared" si="1"/>
        <v>101332.00477700999</v>
      </c>
      <c r="S87" s="30">
        <f t="shared" si="2"/>
        <v>11470</v>
      </c>
      <c r="T87" s="22">
        <f t="shared" si="3"/>
        <v>0.60699999999999998</v>
      </c>
      <c r="U87" s="22">
        <f t="shared" si="4"/>
        <v>6962.29</v>
      </c>
      <c r="W87" s="30">
        <f t="shared" si="5"/>
        <v>0</v>
      </c>
      <c r="X87" s="22">
        <f t="shared" si="6"/>
        <v>0</v>
      </c>
      <c r="Y87" s="22">
        <f t="shared" si="7"/>
        <v>0</v>
      </c>
      <c r="AA87" s="30">
        <f t="shared" si="8"/>
        <v>0</v>
      </c>
      <c r="AB87" s="22">
        <f t="shared" si="9"/>
        <v>0</v>
      </c>
      <c r="AC87" s="22">
        <f t="shared" si="10"/>
        <v>0</v>
      </c>
      <c r="AE87" s="30">
        <f t="shared" si="11"/>
        <v>200412.97099999999</v>
      </c>
      <c r="AF87" s="22">
        <f t="shared" si="12"/>
        <v>0.54035571767962065</v>
      </c>
      <c r="AG87">
        <f t="shared" si="13"/>
        <v>108294.29477701</v>
      </c>
    </row>
    <row r="88" spans="1:33" x14ac:dyDescent="0.45">
      <c r="N88" s="17">
        <v>7</v>
      </c>
      <c r="O88" s="30">
        <f>SUM($O$21*$C$21)</f>
        <v>145926.065</v>
      </c>
      <c r="P88" s="22">
        <f t="shared" si="0"/>
        <v>0.69735000000000003</v>
      </c>
      <c r="Q88" s="22">
        <f t="shared" si="1"/>
        <v>101761.54142775001</v>
      </c>
      <c r="S88" s="30">
        <f t="shared" si="2"/>
        <v>3516</v>
      </c>
      <c r="T88" s="22">
        <f t="shared" si="3"/>
        <v>0.70399999999999996</v>
      </c>
      <c r="U88" s="22">
        <f t="shared" si="4"/>
        <v>2475.2639999999997</v>
      </c>
      <c r="W88" s="30">
        <f t="shared" si="5"/>
        <v>0</v>
      </c>
      <c r="X88" s="22">
        <f t="shared" si="6"/>
        <v>0</v>
      </c>
      <c r="Y88" s="22">
        <f t="shared" si="7"/>
        <v>0</v>
      </c>
      <c r="AA88" s="30">
        <f t="shared" si="8"/>
        <v>0</v>
      </c>
      <c r="AB88" s="22">
        <f t="shared" si="9"/>
        <v>0</v>
      </c>
      <c r="AC88" s="22">
        <f t="shared" si="10"/>
        <v>0</v>
      </c>
      <c r="AE88" s="30">
        <f t="shared" si="11"/>
        <v>149442.065</v>
      </c>
      <c r="AF88" s="22">
        <f t="shared" si="12"/>
        <v>0.69750645795579713</v>
      </c>
      <c r="AG88">
        <f t="shared" si="13"/>
        <v>104236.80542775001</v>
      </c>
    </row>
    <row r="89" spans="1:33" x14ac:dyDescent="0.45">
      <c r="N89" s="17">
        <v>8</v>
      </c>
      <c r="O89" s="30">
        <f>SUM($O$22*$C$21)</f>
        <v>42875.025999999998</v>
      </c>
      <c r="P89" s="22">
        <f t="shared" si="0"/>
        <v>0.76290999999999998</v>
      </c>
      <c r="Q89" s="22">
        <f t="shared" si="1"/>
        <v>32709.786085659998</v>
      </c>
      <c r="S89" s="30">
        <f t="shared" si="2"/>
        <v>2113</v>
      </c>
      <c r="T89" s="22">
        <f t="shared" si="3"/>
        <v>1.075</v>
      </c>
      <c r="U89" s="22">
        <f t="shared" si="4"/>
        <v>2271.4749999999999</v>
      </c>
      <c r="W89" s="30">
        <f t="shared" si="5"/>
        <v>0</v>
      </c>
      <c r="X89" s="22">
        <f t="shared" si="6"/>
        <v>0</v>
      </c>
      <c r="Y89" s="22">
        <f t="shared" si="7"/>
        <v>0</v>
      </c>
      <c r="AA89" s="30">
        <f t="shared" si="8"/>
        <v>0</v>
      </c>
      <c r="AB89" s="22">
        <f t="shared" si="9"/>
        <v>0</v>
      </c>
      <c r="AC89" s="22">
        <f t="shared" si="10"/>
        <v>0</v>
      </c>
      <c r="AE89" s="30">
        <f t="shared" si="11"/>
        <v>44988.025999999998</v>
      </c>
      <c r="AF89" s="22">
        <f t="shared" si="12"/>
        <v>0.77756825973337884</v>
      </c>
      <c r="AG89">
        <f t="shared" si="13"/>
        <v>34981.26108566</v>
      </c>
    </row>
    <row r="90" spans="1:33" x14ac:dyDescent="0.45">
      <c r="N90" s="17">
        <v>9</v>
      </c>
      <c r="O90" s="30">
        <f>SUM($O$23*$C$21)</f>
        <v>47684.735999999997</v>
      </c>
      <c r="P90" s="22">
        <f t="shared" si="0"/>
        <v>0.96577000000000002</v>
      </c>
      <c r="Q90" s="22">
        <f t="shared" si="1"/>
        <v>46052.487486719998</v>
      </c>
      <c r="S90" s="30">
        <f t="shared" si="2"/>
        <v>844</v>
      </c>
      <c r="T90" s="22">
        <f t="shared" si="3"/>
        <v>1.264</v>
      </c>
      <c r="U90" s="22">
        <f t="shared" si="4"/>
        <v>1066.816</v>
      </c>
      <c r="W90" s="30">
        <f t="shared" si="5"/>
        <v>0</v>
      </c>
      <c r="X90" s="22">
        <f t="shared" si="6"/>
        <v>0</v>
      </c>
      <c r="Y90" s="22">
        <f t="shared" si="7"/>
        <v>0</v>
      </c>
      <c r="AA90" s="30">
        <f t="shared" si="8"/>
        <v>0</v>
      </c>
      <c r="AB90" s="22">
        <f t="shared" si="9"/>
        <v>0</v>
      </c>
      <c r="AC90" s="22">
        <f t="shared" si="10"/>
        <v>0</v>
      </c>
      <c r="AE90" s="30">
        <f t="shared" si="11"/>
        <v>48528.735999999997</v>
      </c>
      <c r="AF90" s="22">
        <f t="shared" si="12"/>
        <v>0.97095674378825769</v>
      </c>
      <c r="AG90">
        <f t="shared" si="13"/>
        <v>47119.303486719997</v>
      </c>
    </row>
    <row r="91" spans="1:33" x14ac:dyDescent="0.45">
      <c r="N91" s="17">
        <v>10</v>
      </c>
      <c r="O91" s="30">
        <f>SUM($O$24*$C$21)</f>
        <v>6883</v>
      </c>
      <c r="P91" s="22">
        <f t="shared" si="0"/>
        <v>0.90500000000000003</v>
      </c>
      <c r="Q91" s="22">
        <f t="shared" si="1"/>
        <v>6229.1149999999998</v>
      </c>
      <c r="S91" s="30">
        <f t="shared" si="2"/>
        <v>835</v>
      </c>
      <c r="T91" s="22">
        <f t="shared" si="3"/>
        <v>1.3169999999999999</v>
      </c>
      <c r="U91" s="22">
        <f t="shared" si="4"/>
        <v>1099.6949999999999</v>
      </c>
      <c r="W91" s="30">
        <f t="shared" si="5"/>
        <v>0</v>
      </c>
      <c r="X91" s="22">
        <f t="shared" si="6"/>
        <v>0</v>
      </c>
      <c r="Y91" s="22">
        <f t="shared" si="7"/>
        <v>0</v>
      </c>
      <c r="AA91" s="30">
        <f t="shared" si="8"/>
        <v>0</v>
      </c>
      <c r="AB91" s="22">
        <f t="shared" si="9"/>
        <v>0</v>
      </c>
      <c r="AC91" s="22">
        <f t="shared" si="10"/>
        <v>0</v>
      </c>
      <c r="AE91" s="30">
        <f t="shared" si="11"/>
        <v>7718</v>
      </c>
      <c r="AF91" s="22">
        <f t="shared" si="12"/>
        <v>0.94957372376263272</v>
      </c>
      <c r="AG91">
        <f t="shared" si="13"/>
        <v>7328.8099999999995</v>
      </c>
    </row>
    <row r="92" spans="1:33" x14ac:dyDescent="0.45">
      <c r="N92" s="17">
        <v>11</v>
      </c>
      <c r="O92" s="30">
        <f>SUM($O$25*$C$21)</f>
        <v>14219</v>
      </c>
      <c r="P92" s="22">
        <f t="shared" si="0"/>
        <v>1.169</v>
      </c>
      <c r="Q92" s="22">
        <f t="shared" si="1"/>
        <v>16622.011000000002</v>
      </c>
      <c r="S92" s="30">
        <f t="shared" si="2"/>
        <v>0</v>
      </c>
      <c r="T92" s="22">
        <f t="shared" si="3"/>
        <v>0</v>
      </c>
      <c r="U92" s="22">
        <f t="shared" si="4"/>
        <v>0</v>
      </c>
      <c r="W92" s="30">
        <f t="shared" si="5"/>
        <v>0</v>
      </c>
      <c r="X92" s="22">
        <f t="shared" si="6"/>
        <v>0</v>
      </c>
      <c r="Y92" s="22">
        <f t="shared" si="7"/>
        <v>0</v>
      </c>
      <c r="AA92" s="30">
        <f t="shared" si="8"/>
        <v>0</v>
      </c>
      <c r="AB92" s="22">
        <f t="shared" si="9"/>
        <v>0</v>
      </c>
      <c r="AC92" s="22">
        <f t="shared" si="10"/>
        <v>0</v>
      </c>
      <c r="AE92" s="30">
        <f t="shared" si="11"/>
        <v>14219</v>
      </c>
      <c r="AF92" s="22">
        <f t="shared" si="12"/>
        <v>1.1690000000000003</v>
      </c>
      <c r="AG92">
        <f t="shared" si="13"/>
        <v>16622.011000000002</v>
      </c>
    </row>
    <row r="93" spans="1:33" x14ac:dyDescent="0.45">
      <c r="N93" s="17">
        <v>12</v>
      </c>
      <c r="O93" s="30">
        <f>SUM($O$26*$C$21)</f>
        <v>3378</v>
      </c>
      <c r="P93" s="22">
        <f t="shared" si="0"/>
        <v>1.63</v>
      </c>
      <c r="Q93" s="22">
        <f t="shared" si="1"/>
        <v>5506.1399999999994</v>
      </c>
      <c r="S93" s="30">
        <f t="shared" si="2"/>
        <v>0</v>
      </c>
      <c r="T93" s="22">
        <f t="shared" si="3"/>
        <v>0</v>
      </c>
      <c r="U93" s="22">
        <f t="shared" si="4"/>
        <v>0</v>
      </c>
      <c r="W93" s="30">
        <f t="shared" si="5"/>
        <v>0</v>
      </c>
      <c r="X93" s="22">
        <f t="shared" si="6"/>
        <v>0</v>
      </c>
      <c r="Y93" s="22">
        <f t="shared" si="7"/>
        <v>0</v>
      </c>
      <c r="AA93" s="30">
        <f t="shared" si="8"/>
        <v>0</v>
      </c>
      <c r="AB93" s="22">
        <f t="shared" si="9"/>
        <v>0</v>
      </c>
      <c r="AC93" s="22">
        <f t="shared" si="10"/>
        <v>0</v>
      </c>
      <c r="AE93" s="30">
        <f t="shared" si="11"/>
        <v>3378</v>
      </c>
      <c r="AF93" s="22">
        <f t="shared" si="12"/>
        <v>1.63</v>
      </c>
      <c r="AG93">
        <f t="shared" si="13"/>
        <v>5506.1399999999994</v>
      </c>
    </row>
    <row r="94" spans="1:33" x14ac:dyDescent="0.45">
      <c r="N94" s="17">
        <v>13</v>
      </c>
      <c r="O94" s="30">
        <f>SUM($O$27*$C$21)</f>
        <v>1341</v>
      </c>
      <c r="P94" s="22">
        <f t="shared" si="0"/>
        <v>1.5129999999999999</v>
      </c>
      <c r="Q94" s="22">
        <f t="shared" si="1"/>
        <v>2028.9329999999998</v>
      </c>
      <c r="S94" s="30">
        <f t="shared" si="2"/>
        <v>0</v>
      </c>
      <c r="T94" s="22">
        <f t="shared" si="3"/>
        <v>0</v>
      </c>
      <c r="U94" s="22">
        <f t="shared" si="4"/>
        <v>0</v>
      </c>
      <c r="W94" s="30">
        <f t="shared" si="5"/>
        <v>0</v>
      </c>
      <c r="X94" s="22">
        <f t="shared" si="6"/>
        <v>0</v>
      </c>
      <c r="Y94" s="22">
        <f t="shared" si="7"/>
        <v>0</v>
      </c>
      <c r="AA94" s="30">
        <f t="shared" si="8"/>
        <v>0</v>
      </c>
      <c r="AB94" s="22">
        <f t="shared" si="9"/>
        <v>0</v>
      </c>
      <c r="AC94" s="22">
        <f t="shared" si="10"/>
        <v>0</v>
      </c>
      <c r="AE94" s="30">
        <f t="shared" si="11"/>
        <v>1341</v>
      </c>
      <c r="AF94" s="22">
        <f t="shared" si="12"/>
        <v>1.5129999999999999</v>
      </c>
      <c r="AG94">
        <f t="shared" si="13"/>
        <v>2028.9329999999998</v>
      </c>
    </row>
    <row r="95" spans="1:33" x14ac:dyDescent="0.45">
      <c r="N95" s="17">
        <v>14</v>
      </c>
      <c r="O95" s="30">
        <f>SUM($O$28*$C$21)</f>
        <v>3013</v>
      </c>
      <c r="P95" s="22">
        <f t="shared" si="0"/>
        <v>1.585</v>
      </c>
      <c r="Q95" s="22">
        <f t="shared" si="1"/>
        <v>4775.6049999999996</v>
      </c>
      <c r="S95" s="30">
        <f t="shared" si="2"/>
        <v>0</v>
      </c>
      <c r="T95" s="22">
        <f t="shared" si="3"/>
        <v>0</v>
      </c>
      <c r="U95" s="22">
        <f t="shared" si="4"/>
        <v>0</v>
      </c>
      <c r="W95" s="30">
        <f t="shared" si="5"/>
        <v>0</v>
      </c>
      <c r="X95" s="22">
        <f t="shared" si="6"/>
        <v>0</v>
      </c>
      <c r="Y95" s="22">
        <f t="shared" si="7"/>
        <v>0</v>
      </c>
      <c r="AA95" s="30">
        <f t="shared" si="8"/>
        <v>0</v>
      </c>
      <c r="AB95" s="22">
        <f t="shared" si="9"/>
        <v>0</v>
      </c>
      <c r="AC95" s="22">
        <f t="shared" si="10"/>
        <v>0</v>
      </c>
      <c r="AE95" s="30">
        <f t="shared" si="11"/>
        <v>3013</v>
      </c>
      <c r="AF95" s="22">
        <f t="shared" si="12"/>
        <v>1.585</v>
      </c>
      <c r="AG95">
        <f t="shared" si="13"/>
        <v>4775.6049999999996</v>
      </c>
    </row>
    <row r="96" spans="1:33" x14ac:dyDescent="0.45">
      <c r="N96" s="17" t="s">
        <v>53</v>
      </c>
      <c r="O96" s="30">
        <f>SUM($O$29*$C$21)</f>
        <v>5865</v>
      </c>
      <c r="P96" s="22">
        <f t="shared" si="0"/>
        <v>2.08</v>
      </c>
      <c r="Q96" s="22">
        <f t="shared" si="1"/>
        <v>12199.2</v>
      </c>
      <c r="S96" s="30">
        <f t="shared" si="2"/>
        <v>0</v>
      </c>
      <c r="T96" s="22">
        <f t="shared" si="3"/>
        <v>0</v>
      </c>
      <c r="U96" s="22">
        <f t="shared" si="4"/>
        <v>0</v>
      </c>
      <c r="W96" s="30">
        <f t="shared" si="5"/>
        <v>0</v>
      </c>
      <c r="X96" s="22">
        <f t="shared" si="6"/>
        <v>0</v>
      </c>
      <c r="Y96" s="22">
        <f t="shared" si="7"/>
        <v>0</v>
      </c>
      <c r="AA96" s="30">
        <f t="shared" si="8"/>
        <v>0</v>
      </c>
      <c r="AB96" s="22">
        <f t="shared" si="9"/>
        <v>0</v>
      </c>
      <c r="AC96" s="22">
        <f t="shared" si="10"/>
        <v>0</v>
      </c>
      <c r="AE96" s="30">
        <f t="shared" si="11"/>
        <v>5865</v>
      </c>
      <c r="AF96" s="22">
        <f t="shared" si="12"/>
        <v>2.08</v>
      </c>
      <c r="AG96">
        <f t="shared" si="13"/>
        <v>12199.2</v>
      </c>
    </row>
    <row r="98" spans="14:33" x14ac:dyDescent="0.45">
      <c r="N98" t="s">
        <v>54</v>
      </c>
      <c r="O98" s="30">
        <f>SUM(O81:O96)</f>
        <v>3210783.2549999994</v>
      </c>
      <c r="Q98" s="22">
        <f>SUM(Q81:Q96)</f>
        <v>1351482.5368640597</v>
      </c>
      <c r="S98" s="30">
        <f>SUM(S81:S96)</f>
        <v>368920</v>
      </c>
      <c r="U98" s="22">
        <f>SUM(U81:U96)</f>
        <v>120787.166</v>
      </c>
      <c r="W98" s="30">
        <f>SUM(W81:W96)</f>
        <v>0</v>
      </c>
      <c r="Y98" s="22">
        <f>SUM(Y81:Y96)</f>
        <v>0</v>
      </c>
      <c r="AA98" s="30">
        <f>SUM(AA81:AA96)</f>
        <v>0</v>
      </c>
      <c r="AC98" s="22">
        <f>SUM(AC81:AC96)</f>
        <v>0</v>
      </c>
      <c r="AE98" s="30">
        <f>SUM(AE81:AE96)</f>
        <v>3579703.2549999994</v>
      </c>
      <c r="AG98">
        <f>SUM(AG81:AG96)</f>
        <v>1472269.7028640599</v>
      </c>
    </row>
    <row r="101" spans="14:33" x14ac:dyDescent="0.45">
      <c r="N101" s="3" t="s">
        <v>26</v>
      </c>
      <c r="P101" s="5" t="str">
        <f>($C$3)</f>
        <v>p7eINT_metier</v>
      </c>
      <c r="T101" s="6" t="s">
        <v>27</v>
      </c>
      <c r="W101" s="7" t="str">
        <f>($C$5)</f>
        <v>Plaice VIIe - International (Used metier based datasets)</v>
      </c>
    </row>
    <row r="102" spans="14:33" x14ac:dyDescent="0.45">
      <c r="N102" s="3"/>
    </row>
    <row r="103" spans="14:33" x14ac:dyDescent="0.45">
      <c r="N103" s="6" t="s">
        <v>29</v>
      </c>
      <c r="P103" s="5">
        <f>($B$7)</f>
        <v>2013</v>
      </c>
      <c r="Q103" s="9"/>
      <c r="R103" s="9"/>
      <c r="S103" s="9"/>
      <c r="T103" s="6" t="s">
        <v>30</v>
      </c>
      <c r="U103" s="10"/>
      <c r="W103" s="5" t="str">
        <f>($D$7)</f>
        <v>Combined</v>
      </c>
    </row>
    <row r="104" spans="14:33" x14ac:dyDescent="0.45">
      <c r="N104" s="6"/>
      <c r="P104" s="6"/>
      <c r="Q104" s="9"/>
      <c r="R104" s="9"/>
      <c r="S104" s="9"/>
      <c r="U104" s="10"/>
    </row>
    <row r="105" spans="14:33" x14ac:dyDescent="0.45">
      <c r="N105" s="6" t="s">
        <v>32</v>
      </c>
      <c r="P105" s="36">
        <f>($F$7)</f>
        <v>42129</v>
      </c>
      <c r="Q105" s="2"/>
      <c r="R105" s="2"/>
      <c r="T105" s="6" t="s">
        <v>33</v>
      </c>
      <c r="U105" s="2"/>
      <c r="W105" s="5" t="str">
        <f>($J$7)</f>
        <v>idh</v>
      </c>
    </row>
    <row r="108" spans="14:33" x14ac:dyDescent="0.45">
      <c r="N108" s="15" t="s">
        <v>68</v>
      </c>
    </row>
    <row r="110" spans="14:33" x14ac:dyDescent="0.45">
      <c r="N110" s="3" t="s">
        <v>61</v>
      </c>
    </row>
    <row r="111" spans="14:33" x14ac:dyDescent="0.45">
      <c r="AE111" s="37" t="str">
        <f>J13</f>
        <v>TOTAL</v>
      </c>
      <c r="AF111" s="2"/>
    </row>
    <row r="112" spans="14:33" x14ac:dyDescent="0.45">
      <c r="O112" s="37" t="str">
        <f>C14</f>
        <v>International</v>
      </c>
      <c r="P112" s="2"/>
      <c r="S112" s="37" t="str">
        <f>D14</f>
        <v>Migration</v>
      </c>
      <c r="T112" s="2"/>
      <c r="W112" s="37" t="str">
        <f>E14</f>
        <v>-</v>
      </c>
      <c r="X112" s="2"/>
      <c r="AA112" s="37" t="str">
        <f>F14</f>
        <v>-</v>
      </c>
      <c r="AB112" s="37"/>
      <c r="AE112" s="37" t="str">
        <f>J14</f>
        <v>ANNUAL</v>
      </c>
      <c r="AF112" s="2"/>
    </row>
    <row r="113" spans="14:34" x14ac:dyDescent="0.45">
      <c r="N113" s="17" t="s">
        <v>40</v>
      </c>
      <c r="O113" s="10" t="s">
        <v>41</v>
      </c>
      <c r="P113" s="10" t="s">
        <v>42</v>
      </c>
      <c r="S113" s="10" t="s">
        <v>41</v>
      </c>
      <c r="T113" s="10" t="s">
        <v>42</v>
      </c>
      <c r="U113" s="10"/>
      <c r="W113" s="10" t="s">
        <v>41</v>
      </c>
      <c r="X113" s="10" t="s">
        <v>42</v>
      </c>
      <c r="Y113" s="10"/>
      <c r="AA113" s="10" t="s">
        <v>41</v>
      </c>
      <c r="AB113" s="10" t="s">
        <v>42</v>
      </c>
      <c r="AC113" s="10"/>
      <c r="AE113" s="10" t="s">
        <v>41</v>
      </c>
      <c r="AF113" s="10" t="s">
        <v>42</v>
      </c>
      <c r="AH113" s="10"/>
    </row>
    <row r="114" spans="14:34" x14ac:dyDescent="0.45">
      <c r="N114" s="17">
        <v>0</v>
      </c>
      <c r="O114" s="30">
        <f t="shared" ref="O114:O129" si="14">SUM(O47*$C$21)</f>
        <v>0</v>
      </c>
      <c r="P114" s="22">
        <f t="shared" ref="P114:P129" si="15">P47</f>
        <v>0</v>
      </c>
      <c r="Q114" s="22">
        <f t="shared" ref="Q114:Q129" si="16">SUM(O114*P114)</f>
        <v>0</v>
      </c>
      <c r="S114" s="30">
        <f t="shared" ref="S114:S129" si="17">SUM(S47*$D$21)</f>
        <v>0</v>
      </c>
      <c r="T114" s="22">
        <f t="shared" ref="T114:T129" si="18">T47</f>
        <v>0</v>
      </c>
      <c r="U114" s="22">
        <f t="shared" ref="U114:U129" si="19">SUM(S114*T114)</f>
        <v>0</v>
      </c>
      <c r="W114" s="30">
        <f t="shared" ref="W114:W129" si="20">SUM(W47*$E$21)</f>
        <v>0</v>
      </c>
      <c r="X114" s="22">
        <f t="shared" ref="X114:X129" si="21">X47</f>
        <v>0</v>
      </c>
      <c r="Y114" s="22">
        <f t="shared" ref="Y114:Y129" si="22">SUM(W114*X114)</f>
        <v>0</v>
      </c>
      <c r="AA114" s="30">
        <f t="shared" ref="AA114:AA129" si="23">SUM(AA47*$F$21)</f>
        <v>0</v>
      </c>
      <c r="AB114" s="22">
        <f t="shared" ref="AB114:AB129" si="24">AB47</f>
        <v>0</v>
      </c>
      <c r="AC114" s="22">
        <f>SUM(AA114*AB114)</f>
        <v>0</v>
      </c>
      <c r="AE114" s="30">
        <f t="shared" ref="AE114:AE129" si="25">SUM(AA114+W114+S114+O114)*$J$21</f>
        <v>0</v>
      </c>
      <c r="AF114" s="22">
        <f>IF(O114+S114+W114+AA114 =0,0,(P114*O114 +T114*S114+ X114*W114 +AB114*AA114)/(O114+S114+W114+AA114))</f>
        <v>0</v>
      </c>
      <c r="AG114">
        <f t="shared" ref="AG114:AG129" si="26">SUM(AE114*AF114)</f>
        <v>0</v>
      </c>
      <c r="AH114" s="22"/>
    </row>
    <row r="115" spans="14:34" x14ac:dyDescent="0.45">
      <c r="N115" s="17">
        <v>1</v>
      </c>
      <c r="O115" s="30">
        <f t="shared" si="14"/>
        <v>0</v>
      </c>
      <c r="P115" s="22">
        <f t="shared" si="15"/>
        <v>0</v>
      </c>
      <c r="Q115" s="22">
        <f t="shared" si="16"/>
        <v>0</v>
      </c>
      <c r="S115" s="30">
        <f t="shared" si="17"/>
        <v>0</v>
      </c>
      <c r="T115" s="22">
        <f t="shared" si="18"/>
        <v>0</v>
      </c>
      <c r="U115" s="22">
        <f t="shared" si="19"/>
        <v>0</v>
      </c>
      <c r="W115" s="30">
        <f t="shared" si="20"/>
        <v>0</v>
      </c>
      <c r="X115" s="22">
        <f t="shared" si="21"/>
        <v>0</v>
      </c>
      <c r="Y115" s="22">
        <f t="shared" si="22"/>
        <v>0</v>
      </c>
      <c r="AA115" s="30">
        <f t="shared" si="23"/>
        <v>0</v>
      </c>
      <c r="AB115" s="22">
        <f t="shared" si="24"/>
        <v>0</v>
      </c>
      <c r="AC115" s="22">
        <f t="shared" ref="AC115:AC129" si="27">SUM(AA115*AB115)</f>
        <v>0</v>
      </c>
      <c r="AE115" s="30">
        <f t="shared" si="25"/>
        <v>0</v>
      </c>
      <c r="AF115" s="22">
        <f t="shared" ref="AF115:AF129" si="28">IF(O115+S115+W115+AA115 =0,0,(P115*O115 +T115*S115+ X115*W115 +AB115*AA115)/(O115+S115+W115+AA115))</f>
        <v>0</v>
      </c>
      <c r="AG115">
        <f t="shared" si="26"/>
        <v>0</v>
      </c>
      <c r="AH115" s="22"/>
    </row>
    <row r="116" spans="14:34" x14ac:dyDescent="0.45">
      <c r="N116" s="17">
        <v>2</v>
      </c>
      <c r="O116" s="30">
        <f t="shared" si="14"/>
        <v>0</v>
      </c>
      <c r="P116" s="22">
        <f t="shared" si="15"/>
        <v>0</v>
      </c>
      <c r="Q116" s="22">
        <f t="shared" si="16"/>
        <v>0</v>
      </c>
      <c r="S116" s="30">
        <f t="shared" si="17"/>
        <v>0</v>
      </c>
      <c r="T116" s="22">
        <f t="shared" si="18"/>
        <v>0</v>
      </c>
      <c r="U116" s="22">
        <f t="shared" si="19"/>
        <v>0</v>
      </c>
      <c r="W116" s="30">
        <f t="shared" si="20"/>
        <v>0</v>
      </c>
      <c r="X116" s="22">
        <f t="shared" si="21"/>
        <v>0</v>
      </c>
      <c r="Y116" s="22">
        <f t="shared" si="22"/>
        <v>0</v>
      </c>
      <c r="AA116" s="30">
        <f t="shared" si="23"/>
        <v>0</v>
      </c>
      <c r="AB116" s="22">
        <f t="shared" si="24"/>
        <v>0</v>
      </c>
      <c r="AC116" s="22">
        <f t="shared" si="27"/>
        <v>0</v>
      </c>
      <c r="AE116" s="30">
        <f t="shared" si="25"/>
        <v>0</v>
      </c>
      <c r="AF116" s="22">
        <f t="shared" si="28"/>
        <v>0</v>
      </c>
      <c r="AG116">
        <f t="shared" si="26"/>
        <v>0</v>
      </c>
      <c r="AH116" s="22"/>
    </row>
    <row r="117" spans="14:34" x14ac:dyDescent="0.45">
      <c r="N117" s="17">
        <v>3</v>
      </c>
      <c r="O117" s="30">
        <f t="shared" si="14"/>
        <v>0</v>
      </c>
      <c r="P117" s="22">
        <f t="shared" si="15"/>
        <v>0</v>
      </c>
      <c r="Q117" s="22">
        <f t="shared" si="16"/>
        <v>0</v>
      </c>
      <c r="S117" s="30">
        <f t="shared" si="17"/>
        <v>0</v>
      </c>
      <c r="T117" s="22">
        <f t="shared" si="18"/>
        <v>0</v>
      </c>
      <c r="U117" s="22">
        <f t="shared" si="19"/>
        <v>0</v>
      </c>
      <c r="W117" s="30">
        <f t="shared" si="20"/>
        <v>0</v>
      </c>
      <c r="X117" s="22">
        <f t="shared" si="21"/>
        <v>0</v>
      </c>
      <c r="Y117" s="22">
        <f t="shared" si="22"/>
        <v>0</v>
      </c>
      <c r="AA117" s="30">
        <f t="shared" si="23"/>
        <v>0</v>
      </c>
      <c r="AB117" s="22">
        <f t="shared" si="24"/>
        <v>0</v>
      </c>
      <c r="AC117" s="22">
        <f t="shared" si="27"/>
        <v>0</v>
      </c>
      <c r="AE117" s="30">
        <f t="shared" si="25"/>
        <v>0</v>
      </c>
      <c r="AF117" s="22">
        <f t="shared" si="28"/>
        <v>0</v>
      </c>
      <c r="AG117">
        <f t="shared" si="26"/>
        <v>0</v>
      </c>
      <c r="AH117" s="22"/>
    </row>
    <row r="118" spans="14:34" x14ac:dyDescent="0.45">
      <c r="N118" s="17">
        <v>4</v>
      </c>
      <c r="O118" s="30">
        <f t="shared" si="14"/>
        <v>0</v>
      </c>
      <c r="P118" s="22">
        <f t="shared" si="15"/>
        <v>0</v>
      </c>
      <c r="Q118" s="22">
        <f t="shared" si="16"/>
        <v>0</v>
      </c>
      <c r="S118" s="30">
        <f t="shared" si="17"/>
        <v>0</v>
      </c>
      <c r="T118" s="22">
        <f t="shared" si="18"/>
        <v>0</v>
      </c>
      <c r="U118" s="22">
        <f t="shared" si="19"/>
        <v>0</v>
      </c>
      <c r="W118" s="30">
        <f t="shared" si="20"/>
        <v>0</v>
      </c>
      <c r="X118" s="22">
        <f t="shared" si="21"/>
        <v>0</v>
      </c>
      <c r="Y118" s="22">
        <f t="shared" si="22"/>
        <v>0</v>
      </c>
      <c r="AA118" s="30">
        <f t="shared" si="23"/>
        <v>0</v>
      </c>
      <c r="AB118" s="22">
        <f t="shared" si="24"/>
        <v>0</v>
      </c>
      <c r="AC118" s="22">
        <f t="shared" si="27"/>
        <v>0</v>
      </c>
      <c r="AE118" s="30">
        <f t="shared" si="25"/>
        <v>0</v>
      </c>
      <c r="AF118" s="22">
        <f t="shared" si="28"/>
        <v>0</v>
      </c>
      <c r="AG118">
        <f t="shared" si="26"/>
        <v>0</v>
      </c>
      <c r="AH118" s="22"/>
    </row>
    <row r="119" spans="14:34" x14ac:dyDescent="0.45">
      <c r="N119" s="17">
        <v>5</v>
      </c>
      <c r="O119" s="30">
        <f t="shared" si="14"/>
        <v>0</v>
      </c>
      <c r="P119" s="22">
        <f t="shared" si="15"/>
        <v>0</v>
      </c>
      <c r="Q119" s="22">
        <f t="shared" si="16"/>
        <v>0</v>
      </c>
      <c r="S119" s="30">
        <f t="shared" si="17"/>
        <v>0</v>
      </c>
      <c r="T119" s="22">
        <f t="shared" si="18"/>
        <v>0</v>
      </c>
      <c r="U119" s="22">
        <f t="shared" si="19"/>
        <v>0</v>
      </c>
      <c r="W119" s="30">
        <f t="shared" si="20"/>
        <v>0</v>
      </c>
      <c r="X119" s="22">
        <f t="shared" si="21"/>
        <v>0</v>
      </c>
      <c r="Y119" s="22">
        <f t="shared" si="22"/>
        <v>0</v>
      </c>
      <c r="AA119" s="30">
        <f t="shared" si="23"/>
        <v>0</v>
      </c>
      <c r="AB119" s="22">
        <f t="shared" si="24"/>
        <v>0</v>
      </c>
      <c r="AC119" s="22">
        <f t="shared" si="27"/>
        <v>0</v>
      </c>
      <c r="AE119" s="30">
        <f t="shared" si="25"/>
        <v>0</v>
      </c>
      <c r="AF119" s="22">
        <f t="shared" si="28"/>
        <v>0</v>
      </c>
      <c r="AG119">
        <f t="shared" si="26"/>
        <v>0</v>
      </c>
      <c r="AH119" s="22"/>
    </row>
    <row r="120" spans="14:34" x14ac:dyDescent="0.45">
      <c r="N120" s="17">
        <v>6</v>
      </c>
      <c r="O120" s="30">
        <f t="shared" si="14"/>
        <v>0</v>
      </c>
      <c r="P120" s="22">
        <f t="shared" si="15"/>
        <v>0</v>
      </c>
      <c r="Q120" s="22">
        <f t="shared" si="16"/>
        <v>0</v>
      </c>
      <c r="S120" s="30">
        <f t="shared" si="17"/>
        <v>0</v>
      </c>
      <c r="T120" s="22">
        <f t="shared" si="18"/>
        <v>0</v>
      </c>
      <c r="U120" s="22">
        <f t="shared" si="19"/>
        <v>0</v>
      </c>
      <c r="W120" s="30">
        <f t="shared" si="20"/>
        <v>0</v>
      </c>
      <c r="X120" s="22">
        <f t="shared" si="21"/>
        <v>0</v>
      </c>
      <c r="Y120" s="22">
        <f t="shared" si="22"/>
        <v>0</v>
      </c>
      <c r="AA120" s="30">
        <f t="shared" si="23"/>
        <v>0</v>
      </c>
      <c r="AB120" s="22">
        <f t="shared" si="24"/>
        <v>0</v>
      </c>
      <c r="AC120" s="22">
        <f t="shared" si="27"/>
        <v>0</v>
      </c>
      <c r="AE120" s="30">
        <f t="shared" si="25"/>
        <v>0</v>
      </c>
      <c r="AF120" s="22">
        <f t="shared" si="28"/>
        <v>0</v>
      </c>
      <c r="AG120">
        <f t="shared" si="26"/>
        <v>0</v>
      </c>
      <c r="AH120" s="22"/>
    </row>
    <row r="121" spans="14:34" x14ac:dyDescent="0.45">
      <c r="N121" s="17">
        <v>7</v>
      </c>
      <c r="O121" s="30">
        <f t="shared" si="14"/>
        <v>0</v>
      </c>
      <c r="P121" s="22">
        <f t="shared" si="15"/>
        <v>0</v>
      </c>
      <c r="Q121" s="22">
        <f t="shared" si="16"/>
        <v>0</v>
      </c>
      <c r="S121" s="30">
        <f t="shared" si="17"/>
        <v>0</v>
      </c>
      <c r="T121" s="22">
        <f t="shared" si="18"/>
        <v>0</v>
      </c>
      <c r="U121" s="22">
        <f t="shared" si="19"/>
        <v>0</v>
      </c>
      <c r="W121" s="30">
        <f t="shared" si="20"/>
        <v>0</v>
      </c>
      <c r="X121" s="22">
        <f t="shared" si="21"/>
        <v>0</v>
      </c>
      <c r="Y121" s="22">
        <f t="shared" si="22"/>
        <v>0</v>
      </c>
      <c r="AA121" s="30">
        <f t="shared" si="23"/>
        <v>0</v>
      </c>
      <c r="AB121" s="22">
        <f t="shared" si="24"/>
        <v>0</v>
      </c>
      <c r="AC121" s="22">
        <f t="shared" si="27"/>
        <v>0</v>
      </c>
      <c r="AE121" s="30">
        <f t="shared" si="25"/>
        <v>0</v>
      </c>
      <c r="AF121" s="22">
        <f t="shared" si="28"/>
        <v>0</v>
      </c>
      <c r="AG121">
        <f t="shared" si="26"/>
        <v>0</v>
      </c>
      <c r="AH121" s="22"/>
    </row>
    <row r="122" spans="14:34" x14ac:dyDescent="0.45">
      <c r="N122" s="17">
        <v>8</v>
      </c>
      <c r="O122" s="30">
        <f t="shared" si="14"/>
        <v>0</v>
      </c>
      <c r="P122" s="22">
        <f t="shared" si="15"/>
        <v>0</v>
      </c>
      <c r="Q122" s="22">
        <f t="shared" si="16"/>
        <v>0</v>
      </c>
      <c r="S122" s="30">
        <f t="shared" si="17"/>
        <v>0</v>
      </c>
      <c r="T122" s="22">
        <f t="shared" si="18"/>
        <v>0</v>
      </c>
      <c r="U122" s="22">
        <f t="shared" si="19"/>
        <v>0</v>
      </c>
      <c r="W122" s="30">
        <f t="shared" si="20"/>
        <v>0</v>
      </c>
      <c r="X122" s="22">
        <f t="shared" si="21"/>
        <v>0</v>
      </c>
      <c r="Y122" s="22">
        <f t="shared" si="22"/>
        <v>0</v>
      </c>
      <c r="AA122" s="30">
        <f t="shared" si="23"/>
        <v>0</v>
      </c>
      <c r="AB122" s="22">
        <f t="shared" si="24"/>
        <v>0</v>
      </c>
      <c r="AC122" s="22">
        <f t="shared" si="27"/>
        <v>0</v>
      </c>
      <c r="AE122" s="30">
        <f t="shared" si="25"/>
        <v>0</v>
      </c>
      <c r="AF122" s="22">
        <f t="shared" si="28"/>
        <v>0</v>
      </c>
      <c r="AG122">
        <f t="shared" si="26"/>
        <v>0</v>
      </c>
      <c r="AH122" s="22"/>
    </row>
    <row r="123" spans="14:34" x14ac:dyDescent="0.45">
      <c r="N123" s="17">
        <v>9</v>
      </c>
      <c r="O123" s="30">
        <f t="shared" si="14"/>
        <v>0</v>
      </c>
      <c r="P123" s="22">
        <f t="shared" si="15"/>
        <v>0</v>
      </c>
      <c r="Q123" s="22">
        <f t="shared" si="16"/>
        <v>0</v>
      </c>
      <c r="S123" s="30">
        <f t="shared" si="17"/>
        <v>0</v>
      </c>
      <c r="T123" s="22">
        <f t="shared" si="18"/>
        <v>0</v>
      </c>
      <c r="U123" s="22">
        <f t="shared" si="19"/>
        <v>0</v>
      </c>
      <c r="W123" s="30">
        <f t="shared" si="20"/>
        <v>0</v>
      </c>
      <c r="X123" s="22">
        <f t="shared" si="21"/>
        <v>0</v>
      </c>
      <c r="Y123" s="22">
        <f t="shared" si="22"/>
        <v>0</v>
      </c>
      <c r="AA123" s="30">
        <f t="shared" si="23"/>
        <v>0</v>
      </c>
      <c r="AB123" s="22">
        <f t="shared" si="24"/>
        <v>0</v>
      </c>
      <c r="AC123" s="22">
        <f t="shared" si="27"/>
        <v>0</v>
      </c>
      <c r="AE123" s="30">
        <f t="shared" si="25"/>
        <v>0</v>
      </c>
      <c r="AF123" s="22">
        <f t="shared" si="28"/>
        <v>0</v>
      </c>
      <c r="AG123">
        <f t="shared" si="26"/>
        <v>0</v>
      </c>
      <c r="AH123" s="22"/>
    </row>
    <row r="124" spans="14:34" x14ac:dyDescent="0.45">
      <c r="N124" s="17">
        <v>10</v>
      </c>
      <c r="O124" s="30">
        <f t="shared" si="14"/>
        <v>0</v>
      </c>
      <c r="P124" s="22">
        <f t="shared" si="15"/>
        <v>0</v>
      </c>
      <c r="Q124" s="22">
        <f t="shared" si="16"/>
        <v>0</v>
      </c>
      <c r="S124" s="30">
        <f t="shared" si="17"/>
        <v>0</v>
      </c>
      <c r="T124" s="22">
        <f t="shared" si="18"/>
        <v>0</v>
      </c>
      <c r="U124" s="22">
        <f t="shared" si="19"/>
        <v>0</v>
      </c>
      <c r="W124" s="30">
        <f t="shared" si="20"/>
        <v>0</v>
      </c>
      <c r="X124" s="22">
        <f t="shared" si="21"/>
        <v>0</v>
      </c>
      <c r="Y124" s="22">
        <f t="shared" si="22"/>
        <v>0</v>
      </c>
      <c r="AA124" s="30">
        <f t="shared" si="23"/>
        <v>0</v>
      </c>
      <c r="AB124" s="22">
        <f t="shared" si="24"/>
        <v>0</v>
      </c>
      <c r="AC124" s="22">
        <f t="shared" si="27"/>
        <v>0</v>
      </c>
      <c r="AE124" s="30">
        <f t="shared" si="25"/>
        <v>0</v>
      </c>
      <c r="AF124" s="22">
        <f t="shared" si="28"/>
        <v>0</v>
      </c>
      <c r="AG124">
        <f t="shared" si="26"/>
        <v>0</v>
      </c>
      <c r="AH124" s="22"/>
    </row>
    <row r="125" spans="14:34" x14ac:dyDescent="0.45">
      <c r="N125" s="17">
        <v>11</v>
      </c>
      <c r="O125" s="30">
        <f t="shared" si="14"/>
        <v>0</v>
      </c>
      <c r="P125" s="22">
        <f t="shared" si="15"/>
        <v>0</v>
      </c>
      <c r="Q125" s="22">
        <f t="shared" si="16"/>
        <v>0</v>
      </c>
      <c r="S125" s="30">
        <f t="shared" si="17"/>
        <v>0</v>
      </c>
      <c r="T125" s="22">
        <f t="shared" si="18"/>
        <v>0</v>
      </c>
      <c r="U125" s="22">
        <f t="shared" si="19"/>
        <v>0</v>
      </c>
      <c r="W125" s="30">
        <f t="shared" si="20"/>
        <v>0</v>
      </c>
      <c r="X125" s="22">
        <f t="shared" si="21"/>
        <v>0</v>
      </c>
      <c r="Y125" s="22">
        <f t="shared" si="22"/>
        <v>0</v>
      </c>
      <c r="AA125" s="30">
        <f t="shared" si="23"/>
        <v>0</v>
      </c>
      <c r="AB125" s="22">
        <f t="shared" si="24"/>
        <v>0</v>
      </c>
      <c r="AC125" s="22">
        <f t="shared" si="27"/>
        <v>0</v>
      </c>
      <c r="AE125" s="30">
        <f t="shared" si="25"/>
        <v>0</v>
      </c>
      <c r="AF125" s="22">
        <f t="shared" si="28"/>
        <v>0</v>
      </c>
      <c r="AG125">
        <f t="shared" si="26"/>
        <v>0</v>
      </c>
      <c r="AH125" s="22"/>
    </row>
    <row r="126" spans="14:34" x14ac:dyDescent="0.45">
      <c r="N126" s="17">
        <v>12</v>
      </c>
      <c r="O126" s="30">
        <f t="shared" si="14"/>
        <v>0</v>
      </c>
      <c r="P126" s="22">
        <f t="shared" si="15"/>
        <v>0</v>
      </c>
      <c r="Q126" s="22">
        <f t="shared" si="16"/>
        <v>0</v>
      </c>
      <c r="S126" s="30">
        <f t="shared" si="17"/>
        <v>0</v>
      </c>
      <c r="T126" s="22">
        <f t="shared" si="18"/>
        <v>0</v>
      </c>
      <c r="U126" s="22">
        <f t="shared" si="19"/>
        <v>0</v>
      </c>
      <c r="W126" s="30">
        <f t="shared" si="20"/>
        <v>0</v>
      </c>
      <c r="X126" s="22">
        <f t="shared" si="21"/>
        <v>0</v>
      </c>
      <c r="Y126" s="22">
        <f t="shared" si="22"/>
        <v>0</v>
      </c>
      <c r="AA126" s="30">
        <f t="shared" si="23"/>
        <v>0</v>
      </c>
      <c r="AB126" s="22">
        <f t="shared" si="24"/>
        <v>0</v>
      </c>
      <c r="AC126" s="22">
        <f t="shared" si="27"/>
        <v>0</v>
      </c>
      <c r="AE126" s="30">
        <f t="shared" si="25"/>
        <v>0</v>
      </c>
      <c r="AF126" s="22">
        <f t="shared" si="28"/>
        <v>0</v>
      </c>
      <c r="AG126">
        <f t="shared" si="26"/>
        <v>0</v>
      </c>
      <c r="AH126" s="22"/>
    </row>
    <row r="127" spans="14:34" x14ac:dyDescent="0.45">
      <c r="N127" s="17">
        <v>13</v>
      </c>
      <c r="O127" s="30">
        <f t="shared" si="14"/>
        <v>0</v>
      </c>
      <c r="P127" s="22">
        <f t="shared" si="15"/>
        <v>0</v>
      </c>
      <c r="Q127" s="22">
        <f t="shared" si="16"/>
        <v>0</v>
      </c>
      <c r="S127" s="30">
        <f t="shared" si="17"/>
        <v>0</v>
      </c>
      <c r="T127" s="22">
        <f t="shared" si="18"/>
        <v>0</v>
      </c>
      <c r="U127" s="22">
        <f t="shared" si="19"/>
        <v>0</v>
      </c>
      <c r="W127" s="30">
        <f t="shared" si="20"/>
        <v>0</v>
      </c>
      <c r="X127" s="22">
        <f t="shared" si="21"/>
        <v>0</v>
      </c>
      <c r="Y127" s="22">
        <f t="shared" si="22"/>
        <v>0</v>
      </c>
      <c r="AA127" s="30">
        <f t="shared" si="23"/>
        <v>0</v>
      </c>
      <c r="AB127" s="22">
        <f t="shared" si="24"/>
        <v>0</v>
      </c>
      <c r="AC127" s="22">
        <f t="shared" si="27"/>
        <v>0</v>
      </c>
      <c r="AE127" s="30">
        <f t="shared" si="25"/>
        <v>0</v>
      </c>
      <c r="AF127" s="22">
        <f t="shared" si="28"/>
        <v>0</v>
      </c>
      <c r="AG127">
        <f t="shared" si="26"/>
        <v>0</v>
      </c>
      <c r="AH127" s="22"/>
    </row>
    <row r="128" spans="14:34" x14ac:dyDescent="0.45">
      <c r="N128" s="17">
        <v>14</v>
      </c>
      <c r="O128" s="30">
        <f t="shared" si="14"/>
        <v>0</v>
      </c>
      <c r="P128" s="22">
        <f t="shared" si="15"/>
        <v>0</v>
      </c>
      <c r="Q128" s="22">
        <f t="shared" si="16"/>
        <v>0</v>
      </c>
      <c r="S128" s="30">
        <f t="shared" si="17"/>
        <v>0</v>
      </c>
      <c r="T128" s="22">
        <f t="shared" si="18"/>
        <v>0</v>
      </c>
      <c r="U128" s="22">
        <f t="shared" si="19"/>
        <v>0</v>
      </c>
      <c r="W128" s="30">
        <f t="shared" si="20"/>
        <v>0</v>
      </c>
      <c r="X128" s="22">
        <f t="shared" si="21"/>
        <v>0</v>
      </c>
      <c r="Y128" s="22">
        <f t="shared" si="22"/>
        <v>0</v>
      </c>
      <c r="AA128" s="30">
        <f t="shared" si="23"/>
        <v>0</v>
      </c>
      <c r="AB128" s="22">
        <f t="shared" si="24"/>
        <v>0</v>
      </c>
      <c r="AC128" s="22">
        <f t="shared" si="27"/>
        <v>0</v>
      </c>
      <c r="AE128" s="30">
        <f t="shared" si="25"/>
        <v>0</v>
      </c>
      <c r="AF128" s="22">
        <f t="shared" si="28"/>
        <v>0</v>
      </c>
      <c r="AG128">
        <f t="shared" si="26"/>
        <v>0</v>
      </c>
      <c r="AH128" s="22"/>
    </row>
    <row r="129" spans="14:39" x14ac:dyDescent="0.45">
      <c r="N129" s="17" t="s">
        <v>53</v>
      </c>
      <c r="O129" s="30">
        <f t="shared" si="14"/>
        <v>0</v>
      </c>
      <c r="P129" s="22">
        <f t="shared" si="15"/>
        <v>0</v>
      </c>
      <c r="Q129" s="22">
        <f t="shared" si="16"/>
        <v>0</v>
      </c>
      <c r="S129" s="30">
        <f t="shared" si="17"/>
        <v>0</v>
      </c>
      <c r="T129" s="22">
        <f t="shared" si="18"/>
        <v>0</v>
      </c>
      <c r="U129" s="22">
        <f t="shared" si="19"/>
        <v>0</v>
      </c>
      <c r="W129" s="30">
        <f t="shared" si="20"/>
        <v>0</v>
      </c>
      <c r="X129" s="22">
        <f t="shared" si="21"/>
        <v>0</v>
      </c>
      <c r="Y129" s="22">
        <f t="shared" si="22"/>
        <v>0</v>
      </c>
      <c r="AA129" s="30">
        <f t="shared" si="23"/>
        <v>0</v>
      </c>
      <c r="AB129" s="22">
        <f t="shared" si="24"/>
        <v>0</v>
      </c>
      <c r="AC129" s="22">
        <f t="shared" si="27"/>
        <v>0</v>
      </c>
      <c r="AE129" s="30">
        <f t="shared" si="25"/>
        <v>0</v>
      </c>
      <c r="AF129" s="22">
        <f t="shared" si="28"/>
        <v>0</v>
      </c>
      <c r="AG129">
        <f t="shared" si="26"/>
        <v>0</v>
      </c>
      <c r="AH129" s="22"/>
    </row>
    <row r="131" spans="14:39" x14ac:dyDescent="0.45">
      <c r="N131" t="s">
        <v>54</v>
      </c>
      <c r="O131" s="38">
        <f>SUM(O114:O129)</f>
        <v>0</v>
      </c>
      <c r="Q131" s="22">
        <f>SUM(Q114:Q129)</f>
        <v>0</v>
      </c>
      <c r="S131" s="30">
        <f>SUM(S114:S129)</f>
        <v>0</v>
      </c>
      <c r="U131" s="22">
        <f>SUM(U114:U129)</f>
        <v>0</v>
      </c>
      <c r="W131" s="38">
        <f>SUM(W114:W129)</f>
        <v>0</v>
      </c>
      <c r="Y131" s="22">
        <f>SUM(Y114:Y129)</f>
        <v>0</v>
      </c>
      <c r="AA131" s="38">
        <f>SUM(AA114:AA129)</f>
        <v>0</v>
      </c>
      <c r="AC131" s="22">
        <f>SUM(AC114:AC129)</f>
        <v>0</v>
      </c>
      <c r="AE131" s="31">
        <f>SUM(AE114:AE129)</f>
        <v>0</v>
      </c>
      <c r="AF131" s="2"/>
      <c r="AG131">
        <f>SUM(AG114:AG129)</f>
        <v>0</v>
      </c>
      <c r="AH131" s="22"/>
    </row>
    <row r="135" spans="14:39" x14ac:dyDescent="0.45">
      <c r="N135" s="3" t="s">
        <v>26</v>
      </c>
      <c r="P135" s="5" t="str">
        <f>($C$3)</f>
        <v>p7eINT_metier</v>
      </c>
      <c r="T135" s="6" t="s">
        <v>27</v>
      </c>
      <c r="W135" s="7" t="str">
        <f>($C$5)</f>
        <v>Plaice VIIe - International (Used metier based datasets)</v>
      </c>
    </row>
    <row r="136" spans="14:39" x14ac:dyDescent="0.45">
      <c r="N136" s="3"/>
    </row>
    <row r="137" spans="14:39" x14ac:dyDescent="0.45">
      <c r="N137" s="6" t="s">
        <v>29</v>
      </c>
      <c r="P137" s="5">
        <f>($B$7)</f>
        <v>2013</v>
      </c>
      <c r="Q137" s="9"/>
      <c r="R137" s="9"/>
      <c r="S137" s="9"/>
      <c r="T137" s="6" t="s">
        <v>30</v>
      </c>
      <c r="U137" s="10"/>
      <c r="W137" s="5" t="str">
        <f>($D$7)</f>
        <v>Combined</v>
      </c>
    </row>
    <row r="138" spans="14:39" x14ac:dyDescent="0.45">
      <c r="N138" s="6"/>
      <c r="P138" s="6"/>
      <c r="Q138" s="9"/>
      <c r="R138" s="9"/>
      <c r="S138" s="9"/>
      <c r="U138" s="10"/>
    </row>
    <row r="139" spans="14:39" x14ac:dyDescent="0.45">
      <c r="N139" s="6" t="s">
        <v>32</v>
      </c>
      <c r="P139" s="36">
        <f>($F$7)</f>
        <v>42129</v>
      </c>
      <c r="Q139" s="2"/>
      <c r="R139" s="2"/>
      <c r="T139" s="6" t="s">
        <v>33</v>
      </c>
      <c r="U139" s="2"/>
      <c r="W139" s="5" t="str">
        <f>($J$7)</f>
        <v>idh</v>
      </c>
    </row>
    <row r="142" spans="14:39" ht="12.9" x14ac:dyDescent="0.5">
      <c r="N142" s="15" t="s">
        <v>68</v>
      </c>
      <c r="X142" s="55" t="s">
        <v>99</v>
      </c>
    </row>
    <row r="143" spans="14:39" ht="12.9" x14ac:dyDescent="0.5">
      <c r="X143" s="55" t="s">
        <v>100</v>
      </c>
    </row>
    <row r="144" spans="14:39" x14ac:dyDescent="0.45">
      <c r="N144" s="3" t="s">
        <v>78</v>
      </c>
      <c r="S144">
        <v>6.6E-3</v>
      </c>
      <c r="T144">
        <v>1.1900000000000001E-2</v>
      </c>
      <c r="W144">
        <v>0.20150000000000001</v>
      </c>
      <c r="AH144" s="66"/>
      <c r="AI144" s="66"/>
      <c r="AJ144" s="66"/>
      <c r="AK144" s="66"/>
      <c r="AL144" s="66"/>
      <c r="AM144" s="66"/>
    </row>
    <row r="145" spans="10:39" x14ac:dyDescent="0.45">
      <c r="AH145" s="66"/>
      <c r="AI145" s="66"/>
      <c r="AJ145" s="67"/>
      <c r="AK145" s="67"/>
      <c r="AL145" s="67"/>
      <c r="AM145" s="67"/>
    </row>
    <row r="146" spans="10:39" x14ac:dyDescent="0.45">
      <c r="O146" s="37" t="str">
        <f>J13</f>
        <v>TOTAL</v>
      </c>
      <c r="P146" s="2"/>
      <c r="AA146" s="42" t="s">
        <v>79</v>
      </c>
      <c r="AF146" s="42" t="s">
        <v>79</v>
      </c>
      <c r="AH146" s="66"/>
      <c r="AI146" s="66"/>
      <c r="AJ146" s="68" t="s">
        <v>79</v>
      </c>
      <c r="AK146" s="67"/>
      <c r="AL146" s="67"/>
      <c r="AM146" s="67"/>
    </row>
    <row r="147" spans="10:39" x14ac:dyDescent="0.45">
      <c r="O147" s="37" t="str">
        <f>J14</f>
        <v>ANNUAL</v>
      </c>
      <c r="P147" s="2"/>
      <c r="S147" t="s">
        <v>80</v>
      </c>
      <c r="T147" t="s">
        <v>81</v>
      </c>
      <c r="AA147" s="42" t="s">
        <v>82</v>
      </c>
      <c r="AE147" t="s">
        <v>80</v>
      </c>
      <c r="AF147" s="42" t="s">
        <v>82</v>
      </c>
      <c r="AH147" s="66"/>
      <c r="AI147" s="66"/>
      <c r="AJ147" s="68" t="s">
        <v>83</v>
      </c>
      <c r="AK147" s="67"/>
      <c r="AL147" s="67"/>
      <c r="AM147" s="67"/>
    </row>
    <row r="148" spans="10:39" x14ac:dyDescent="0.45">
      <c r="N148" s="17" t="s">
        <v>40</v>
      </c>
      <c r="O148" s="10" t="s">
        <v>74</v>
      </c>
      <c r="P148" s="10" t="s">
        <v>75</v>
      </c>
      <c r="S148" t="s">
        <v>84</v>
      </c>
      <c r="T148" t="s">
        <v>85</v>
      </c>
      <c r="W148" t="s">
        <v>86</v>
      </c>
      <c r="X148" t="s">
        <v>87</v>
      </c>
      <c r="AA148" s="42" t="s">
        <v>88</v>
      </c>
      <c r="AE148" t="s">
        <v>89</v>
      </c>
      <c r="AF148" s="42" t="s">
        <v>90</v>
      </c>
      <c r="AH148" s="66"/>
      <c r="AI148" s="66"/>
      <c r="AJ148" s="68" t="s">
        <v>91</v>
      </c>
      <c r="AK148" s="67"/>
      <c r="AL148" s="67"/>
      <c r="AM148" s="67"/>
    </row>
    <row r="149" spans="10:39" x14ac:dyDescent="0.45">
      <c r="N149" s="17">
        <v>0</v>
      </c>
      <c r="O149" s="30">
        <f t="shared" ref="O149:O164" si="29">SUM(AE81+AE114)</f>
        <v>0</v>
      </c>
      <c r="P149" s="22">
        <f t="shared" ref="P149:P164" si="30">IF(AE81+AE114=0,0,(AE81*AF81+AE114* AF114)/(AE81+AE114))</f>
        <v>0</v>
      </c>
      <c r="Q149" s="22">
        <f t="shared" ref="Q149:Q164" si="31">SUM(O149*P149)</f>
        <v>0</v>
      </c>
      <c r="AF149" s="42"/>
      <c r="AH149" s="66"/>
      <c r="AI149" s="66"/>
      <c r="AJ149" s="67">
        <f t="shared" ref="AJ149:AJ164" si="32">SUM(O149*P149)</f>
        <v>0</v>
      </c>
      <c r="AK149" s="67"/>
      <c r="AL149" s="69">
        <f t="shared" ref="AL149:AL164" si="33">SUM(P149*$AJ$168)</f>
        <v>0</v>
      </c>
      <c r="AM149" s="67"/>
    </row>
    <row r="150" spans="10:39" x14ac:dyDescent="0.45">
      <c r="J150" s="56"/>
      <c r="N150" s="17">
        <v>1</v>
      </c>
      <c r="O150" s="30">
        <f t="shared" si="29"/>
        <v>1138.1510000000001</v>
      </c>
      <c r="P150" s="22">
        <f t="shared" si="30"/>
        <v>0.23753000000000002</v>
      </c>
      <c r="Q150" s="22">
        <f t="shared" si="31"/>
        <v>270.34500703000003</v>
      </c>
      <c r="S150">
        <v>1.5</v>
      </c>
      <c r="T150" s="22">
        <f t="shared" ref="T150:T159" si="34">P150</f>
        <v>0.23753000000000002</v>
      </c>
      <c r="W150" s="22">
        <f>SUM(($S$144*S150^2)+($T$144*S150)+$W$144)</f>
        <v>0.23420000000000002</v>
      </c>
      <c r="X150">
        <f t="shared" ref="X150:X164" si="35">SUM(O150*W150)</f>
        <v>266.55496420000003</v>
      </c>
      <c r="AA150" s="43">
        <f t="shared" ref="AA150:AA164" si="36">SUM(W150*$X$168)</f>
        <v>0.23006938544052469</v>
      </c>
      <c r="AE150">
        <v>1</v>
      </c>
      <c r="AF150" s="43">
        <f>SUM(($S$144*AE150^2)+($T$144*AE150)+$W$144)*$X$168</f>
        <v>0.21611983260852022</v>
      </c>
      <c r="AH150" s="66"/>
      <c r="AI150" s="66"/>
      <c r="AJ150" s="67">
        <f>SUM(O150*P150)</f>
        <v>270.34500703000003</v>
      </c>
      <c r="AK150" s="67"/>
      <c r="AL150" s="69">
        <f t="shared" si="33"/>
        <v>0.23745825345037347</v>
      </c>
      <c r="AM150" s="67"/>
    </row>
    <row r="151" spans="10:39" x14ac:dyDescent="0.45">
      <c r="J151" s="56"/>
      <c r="N151" s="17">
        <v>2</v>
      </c>
      <c r="O151" s="30">
        <f t="shared" si="29"/>
        <v>137235.451</v>
      </c>
      <c r="P151" s="22">
        <f t="shared" si="30"/>
        <v>0.28845119950157772</v>
      </c>
      <c r="Q151" s="22">
        <f t="shared" si="31"/>
        <v>39585.730455089993</v>
      </c>
      <c r="S151">
        <v>2.5</v>
      </c>
      <c r="T151" s="22">
        <f t="shared" si="34"/>
        <v>0.28845119950157772</v>
      </c>
      <c r="W151" s="22">
        <f t="shared" ref="W151:W164" si="37">SUM(($S$144*S151^2)+($T$144*S151)+$W$144)</f>
        <v>0.27250000000000002</v>
      </c>
      <c r="X151">
        <f t="shared" si="35"/>
        <v>37396.660397500003</v>
      </c>
      <c r="AA151" s="43">
        <f t="shared" si="36"/>
        <v>0.26769388357191709</v>
      </c>
      <c r="AE151">
        <v>2</v>
      </c>
      <c r="AF151" s="43">
        <f t="shared" ref="AF151:AF164" si="38">SUM(($S$144*AE151^2)+($T$144*AE151)+$W$144)*$X$168</f>
        <v>0.247260735761657</v>
      </c>
      <c r="AH151" s="66"/>
      <c r="AI151" s="66"/>
      <c r="AJ151" s="67">
        <f t="shared" si="32"/>
        <v>39585.730455089993</v>
      </c>
      <c r="AK151" s="67"/>
      <c r="AL151" s="69">
        <f t="shared" si="33"/>
        <v>0.28836407207220088</v>
      </c>
      <c r="AM151" s="67"/>
    </row>
    <row r="152" spans="10:39" x14ac:dyDescent="0.45">
      <c r="J152" s="56"/>
      <c r="N152" s="17">
        <v>3</v>
      </c>
      <c r="O152" s="30">
        <f t="shared" si="29"/>
        <v>1075128.6850000001</v>
      </c>
      <c r="P152" s="22">
        <f t="shared" si="30"/>
        <v>0.31103436659975264</v>
      </c>
      <c r="Q152" s="22">
        <f t="shared" si="31"/>
        <v>334401.9695522</v>
      </c>
      <c r="S152">
        <v>3.5</v>
      </c>
      <c r="T152" s="22">
        <f t="shared" si="34"/>
        <v>0.31103436659975264</v>
      </c>
      <c r="W152" s="22">
        <f t="shared" si="37"/>
        <v>0.32400000000000001</v>
      </c>
      <c r="X152">
        <f t="shared" si="35"/>
        <v>348341.69394000003</v>
      </c>
      <c r="AA152" s="43">
        <f t="shared" si="36"/>
        <v>0.31828557165982069</v>
      </c>
      <c r="AE152">
        <v>3</v>
      </c>
      <c r="AF152" s="43">
        <f t="shared" si="38"/>
        <v>0.291368828871305</v>
      </c>
      <c r="AH152" s="66"/>
      <c r="AI152" s="66"/>
      <c r="AJ152" s="67">
        <f t="shared" si="32"/>
        <v>334401.9695522</v>
      </c>
      <c r="AK152" s="67"/>
      <c r="AL152" s="69">
        <f t="shared" si="33"/>
        <v>0.31094041786646082</v>
      </c>
      <c r="AM152" s="67"/>
    </row>
    <row r="153" spans="10:39" x14ac:dyDescent="0.45">
      <c r="J153" s="56"/>
      <c r="N153" s="17">
        <v>4</v>
      </c>
      <c r="O153" s="30">
        <f t="shared" si="29"/>
        <v>1377424.9609999999</v>
      </c>
      <c r="P153" s="22">
        <f t="shared" si="30"/>
        <v>0.3771010891893225</v>
      </c>
      <c r="Q153" s="22">
        <f t="shared" si="31"/>
        <v>519428.45306966006</v>
      </c>
      <c r="S153">
        <v>4.5</v>
      </c>
      <c r="T153" s="22">
        <f t="shared" si="34"/>
        <v>0.3771010891893225</v>
      </c>
      <c r="W153" s="22">
        <f t="shared" si="37"/>
        <v>0.38869999999999999</v>
      </c>
      <c r="X153">
        <f t="shared" si="35"/>
        <v>535405.08234069997</v>
      </c>
      <c r="AA153" s="43">
        <f t="shared" si="36"/>
        <v>0.38184444970423542</v>
      </c>
      <c r="AE153">
        <v>4</v>
      </c>
      <c r="AF153" s="43">
        <f t="shared" si="38"/>
        <v>0.34844411193746416</v>
      </c>
      <c r="AH153" s="66"/>
      <c r="AI153" s="66"/>
      <c r="AJ153" s="67">
        <f t="shared" si="32"/>
        <v>519428.45306966006</v>
      </c>
      <c r="AK153" s="67"/>
      <c r="AL153" s="69">
        <f t="shared" si="33"/>
        <v>0.37698718483193716</v>
      </c>
      <c r="AM153" s="67"/>
    </row>
    <row r="154" spans="10:39" x14ac:dyDescent="0.45">
      <c r="J154" s="56"/>
      <c r="N154" s="17">
        <v>5</v>
      </c>
      <c r="O154" s="30">
        <f t="shared" si="29"/>
        <v>509870.20899999997</v>
      </c>
      <c r="P154" s="22">
        <f t="shared" si="30"/>
        <v>0.46186428790339468</v>
      </c>
      <c r="Q154" s="22">
        <f t="shared" si="31"/>
        <v>235490.84100294</v>
      </c>
      <c r="S154">
        <v>5.5</v>
      </c>
      <c r="T154" s="22">
        <f t="shared" si="34"/>
        <v>0.46186428790339468</v>
      </c>
      <c r="W154" s="22">
        <f t="shared" si="37"/>
        <v>0.46660000000000001</v>
      </c>
      <c r="X154">
        <f t="shared" si="35"/>
        <v>237905.43951939998</v>
      </c>
      <c r="AA154" s="43">
        <f t="shared" si="36"/>
        <v>0.45837051770516146</v>
      </c>
      <c r="AE154">
        <v>5</v>
      </c>
      <c r="AF154" s="43">
        <f t="shared" si="38"/>
        <v>0.41848658496013458</v>
      </c>
      <c r="AH154" s="66"/>
      <c r="AI154" s="66"/>
      <c r="AJ154" s="67">
        <f t="shared" si="32"/>
        <v>235490.84100294</v>
      </c>
      <c r="AK154" s="67"/>
      <c r="AL154" s="69">
        <f t="shared" si="33"/>
        <v>0.46172478060304195</v>
      </c>
      <c r="AM154" s="67"/>
    </row>
    <row r="155" spans="10:39" x14ac:dyDescent="0.45">
      <c r="J155" s="56"/>
      <c r="N155" s="17">
        <v>6</v>
      </c>
      <c r="O155" s="30">
        <f t="shared" si="29"/>
        <v>200412.97099999999</v>
      </c>
      <c r="P155" s="22">
        <f t="shared" si="30"/>
        <v>0.54035571767962065</v>
      </c>
      <c r="Q155" s="22">
        <f t="shared" si="31"/>
        <v>108294.29477701</v>
      </c>
      <c r="S155">
        <v>6.5</v>
      </c>
      <c r="T155" s="22">
        <f t="shared" si="34"/>
        <v>0.54035571767962065</v>
      </c>
      <c r="W155" s="22">
        <f t="shared" si="37"/>
        <v>0.55769999999999997</v>
      </c>
      <c r="X155">
        <f t="shared" si="35"/>
        <v>111770.31392669999</v>
      </c>
      <c r="AA155" s="43">
        <f t="shared" si="36"/>
        <v>0.5478637756625987</v>
      </c>
      <c r="AE155">
        <v>6</v>
      </c>
      <c r="AF155" s="43">
        <f t="shared" si="38"/>
        <v>0.50149624793931613</v>
      </c>
      <c r="AH155" s="66"/>
      <c r="AI155" s="66"/>
      <c r="AJ155" s="67">
        <f t="shared" si="32"/>
        <v>108294.29477701</v>
      </c>
      <c r="AK155" s="67"/>
      <c r="AL155" s="69">
        <f t="shared" si="33"/>
        <v>0.54019250184029721</v>
      </c>
      <c r="AM155" s="67"/>
    </row>
    <row r="156" spans="10:39" x14ac:dyDescent="0.45">
      <c r="J156" s="56"/>
      <c r="N156" s="17">
        <v>7</v>
      </c>
      <c r="O156" s="30">
        <f t="shared" si="29"/>
        <v>149442.065</v>
      </c>
      <c r="P156" s="22">
        <f t="shared" si="30"/>
        <v>0.69750645795579713</v>
      </c>
      <c r="Q156" s="22">
        <f t="shared" si="31"/>
        <v>104236.80542775001</v>
      </c>
      <c r="S156">
        <v>7.5</v>
      </c>
      <c r="T156" s="22">
        <f t="shared" si="34"/>
        <v>0.69750645795579713</v>
      </c>
      <c r="W156" s="22">
        <f t="shared" si="37"/>
        <v>0.66200000000000003</v>
      </c>
      <c r="X156">
        <f t="shared" si="35"/>
        <v>98930.647030000007</v>
      </c>
      <c r="AA156" s="43">
        <f t="shared" si="36"/>
        <v>0.65032422357654718</v>
      </c>
      <c r="AE156">
        <v>7</v>
      </c>
      <c r="AF156" s="43">
        <f t="shared" si="38"/>
        <v>0.59747310087500904</v>
      </c>
      <c r="AH156" s="66"/>
      <c r="AI156" s="66"/>
      <c r="AJ156" s="67">
        <f t="shared" si="32"/>
        <v>104236.80542775001</v>
      </c>
      <c r="AK156" s="67"/>
      <c r="AL156" s="69">
        <f t="shared" si="33"/>
        <v>0.69729577432972645</v>
      </c>
      <c r="AM156" s="67"/>
    </row>
    <row r="157" spans="10:39" x14ac:dyDescent="0.45">
      <c r="J157" s="56"/>
      <c r="N157" s="17">
        <v>8</v>
      </c>
      <c r="O157" s="30">
        <f t="shared" si="29"/>
        <v>44988.025999999998</v>
      </c>
      <c r="P157" s="22">
        <f t="shared" si="30"/>
        <v>0.77756825973337884</v>
      </c>
      <c r="Q157" s="22">
        <f t="shared" si="31"/>
        <v>34981.26108566</v>
      </c>
      <c r="S157">
        <v>8.5</v>
      </c>
      <c r="T157" s="22">
        <f t="shared" si="34"/>
        <v>0.77756825973337884</v>
      </c>
      <c r="W157" s="22">
        <f t="shared" si="37"/>
        <v>0.77949999999999997</v>
      </c>
      <c r="X157">
        <f t="shared" si="35"/>
        <v>35068.166267000001</v>
      </c>
      <c r="AA157" s="43">
        <f t="shared" si="36"/>
        <v>0.7657518614470068</v>
      </c>
      <c r="AE157">
        <v>8</v>
      </c>
      <c r="AF157" s="43">
        <f t="shared" si="38"/>
        <v>0.7064171437672131</v>
      </c>
      <c r="AH157" s="66"/>
      <c r="AI157" s="66"/>
      <c r="AJ157" s="67">
        <f t="shared" si="32"/>
        <v>34981.26108566</v>
      </c>
      <c r="AK157" s="67"/>
      <c r="AL157" s="69">
        <f t="shared" si="33"/>
        <v>0.77733339323342099</v>
      </c>
      <c r="AM157" s="70"/>
    </row>
    <row r="158" spans="10:39" x14ac:dyDescent="0.45">
      <c r="J158" s="56"/>
      <c r="N158" s="17">
        <v>9</v>
      </c>
      <c r="O158" s="30">
        <f t="shared" si="29"/>
        <v>48528.735999999997</v>
      </c>
      <c r="P158" s="22">
        <f t="shared" si="30"/>
        <v>0.97095674378825769</v>
      </c>
      <c r="Q158" s="22">
        <f t="shared" si="31"/>
        <v>47119.303486719997</v>
      </c>
      <c r="S158">
        <v>9.5</v>
      </c>
      <c r="T158" s="22">
        <f t="shared" si="34"/>
        <v>0.97095674378825769</v>
      </c>
      <c r="W158" s="22">
        <f t="shared" si="37"/>
        <v>0.91020000000000001</v>
      </c>
      <c r="X158">
        <f t="shared" si="35"/>
        <v>44170.855507199994</v>
      </c>
      <c r="Z158" s="5"/>
      <c r="AA158" s="43">
        <f t="shared" si="36"/>
        <v>0.89414668927397767</v>
      </c>
      <c r="AE158">
        <v>9</v>
      </c>
      <c r="AF158" s="43">
        <f t="shared" si="38"/>
        <v>0.82832837661592829</v>
      </c>
      <c r="AH158" s="66"/>
      <c r="AI158" s="66"/>
      <c r="AJ158" s="67">
        <f t="shared" si="32"/>
        <v>47119.303486719997</v>
      </c>
      <c r="AK158" s="67"/>
      <c r="AL158" s="69">
        <f t="shared" si="33"/>
        <v>0.97066346379750523</v>
      </c>
      <c r="AM158" s="67"/>
    </row>
    <row r="159" spans="10:39" x14ac:dyDescent="0.45">
      <c r="J159" s="56"/>
      <c r="L159" s="34" t="s">
        <v>92</v>
      </c>
      <c r="M159" s="30">
        <f>SUM(O159:O164)</f>
        <v>35534</v>
      </c>
      <c r="N159" s="17">
        <v>10</v>
      </c>
      <c r="O159" s="30">
        <f t="shared" si="29"/>
        <v>7718</v>
      </c>
      <c r="P159" s="22">
        <f t="shared" si="30"/>
        <v>0.94957372376263272</v>
      </c>
      <c r="Q159" s="22">
        <f t="shared" si="31"/>
        <v>7328.8099999999995</v>
      </c>
      <c r="S159">
        <v>10.5</v>
      </c>
      <c r="T159" s="22">
        <f t="shared" si="34"/>
        <v>0.94957372376263272</v>
      </c>
      <c r="W159" s="22">
        <f t="shared" si="37"/>
        <v>1.0541</v>
      </c>
      <c r="X159">
        <f t="shared" si="35"/>
        <v>8135.5438000000004</v>
      </c>
      <c r="AA159" s="43">
        <f t="shared" si="36"/>
        <v>1.0355087070574598</v>
      </c>
      <c r="AE159">
        <v>10</v>
      </c>
      <c r="AF159" s="43">
        <f t="shared" si="38"/>
        <v>0.96320679942115484</v>
      </c>
      <c r="AH159" s="66"/>
      <c r="AI159" s="66"/>
      <c r="AJ159" s="67">
        <f t="shared" si="32"/>
        <v>7328.8099999999995</v>
      </c>
      <c r="AK159" s="67"/>
      <c r="AL159" s="69">
        <f t="shared" si="33"/>
        <v>0.94928690256827419</v>
      </c>
      <c r="AM159" s="71"/>
    </row>
    <row r="160" spans="10:39" x14ac:dyDescent="0.45">
      <c r="N160" s="17">
        <v>11</v>
      </c>
      <c r="O160" s="30">
        <f t="shared" si="29"/>
        <v>14219</v>
      </c>
      <c r="P160" s="22">
        <f t="shared" si="30"/>
        <v>1.1690000000000003</v>
      </c>
      <c r="Q160" s="22">
        <f t="shared" si="31"/>
        <v>16622.011000000002</v>
      </c>
      <c r="S160">
        <v>11.5</v>
      </c>
      <c r="T160" s="22">
        <f>P160</f>
        <v>1.1690000000000003</v>
      </c>
      <c r="W160" s="22">
        <f t="shared" si="37"/>
        <v>1.2112000000000001</v>
      </c>
      <c r="X160">
        <f t="shared" si="35"/>
        <v>17222.052800000001</v>
      </c>
      <c r="AA160" s="43">
        <f t="shared" si="36"/>
        <v>1.1898379147974532</v>
      </c>
      <c r="AE160">
        <v>11</v>
      </c>
      <c r="AF160" s="43">
        <f t="shared" si="38"/>
        <v>1.1110524121828924</v>
      </c>
      <c r="AH160" s="66"/>
      <c r="AI160" s="66"/>
      <c r="AJ160" s="67">
        <f t="shared" si="32"/>
        <v>16622.011000000002</v>
      </c>
      <c r="AK160" s="67"/>
      <c r="AL160" s="69">
        <f t="shared" si="33"/>
        <v>1.168646900532508</v>
      </c>
      <c r="AM160" s="67"/>
    </row>
    <row r="161" spans="14:39" x14ac:dyDescent="0.45">
      <c r="N161" s="17">
        <v>12</v>
      </c>
      <c r="O161" s="30">
        <f t="shared" si="29"/>
        <v>3378</v>
      </c>
      <c r="P161" s="22">
        <f t="shared" si="30"/>
        <v>1.63</v>
      </c>
      <c r="Q161" s="22">
        <f t="shared" si="31"/>
        <v>5506.1399999999994</v>
      </c>
      <c r="S161">
        <v>12.5</v>
      </c>
      <c r="T161" s="22">
        <f>P161</f>
        <v>1.63</v>
      </c>
      <c r="W161" s="22">
        <f t="shared" si="37"/>
        <v>1.3815</v>
      </c>
      <c r="X161">
        <f>SUM(O161*W161)</f>
        <v>4666.7069999999994</v>
      </c>
      <c r="AA161" s="43">
        <f t="shared" si="36"/>
        <v>1.3571343124939574</v>
      </c>
      <c r="AE161">
        <v>12</v>
      </c>
      <c r="AF161" s="43">
        <f t="shared" si="38"/>
        <v>1.2718652149011413</v>
      </c>
      <c r="AH161" s="66"/>
      <c r="AI161" s="66"/>
      <c r="AJ161" s="67">
        <f t="shared" si="32"/>
        <v>5506.1399999999994</v>
      </c>
      <c r="AK161" s="67"/>
      <c r="AL161" s="69">
        <f t="shared" si="33"/>
        <v>1.6295076542925471</v>
      </c>
      <c r="AM161" s="67"/>
    </row>
    <row r="162" spans="14:39" x14ac:dyDescent="0.45">
      <c r="N162" s="17">
        <v>13</v>
      </c>
      <c r="O162" s="30">
        <f t="shared" si="29"/>
        <v>1341</v>
      </c>
      <c r="P162" s="22">
        <f t="shared" si="30"/>
        <v>1.5129999999999999</v>
      </c>
      <c r="Q162" s="22">
        <f t="shared" si="31"/>
        <v>2028.9329999999998</v>
      </c>
      <c r="S162">
        <v>13.5</v>
      </c>
      <c r="T162" s="22">
        <f>P162</f>
        <v>1.5129999999999999</v>
      </c>
      <c r="W162" s="22">
        <f t="shared" si="37"/>
        <v>1.5649999999999999</v>
      </c>
      <c r="X162">
        <f t="shared" si="35"/>
        <v>2098.665</v>
      </c>
      <c r="AA162" s="43">
        <f t="shared" si="36"/>
        <v>1.5373979001469731</v>
      </c>
      <c r="AE162">
        <v>13</v>
      </c>
      <c r="AF162" s="43">
        <f t="shared" si="38"/>
        <v>1.4456452075759014</v>
      </c>
      <c r="AH162" s="66"/>
      <c r="AI162" s="66"/>
      <c r="AJ162" s="67">
        <f t="shared" si="32"/>
        <v>2028.9329999999998</v>
      </c>
      <c r="AK162" s="67"/>
      <c r="AL162" s="69">
        <f t="shared" si="33"/>
        <v>1.5125429944445545</v>
      </c>
      <c r="AM162" s="67"/>
    </row>
    <row r="163" spans="14:39" x14ac:dyDescent="0.45">
      <c r="N163" s="17">
        <v>14</v>
      </c>
      <c r="O163" s="30">
        <f t="shared" si="29"/>
        <v>3013</v>
      </c>
      <c r="P163" s="22">
        <f t="shared" si="30"/>
        <v>1.585</v>
      </c>
      <c r="Q163" s="22">
        <f t="shared" si="31"/>
        <v>4775.6049999999996</v>
      </c>
      <c r="S163">
        <v>14.5</v>
      </c>
      <c r="T163" s="22">
        <f>P163</f>
        <v>1.585</v>
      </c>
      <c r="W163" s="22">
        <f t="shared" si="37"/>
        <v>1.7617</v>
      </c>
      <c r="X163">
        <f t="shared" si="35"/>
        <v>5308.0020999999997</v>
      </c>
      <c r="AA163" s="43">
        <f t="shared" si="36"/>
        <v>1.7306286777565001</v>
      </c>
      <c r="AE163">
        <v>14</v>
      </c>
      <c r="AF163" s="43">
        <f t="shared" si="38"/>
        <v>1.6323923902071729</v>
      </c>
      <c r="AH163" s="66"/>
      <c r="AI163" s="66"/>
      <c r="AJ163" s="67">
        <f t="shared" si="32"/>
        <v>4775.6049999999996</v>
      </c>
      <c r="AK163" s="67"/>
      <c r="AL163" s="69">
        <f t="shared" si="33"/>
        <v>1.5845212466587038</v>
      </c>
      <c r="AM163" s="67"/>
    </row>
    <row r="164" spans="14:39" x14ac:dyDescent="0.45">
      <c r="N164" s="17" t="s">
        <v>53</v>
      </c>
      <c r="O164" s="30">
        <f t="shared" si="29"/>
        <v>5865</v>
      </c>
      <c r="P164" s="22">
        <f t="shared" si="30"/>
        <v>2.08</v>
      </c>
      <c r="Q164" s="22">
        <f t="shared" si="31"/>
        <v>12199.2</v>
      </c>
      <c r="S164">
        <v>15.5</v>
      </c>
      <c r="T164" s="22">
        <f>P164</f>
        <v>2.08</v>
      </c>
      <c r="W164" s="22">
        <f t="shared" si="37"/>
        <v>1.9716</v>
      </c>
      <c r="X164">
        <f t="shared" si="35"/>
        <v>11563.433999999999</v>
      </c>
      <c r="AA164" s="43">
        <f t="shared" si="36"/>
        <v>1.9368266453225382</v>
      </c>
      <c r="AE164">
        <v>15</v>
      </c>
      <c r="AF164" s="43">
        <f t="shared" si="38"/>
        <v>1.8321067627949554</v>
      </c>
      <c r="AH164" s="66"/>
      <c r="AI164" s="66"/>
      <c r="AJ164" s="67">
        <f t="shared" si="32"/>
        <v>12199.2</v>
      </c>
      <c r="AK164" s="67"/>
      <c r="AL164" s="69">
        <f t="shared" si="33"/>
        <v>2.0793717306309807</v>
      </c>
      <c r="AM164" s="67"/>
    </row>
    <row r="165" spans="14:39" x14ac:dyDescent="0.45">
      <c r="Z165" s="42" t="s">
        <v>92</v>
      </c>
      <c r="AA165" s="43">
        <f>SUM(AA159*O159/M159)+(AA160*O160/M159)+(AA161*O161/M159)+(AA162*O162/M159)+(AA163*O163/M159)+(AA164*O164/M159)</f>
        <v>1.3544854022674948</v>
      </c>
      <c r="AB165" s="42"/>
      <c r="AC165" s="42"/>
      <c r="AD165" s="42" t="s">
        <v>93</v>
      </c>
      <c r="AE165" s="44">
        <v>10</v>
      </c>
      <c r="AF165" s="43">
        <f>SUM(AF159*O159/M159)+(AF160*O160/M159)+(AF161*O161/M159)+(AF162*O162/M159)+(AF163*O163/M159)+(AF164*O164/M159)</f>
        <v>1.2700725975556644</v>
      </c>
      <c r="AH165" s="66"/>
      <c r="AI165" s="66"/>
      <c r="AJ165" s="66"/>
      <c r="AK165" s="66"/>
      <c r="AL165" s="43">
        <f>SUM(AL159*O159/M159)+(AL160*O160/M159)+(AL161*O161/M159)+(AL162*O162/M159)+(AL163*O163/M159)+(AL164*O164/M159)</f>
        <v>1.3633720189333431</v>
      </c>
      <c r="AM165" s="66"/>
    </row>
    <row r="166" spans="14:39" x14ac:dyDescent="0.45">
      <c r="N166" t="s">
        <v>54</v>
      </c>
      <c r="O166" s="31">
        <f>SUM(O149:O164)</f>
        <v>3579703.2549999994</v>
      </c>
      <c r="P166" s="2"/>
      <c r="Q166" s="32">
        <f>SUM(Q149:Q164)</f>
        <v>1472269.7028640599</v>
      </c>
      <c r="W166" t="s">
        <v>94</v>
      </c>
      <c r="X166">
        <f>SUM(X150:X164)</f>
        <v>1498249.8185926997</v>
      </c>
      <c r="AH166" s="66" t="s">
        <v>94</v>
      </c>
      <c r="AI166" s="66"/>
      <c r="AJ166" s="66">
        <f>SUM(AJ149:AJ164)</f>
        <v>1472269.7028640599</v>
      </c>
      <c r="AK166" s="66"/>
      <c r="AL166" s="66"/>
      <c r="AM166" s="66"/>
    </row>
    <row r="167" spans="14:39" x14ac:dyDescent="0.45">
      <c r="AH167" s="66"/>
      <c r="AI167" s="66"/>
      <c r="AJ167" s="66"/>
      <c r="AK167" s="66"/>
      <c r="AL167" s="66"/>
      <c r="AM167" s="66"/>
    </row>
    <row r="168" spans="14:39" x14ac:dyDescent="0.45">
      <c r="N168" t="s">
        <v>95</v>
      </c>
      <c r="O168" s="33">
        <f>IF($Q$166 &gt;0, $Q$166/$J$15/1000,0)</f>
        <v>1.0003021438445874</v>
      </c>
      <c r="P168" s="2"/>
      <c r="W168" t="s">
        <v>96</v>
      </c>
      <c r="X168">
        <f>J15/(X166/1000)</f>
        <v>0.98236287549327361</v>
      </c>
      <c r="AH168" s="66" t="s">
        <v>96</v>
      </c>
      <c r="AI168" s="66"/>
      <c r="AJ168" s="66">
        <f>J15/(AJ166/1000)</f>
        <v>0.99969794741874063</v>
      </c>
      <c r="AK168" s="66"/>
      <c r="AL168" s="66"/>
      <c r="AM168" s="66"/>
    </row>
    <row r="169" spans="14:39" x14ac:dyDescent="0.45">
      <c r="N169" t="s">
        <v>97</v>
      </c>
    </row>
    <row r="170" spans="14:39" x14ac:dyDescent="0.45">
      <c r="N170" t="s">
        <v>98</v>
      </c>
    </row>
  </sheetData>
  <pageMargins left="0.75" right="0.75" top="1" bottom="1" header="0.5" footer="0.5"/>
  <pageSetup paperSize="9" orientation="landscape" blackAndWhite="1" useFirstPageNumber="1" horizontalDpi="4294967292" verticalDpi="4294967292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Line="0" autoPict="0" macro="'TOTINT+migration(2013)'!PRINT">
                <anchor moveWithCells="1" sizeWithCells="1">
                  <from>
                    <xdr:col>5</xdr:col>
                    <xdr:colOff>354330</xdr:colOff>
                    <xdr:row>2</xdr:row>
                    <xdr:rowOff>0</xdr:rowOff>
                  </from>
                  <to>
                    <xdr:col>7</xdr:col>
                    <xdr:colOff>533400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" r:id="rId5" name="Button 3">
              <controlPr defaultSize="0" print="0" autoFill="0" autoLine="0" autoPict="0" macro="'TOTINT+migration(2013)'!FIRST">
                <anchor moveWithCells="1" sizeWithCells="1">
                  <from>
                    <xdr:col>4</xdr:col>
                    <xdr:colOff>0</xdr:colOff>
                    <xdr:row>2</xdr:row>
                    <xdr:rowOff>0</xdr:rowOff>
                  </from>
                  <to>
                    <xdr:col>5</xdr:col>
                    <xdr:colOff>354330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" r:id="rId6" name="Button 4">
              <controlPr defaultSize="0" print="0" autoFill="0" autoLine="0" autoPict="0" macro="'TOTINT+migration(2013)'!SAVE">
                <anchor moveWithCells="1" sizeWithCells="1">
                  <from>
                    <xdr:col>7</xdr:col>
                    <xdr:colOff>533400</xdr:colOff>
                    <xdr:row>2</xdr:row>
                    <xdr:rowOff>0</xdr:rowOff>
                  </from>
                  <to>
                    <xdr:col>10</xdr:col>
                    <xdr:colOff>57150</xdr:colOff>
                    <xdr:row>5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pageSetUpPr autoPageBreaks="0"/>
  </sheetPr>
  <dimension ref="A1:BC170"/>
  <sheetViews>
    <sheetView zoomScaleNormal="100" workbookViewId="0"/>
  </sheetViews>
  <sheetFormatPr defaultRowHeight="12.3" x14ac:dyDescent="0.45"/>
  <cols>
    <col min="7" max="7" width="2.71875" customWidth="1"/>
    <col min="9" max="9" width="2.71875" customWidth="1"/>
    <col min="10" max="10" width="9.83203125" customWidth="1"/>
    <col min="14" max="14" width="5.71875" customWidth="1"/>
    <col min="15" max="15" width="10.71875" customWidth="1"/>
    <col min="16" max="16" width="7.71875" customWidth="1"/>
    <col min="17" max="17" width="6.71875" hidden="1" customWidth="1"/>
    <col min="18" max="18" width="3.71875" customWidth="1"/>
    <col min="19" max="19" width="10.71875" customWidth="1"/>
    <col min="20" max="20" width="7.71875" customWidth="1"/>
    <col min="21" max="21" width="6.71875" hidden="1" customWidth="1"/>
    <col min="22" max="22" width="3.71875" customWidth="1"/>
    <col min="23" max="23" width="10.71875" customWidth="1"/>
    <col min="24" max="24" width="7.71875" customWidth="1"/>
    <col min="25" max="25" width="6.71875" hidden="1" customWidth="1"/>
    <col min="26" max="26" width="3.71875" customWidth="1"/>
    <col min="27" max="27" width="10.71875" customWidth="1"/>
    <col min="28" max="28" width="7.71875" customWidth="1"/>
    <col min="29" max="29" width="6.71875" hidden="1" customWidth="1"/>
    <col min="30" max="30" width="3.71875" customWidth="1"/>
    <col min="31" max="31" width="10.71875" customWidth="1"/>
    <col min="32" max="32" width="7.71875" customWidth="1"/>
    <col min="33" max="33" width="0" hidden="1" customWidth="1"/>
    <col min="35" max="35" width="5.27734375" customWidth="1"/>
    <col min="36" max="36" width="8.71875" customWidth="1"/>
    <col min="37" max="37" width="6.27734375" customWidth="1"/>
    <col min="38" max="38" width="6.44140625" customWidth="1"/>
  </cols>
  <sheetData>
    <row r="1" spans="1:55" ht="22.5" x14ac:dyDescent="0.75">
      <c r="A1" s="3" t="s">
        <v>22</v>
      </c>
      <c r="C1" s="1" t="s">
        <v>23</v>
      </c>
      <c r="E1" s="2"/>
      <c r="F1" s="3" t="s">
        <v>24</v>
      </c>
      <c r="J1" s="3" t="s">
        <v>25</v>
      </c>
      <c r="N1" s="3" t="s">
        <v>26</v>
      </c>
      <c r="P1" s="5" t="str">
        <f>($C$3)</f>
        <v>p7eINT_metier</v>
      </c>
      <c r="T1" s="6" t="s">
        <v>27</v>
      </c>
      <c r="W1" s="7" t="str">
        <f>($C$5)</f>
        <v>Plaice VIIe - International (Used metier based datasets)</v>
      </c>
    </row>
    <row r="2" spans="1:55" x14ac:dyDescent="0.45">
      <c r="N2" s="3"/>
    </row>
    <row r="3" spans="1:55" x14ac:dyDescent="0.45">
      <c r="A3" s="3" t="s">
        <v>26</v>
      </c>
      <c r="C3" s="11" t="s">
        <v>28</v>
      </c>
      <c r="D3" s="39"/>
      <c r="N3" s="6" t="s">
        <v>29</v>
      </c>
      <c r="P3" s="5">
        <f>($B$7)</f>
        <v>1986</v>
      </c>
      <c r="Q3" s="9"/>
      <c r="R3" s="9"/>
      <c r="S3" s="9"/>
      <c r="T3" s="6" t="s">
        <v>30</v>
      </c>
      <c r="U3" s="10"/>
      <c r="W3" s="5" t="str">
        <f>($D$7)</f>
        <v>Combined</v>
      </c>
    </row>
    <row r="4" spans="1:55" x14ac:dyDescent="0.45">
      <c r="A4" s="3"/>
      <c r="N4" s="6"/>
      <c r="P4" s="6"/>
      <c r="Q4" s="9"/>
      <c r="R4" s="9"/>
      <c r="S4" s="9"/>
      <c r="U4" s="10"/>
    </row>
    <row r="5" spans="1:55" x14ac:dyDescent="0.45">
      <c r="A5" s="6" t="s">
        <v>27</v>
      </c>
      <c r="C5" s="11" t="s">
        <v>31</v>
      </c>
      <c r="D5" s="9"/>
      <c r="E5" s="9"/>
      <c r="G5" s="10"/>
      <c r="N5" s="6" t="s">
        <v>32</v>
      </c>
      <c r="P5" s="36">
        <f>($F$7)</f>
        <v>42194</v>
      </c>
      <c r="Q5" s="2"/>
      <c r="R5" s="2"/>
      <c r="T5" s="6" t="s">
        <v>33</v>
      </c>
      <c r="U5" s="2"/>
      <c r="W5" s="5" t="str">
        <f>($J$7)</f>
        <v>idh</v>
      </c>
    </row>
    <row r="6" spans="1:55" x14ac:dyDescent="0.45">
      <c r="A6" s="6"/>
      <c r="C6" s="6"/>
      <c r="D6" s="9"/>
      <c r="E6" s="9"/>
      <c r="G6" s="10"/>
    </row>
    <row r="7" spans="1:55" x14ac:dyDescent="0.45">
      <c r="A7" s="6" t="s">
        <v>29</v>
      </c>
      <c r="B7" s="12">
        <v>1986</v>
      </c>
      <c r="C7" s="9" t="s">
        <v>30</v>
      </c>
      <c r="D7" s="13" t="str">
        <f>IF(F45=1, "Combined",IF(F45=2, "Separate",""))</f>
        <v>Combined</v>
      </c>
      <c r="E7" s="4" t="s">
        <v>32</v>
      </c>
      <c r="F7" s="35">
        <v>42194</v>
      </c>
      <c r="G7" s="2"/>
      <c r="I7" s="4" t="s">
        <v>33</v>
      </c>
      <c r="J7" s="40" t="s">
        <v>34</v>
      </c>
    </row>
    <row r="8" spans="1:55" x14ac:dyDescent="0.45">
      <c r="N8" s="15" t="s">
        <v>35</v>
      </c>
      <c r="AU8" s="45"/>
    </row>
    <row r="9" spans="1:55" x14ac:dyDescent="0.45">
      <c r="AF9" s="46"/>
      <c r="AG9" s="46"/>
      <c r="AH9" s="46"/>
      <c r="AI9" s="46"/>
      <c r="AJ9" s="46"/>
      <c r="AK9" s="46"/>
      <c r="AL9" s="46"/>
      <c r="AM9" s="46"/>
      <c r="AN9" s="46"/>
      <c r="AO9" s="47"/>
      <c r="AU9" s="45"/>
    </row>
    <row r="10" spans="1:55" x14ac:dyDescent="0.45">
      <c r="A10" t="s">
        <v>36</v>
      </c>
      <c r="N10" s="3" t="s">
        <v>37</v>
      </c>
    </row>
    <row r="11" spans="1:55" x14ac:dyDescent="0.45">
      <c r="A11" t="s">
        <v>38</v>
      </c>
      <c r="AK11" s="9"/>
    </row>
    <row r="12" spans="1:55" x14ac:dyDescent="0.45">
      <c r="O12" s="37" t="str">
        <f>C14</f>
        <v>International</v>
      </c>
      <c r="P12" s="2"/>
      <c r="S12" s="37" t="str">
        <f>D14</f>
        <v>Migration</v>
      </c>
      <c r="T12" s="2"/>
      <c r="U12" s="5"/>
      <c r="W12" s="37" t="str">
        <f>E14</f>
        <v>-</v>
      </c>
      <c r="X12" s="2"/>
      <c r="Z12" s="5"/>
      <c r="AA12" s="37" t="str">
        <f>F14</f>
        <v>-</v>
      </c>
      <c r="AB12" s="2"/>
      <c r="AC12" s="5"/>
      <c r="AJ12" s="9"/>
      <c r="AX12" s="42"/>
      <c r="BC12" s="42"/>
    </row>
    <row r="13" spans="1:55" x14ac:dyDescent="0.45">
      <c r="I13" s="4"/>
      <c r="J13" s="16" t="s">
        <v>39</v>
      </c>
      <c r="N13" s="17" t="s">
        <v>40</v>
      </c>
      <c r="O13" s="10"/>
      <c r="P13" s="10"/>
      <c r="S13" s="10"/>
      <c r="T13" s="10"/>
      <c r="U13" s="10"/>
      <c r="W13" s="10" t="s">
        <v>41</v>
      </c>
      <c r="X13" s="10" t="s">
        <v>42</v>
      </c>
      <c r="AA13" s="10" t="s">
        <v>41</v>
      </c>
      <c r="AB13" s="10" t="s">
        <v>42</v>
      </c>
      <c r="AC13" s="10"/>
      <c r="AE13" s="10"/>
      <c r="AX13" s="42"/>
      <c r="BC13" s="42"/>
    </row>
    <row r="14" spans="1:55" x14ac:dyDescent="0.45">
      <c r="C14" s="41" t="s">
        <v>43</v>
      </c>
      <c r="D14" s="41" t="s">
        <v>44</v>
      </c>
      <c r="E14" s="41" t="s">
        <v>45</v>
      </c>
      <c r="F14" s="41" t="s">
        <v>45</v>
      </c>
      <c r="H14" s="16" t="s">
        <v>46</v>
      </c>
      <c r="I14" s="4"/>
      <c r="J14" s="16" t="s">
        <v>47</v>
      </c>
      <c r="N14" s="17">
        <v>0</v>
      </c>
      <c r="O14" s="30"/>
      <c r="P14" s="22"/>
      <c r="Q14" s="18"/>
      <c r="S14" s="30"/>
      <c r="T14" s="22"/>
      <c r="U14" s="20"/>
      <c r="W14" s="30">
        <v>0</v>
      </c>
      <c r="X14" s="22">
        <v>0</v>
      </c>
      <c r="AA14" s="30">
        <v>0</v>
      </c>
      <c r="AB14" s="22">
        <v>0</v>
      </c>
      <c r="AC14" s="23"/>
      <c r="AE14" s="22"/>
      <c r="AX14" s="42"/>
      <c r="BC14" s="42"/>
    </row>
    <row r="15" spans="1:55" x14ac:dyDescent="0.45">
      <c r="A15" t="s">
        <v>48</v>
      </c>
      <c r="C15" s="20">
        <v>1810</v>
      </c>
      <c r="D15" s="22">
        <v>267.87521460039602</v>
      </c>
      <c r="E15" s="20">
        <f>0</f>
        <v>0</v>
      </c>
      <c r="F15" s="20">
        <f>0</f>
        <v>0</v>
      </c>
      <c r="H15" s="22"/>
      <c r="J15" s="22">
        <f>SUM(C15:F15)</f>
        <v>2077.8752146003962</v>
      </c>
      <c r="N15" s="17">
        <v>1</v>
      </c>
      <c r="O15" s="30">
        <v>10000</v>
      </c>
      <c r="P15" s="22">
        <v>0.18099999999999999</v>
      </c>
      <c r="Q15" s="18"/>
      <c r="S15" s="30">
        <v>0</v>
      </c>
      <c r="T15" s="22">
        <v>0</v>
      </c>
      <c r="U15" s="20"/>
      <c r="W15" s="30">
        <v>0</v>
      </c>
      <c r="X15" s="22">
        <v>0</v>
      </c>
      <c r="AA15" s="30">
        <v>0</v>
      </c>
      <c r="AB15" s="22">
        <v>0</v>
      </c>
      <c r="AC15" s="23"/>
      <c r="AE15" s="22"/>
      <c r="BC15" s="42"/>
    </row>
    <row r="16" spans="1:55" x14ac:dyDescent="0.45">
      <c r="N16" s="17">
        <v>2</v>
      </c>
      <c r="O16" s="30">
        <v>894000</v>
      </c>
      <c r="P16" s="22">
        <v>0.27100000000000002</v>
      </c>
      <c r="Q16" s="18"/>
      <c r="S16" s="30">
        <v>19710</v>
      </c>
      <c r="T16" s="22">
        <v>0.21830196098982599</v>
      </c>
      <c r="U16" s="20"/>
      <c r="W16" s="30">
        <v>0</v>
      </c>
      <c r="X16" s="22">
        <v>0</v>
      </c>
      <c r="AA16" s="30">
        <v>0</v>
      </c>
      <c r="AB16" s="22">
        <v>0</v>
      </c>
      <c r="AC16" s="23"/>
      <c r="AE16" s="22"/>
      <c r="AQ16" s="22"/>
      <c r="AT16" s="22"/>
      <c r="AX16" s="43"/>
      <c r="BC16" s="43"/>
    </row>
    <row r="17" spans="1:55" x14ac:dyDescent="0.45">
      <c r="A17" t="s">
        <v>49</v>
      </c>
      <c r="C17" s="20">
        <v>1810</v>
      </c>
      <c r="D17" s="22">
        <v>267.87521460039602</v>
      </c>
      <c r="E17" s="20">
        <f>0</f>
        <v>0</v>
      </c>
      <c r="F17" s="20">
        <f>0</f>
        <v>0</v>
      </c>
      <c r="H17" s="22">
        <f>SUM(C17:F17)</f>
        <v>2077.8752146003962</v>
      </c>
      <c r="I17" s="22"/>
      <c r="J17" s="22"/>
      <c r="N17" s="17">
        <v>3</v>
      </c>
      <c r="O17" s="30">
        <v>2104000</v>
      </c>
      <c r="P17" s="22">
        <v>0.36499999999999999</v>
      </c>
      <c r="Q17" s="18"/>
      <c r="S17" s="30">
        <v>222043.5</v>
      </c>
      <c r="T17" s="22">
        <v>0.28018591744517501</v>
      </c>
      <c r="U17" s="20"/>
      <c r="W17" s="30">
        <v>0</v>
      </c>
      <c r="X17" s="22">
        <v>0</v>
      </c>
      <c r="AA17" s="30">
        <v>0</v>
      </c>
      <c r="AB17" s="22">
        <v>0</v>
      </c>
      <c r="AC17" s="23"/>
      <c r="AE17" s="22"/>
      <c r="AQ17" s="22"/>
      <c r="AT17" s="22"/>
      <c r="AX17" s="43"/>
      <c r="BC17" s="43"/>
    </row>
    <row r="18" spans="1:55" x14ac:dyDescent="0.45">
      <c r="N18" s="17">
        <v>4</v>
      </c>
      <c r="O18" s="30">
        <v>642000</v>
      </c>
      <c r="P18" s="22">
        <v>0.46200000000000002</v>
      </c>
      <c r="Q18" s="18"/>
      <c r="S18" s="30">
        <v>266112</v>
      </c>
      <c r="T18" s="22">
        <v>0.36275351941128797</v>
      </c>
      <c r="U18" s="20"/>
      <c r="W18" s="30">
        <v>0</v>
      </c>
      <c r="X18" s="22">
        <v>0</v>
      </c>
      <c r="AA18" s="30">
        <v>0</v>
      </c>
      <c r="AB18" s="22">
        <v>0</v>
      </c>
      <c r="AC18" s="23"/>
      <c r="AE18" s="22"/>
      <c r="AQ18" s="22"/>
      <c r="AT18" s="22"/>
      <c r="AX18" s="43"/>
      <c r="BC18" s="43"/>
    </row>
    <row r="19" spans="1:55" x14ac:dyDescent="0.45">
      <c r="A19" t="s">
        <v>50</v>
      </c>
      <c r="C19" s="20">
        <v>1810</v>
      </c>
      <c r="D19" s="22">
        <v>267.87521460039602</v>
      </c>
      <c r="E19" s="20">
        <v>0</v>
      </c>
      <c r="F19" s="20">
        <v>0</v>
      </c>
      <c r="H19" s="22"/>
      <c r="I19" s="22"/>
      <c r="J19" s="22"/>
      <c r="N19" s="17">
        <v>5</v>
      </c>
      <c r="O19" s="30">
        <v>364000</v>
      </c>
      <c r="P19" s="22">
        <v>0.56299999999999994</v>
      </c>
      <c r="Q19" s="18"/>
      <c r="S19" s="30">
        <v>113700</v>
      </c>
      <c r="T19" s="22">
        <v>0.48343333482418599</v>
      </c>
      <c r="U19" s="20"/>
      <c r="W19" s="30">
        <v>0</v>
      </c>
      <c r="X19" s="22">
        <v>0</v>
      </c>
      <c r="AA19" s="30">
        <v>0</v>
      </c>
      <c r="AB19" s="22">
        <v>0</v>
      </c>
      <c r="AC19" s="23"/>
      <c r="AE19" s="22"/>
      <c r="AQ19" s="22"/>
      <c r="AT19" s="22"/>
      <c r="AX19" s="43"/>
      <c r="BC19" s="43"/>
    </row>
    <row r="20" spans="1:55" x14ac:dyDescent="0.45">
      <c r="N20" s="17">
        <v>6</v>
      </c>
      <c r="O20" s="30">
        <v>67000</v>
      </c>
      <c r="P20" s="22">
        <v>0.66700000000000004</v>
      </c>
      <c r="Q20" s="18"/>
      <c r="S20" s="30">
        <v>43050</v>
      </c>
      <c r="T20" s="22">
        <v>0.60256663799104104</v>
      </c>
      <c r="U20" s="20"/>
      <c r="W20" s="30">
        <v>0</v>
      </c>
      <c r="X20" s="22">
        <v>0</v>
      </c>
      <c r="AA20" s="30">
        <v>0</v>
      </c>
      <c r="AB20" s="22">
        <v>0</v>
      </c>
      <c r="AC20" s="23"/>
      <c r="AE20" s="22"/>
      <c r="AQ20" s="22"/>
      <c r="AT20" s="22"/>
      <c r="AX20" s="43"/>
      <c r="BC20" s="43"/>
    </row>
    <row r="21" spans="1:55" x14ac:dyDescent="0.45">
      <c r="A21" t="s">
        <v>51</v>
      </c>
      <c r="C21" s="13">
        <f>IF(C19=0, 0,IF(C19&lt;&gt; 0, C17/C19))</f>
        <v>1</v>
      </c>
      <c r="D21" s="13">
        <f>IF(D19=0, 0,IF(D19&lt;&gt; 0, D17/D19))</f>
        <v>1</v>
      </c>
      <c r="E21" s="13">
        <f>IF(E19=0, 0,IF(E19&lt;&gt; 0, E17/E19))</f>
        <v>0</v>
      </c>
      <c r="F21" s="13">
        <f>IF(F19=0, 0,IF(F19&lt;&gt; 0, F17/F19))</f>
        <v>0</v>
      </c>
      <c r="J21" s="13">
        <f>IF(H17=0, 0,IF(H17&lt;&gt; 0, J15/H17))</f>
        <v>1</v>
      </c>
      <c r="N21" s="17">
        <v>7</v>
      </c>
      <c r="O21" s="30">
        <v>106000</v>
      </c>
      <c r="P21" s="22">
        <v>0.77500000000000002</v>
      </c>
      <c r="Q21" s="18"/>
      <c r="S21" s="30">
        <v>20550</v>
      </c>
      <c r="T21" s="22">
        <v>0.71831191452241905</v>
      </c>
      <c r="U21" s="20"/>
      <c r="W21" s="30">
        <v>0</v>
      </c>
      <c r="X21" s="22">
        <v>0</v>
      </c>
      <c r="AA21" s="30">
        <v>0</v>
      </c>
      <c r="AB21" s="22">
        <v>0</v>
      </c>
      <c r="AC21" s="23"/>
      <c r="AE21" s="22"/>
      <c r="AQ21" s="22"/>
      <c r="AT21" s="22"/>
      <c r="AX21" s="43"/>
      <c r="BC21" s="43"/>
    </row>
    <row r="22" spans="1:55" x14ac:dyDescent="0.45">
      <c r="N22" s="17">
        <v>8</v>
      </c>
      <c r="O22" s="30">
        <v>61000</v>
      </c>
      <c r="P22" s="22">
        <v>0.88700000000000001</v>
      </c>
      <c r="Q22" s="18"/>
      <c r="S22" s="30">
        <v>5400</v>
      </c>
      <c r="T22" s="22">
        <v>0.86555140850680401</v>
      </c>
      <c r="U22" s="20"/>
      <c r="W22" s="30">
        <v>0</v>
      </c>
      <c r="X22" s="22">
        <v>0</v>
      </c>
      <c r="AA22" s="30">
        <v>0</v>
      </c>
      <c r="AB22" s="22">
        <v>0</v>
      </c>
      <c r="AC22" s="23"/>
      <c r="AE22" s="22"/>
      <c r="AQ22" s="22"/>
      <c r="AT22" s="22"/>
      <c r="AX22" s="43"/>
      <c r="BC22" s="43"/>
    </row>
    <row r="23" spans="1:55" x14ac:dyDescent="0.45">
      <c r="N23" s="17">
        <v>9</v>
      </c>
      <c r="O23" s="30">
        <v>27000</v>
      </c>
      <c r="P23" s="22">
        <v>1.0029999999999999</v>
      </c>
      <c r="Q23" s="18"/>
      <c r="S23" s="30">
        <v>1500</v>
      </c>
      <c r="T23" s="22">
        <v>1.0175314284038799</v>
      </c>
      <c r="U23" s="20"/>
      <c r="W23" s="30">
        <v>0</v>
      </c>
      <c r="X23" s="22">
        <v>0</v>
      </c>
      <c r="AA23" s="30">
        <v>0</v>
      </c>
      <c r="AB23" s="22">
        <v>0</v>
      </c>
      <c r="AC23" s="23"/>
      <c r="AE23" s="22"/>
      <c r="AQ23" s="22"/>
      <c r="AT23" s="22"/>
      <c r="AX23" s="43"/>
      <c r="BC23" s="43"/>
    </row>
    <row r="24" spans="1:55" x14ac:dyDescent="0.45">
      <c r="A24" t="s">
        <v>52</v>
      </c>
      <c r="C24" s="24">
        <f>IF($Q$98+$Q$131 &gt;0,($Q$98+$Q$131)/$C$17/1000,0)</f>
        <v>1.0002922651933701</v>
      </c>
      <c r="D24" s="24">
        <f>IF($U$98+$U$131 &gt;0,($U$98+$U$131)/$D$17/1000,0)</f>
        <v>0.99999999999999867</v>
      </c>
      <c r="E24" s="24">
        <f>IF($Y$98+$Y$131 &gt;0,($Y$98+$Y$131)/$E$17/1000,0)</f>
        <v>0</v>
      </c>
      <c r="F24" s="24">
        <f>IF($AC$98+$AC$131 &gt;0,($AC$98+$AC$131)/$F$17/1000,0)</f>
        <v>0</v>
      </c>
      <c r="G24" s="10"/>
      <c r="H24" s="10"/>
      <c r="I24" s="10"/>
      <c r="J24" s="24">
        <f>IF($AG$98+$AG$131 &gt;0,($AG$98+$AG$131)/$J$15/1000,0)</f>
        <v>1.0002545869916935</v>
      </c>
      <c r="N24" s="17">
        <v>10</v>
      </c>
      <c r="O24" s="30">
        <v>9000</v>
      </c>
      <c r="P24" s="22">
        <v>1.123</v>
      </c>
      <c r="Q24" s="18"/>
      <c r="S24" s="30">
        <v>2400</v>
      </c>
      <c r="T24" s="22">
        <v>1.23229504352886</v>
      </c>
      <c r="U24" s="20"/>
      <c r="W24" s="30">
        <v>0</v>
      </c>
      <c r="X24" s="22">
        <v>0</v>
      </c>
      <c r="AA24" s="30">
        <v>0</v>
      </c>
      <c r="AB24" s="22">
        <v>0</v>
      </c>
      <c r="AC24" s="23"/>
      <c r="AE24" s="22"/>
      <c r="AQ24" s="22"/>
      <c r="AT24" s="22"/>
      <c r="AW24" s="5"/>
      <c r="AX24" s="43"/>
      <c r="BC24" s="43"/>
    </row>
    <row r="25" spans="1:55" x14ac:dyDescent="0.45">
      <c r="N25" s="17">
        <v>11</v>
      </c>
      <c r="O25" s="30">
        <v>10000</v>
      </c>
      <c r="P25" s="22">
        <v>1.246</v>
      </c>
      <c r="Q25" s="18"/>
      <c r="S25" s="30"/>
      <c r="T25" s="22"/>
      <c r="U25" s="20"/>
      <c r="W25" s="30">
        <v>0</v>
      </c>
      <c r="X25" s="22">
        <v>0</v>
      </c>
      <c r="AA25" s="30">
        <v>0</v>
      </c>
      <c r="AB25" s="22">
        <v>0</v>
      </c>
      <c r="AC25" s="23"/>
      <c r="AE25" s="22"/>
      <c r="AQ25" s="22"/>
      <c r="AT25" s="22"/>
      <c r="AX25" s="43"/>
      <c r="BC25" s="43"/>
    </row>
    <row r="26" spans="1:55" x14ac:dyDescent="0.45">
      <c r="N26" s="17">
        <v>12</v>
      </c>
      <c r="O26" s="30">
        <v>5000</v>
      </c>
      <c r="P26" s="22">
        <v>1.3740000000000001</v>
      </c>
      <c r="Q26" s="18"/>
      <c r="S26" s="30"/>
      <c r="T26" s="22"/>
      <c r="U26" s="20"/>
      <c r="W26" s="30">
        <v>0</v>
      </c>
      <c r="X26" s="22">
        <v>0</v>
      </c>
      <c r="AA26" s="30">
        <v>0</v>
      </c>
      <c r="AB26" s="22">
        <v>0</v>
      </c>
      <c r="AC26" s="23"/>
      <c r="AE26" s="22"/>
      <c r="AQ26" s="22"/>
      <c r="AT26" s="22"/>
      <c r="AX26" s="43"/>
      <c r="BC26" s="43"/>
    </row>
    <row r="27" spans="1:55" x14ac:dyDescent="0.45">
      <c r="N27" s="17">
        <v>13</v>
      </c>
      <c r="O27" s="30">
        <v>7000</v>
      </c>
      <c r="P27" s="22">
        <v>1.5049999999999999</v>
      </c>
      <c r="Q27" s="18"/>
      <c r="S27" s="30"/>
      <c r="T27" s="22"/>
      <c r="U27" s="20"/>
      <c r="W27" s="30">
        <v>0</v>
      </c>
      <c r="X27" s="22">
        <v>0</v>
      </c>
      <c r="AA27" s="30">
        <v>0</v>
      </c>
      <c r="AB27" s="22">
        <v>0</v>
      </c>
      <c r="AC27" s="23"/>
      <c r="AE27" s="22"/>
      <c r="AQ27" s="22"/>
      <c r="AT27" s="22"/>
      <c r="AX27" s="43"/>
      <c r="BC27" s="43"/>
    </row>
    <row r="28" spans="1:55" x14ac:dyDescent="0.45">
      <c r="N28" s="17">
        <v>14</v>
      </c>
      <c r="O28" s="30">
        <v>6000</v>
      </c>
      <c r="P28" s="22">
        <v>1.639</v>
      </c>
      <c r="Q28" s="18"/>
      <c r="S28" s="30"/>
      <c r="T28" s="22"/>
      <c r="U28" s="20"/>
      <c r="W28" s="30">
        <v>0</v>
      </c>
      <c r="X28" s="22">
        <v>0</v>
      </c>
      <c r="AA28" s="30">
        <v>0</v>
      </c>
      <c r="AB28" s="22">
        <v>0</v>
      </c>
      <c r="AC28" s="23"/>
      <c r="AE28" s="22"/>
      <c r="AQ28" s="22"/>
      <c r="AT28" s="22"/>
      <c r="AX28" s="43"/>
      <c r="BC28" s="43"/>
    </row>
    <row r="29" spans="1:55" x14ac:dyDescent="0.45">
      <c r="N29" s="17" t="s">
        <v>53</v>
      </c>
      <c r="O29" s="30">
        <v>22000</v>
      </c>
      <c r="P29" s="22">
        <v>1.778</v>
      </c>
      <c r="Q29" s="18"/>
      <c r="S29" s="30"/>
      <c r="T29" s="22"/>
      <c r="U29" s="20"/>
      <c r="W29" s="30">
        <v>0</v>
      </c>
      <c r="X29" s="22">
        <v>0</v>
      </c>
      <c r="AA29" s="30">
        <v>0</v>
      </c>
      <c r="AB29" s="22">
        <v>0</v>
      </c>
      <c r="AC29" s="23"/>
      <c r="AE29" s="22"/>
      <c r="AQ29" s="22"/>
      <c r="AT29" s="22"/>
      <c r="AX29" s="43"/>
      <c r="BC29" s="43"/>
    </row>
    <row r="30" spans="1:55" x14ac:dyDescent="0.45">
      <c r="AQ30" s="22"/>
      <c r="AT30" s="22"/>
      <c r="AX30" s="43"/>
      <c r="BC30" s="43"/>
    </row>
    <row r="31" spans="1:55" x14ac:dyDescent="0.45">
      <c r="N31" t="s">
        <v>54</v>
      </c>
      <c r="O31" s="31">
        <f>SUM(O14:O29)</f>
        <v>4334000</v>
      </c>
      <c r="P31" s="2"/>
      <c r="S31" s="31">
        <f>SUM(S14:S29)</f>
        <v>694465.5</v>
      </c>
      <c r="T31" s="2"/>
      <c r="U31" s="5"/>
      <c r="V31" s="5"/>
      <c r="W31" s="31">
        <f>SUM(W14:W29)</f>
        <v>0</v>
      </c>
      <c r="X31" s="2"/>
      <c r="Y31" s="5"/>
      <c r="Z31" s="5"/>
      <c r="AA31" s="31">
        <f>SUM(AA14:AA29)</f>
        <v>0</v>
      </c>
      <c r="AB31" s="2"/>
      <c r="AC31" s="5"/>
      <c r="AW31" s="42"/>
      <c r="AX31" s="43"/>
      <c r="AY31" s="42"/>
      <c r="AZ31" s="42"/>
      <c r="BA31" s="42"/>
      <c r="BB31" s="44"/>
      <c r="BC31" s="43"/>
    </row>
    <row r="32" spans="1:55" x14ac:dyDescent="0.45">
      <c r="A32" s="46"/>
      <c r="B32" s="46"/>
      <c r="C32" s="46"/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7"/>
    </row>
    <row r="33" spans="1:38" x14ac:dyDescent="0.45">
      <c r="P33" s="3"/>
      <c r="U33" s="3"/>
      <c r="Z33" s="3"/>
      <c r="AE33" s="3"/>
      <c r="AK33" s="9"/>
    </row>
    <row r="34" spans="1:38" x14ac:dyDescent="0.45">
      <c r="N34" s="3" t="s">
        <v>26</v>
      </c>
      <c r="P34" s="5" t="str">
        <f>($C$3)</f>
        <v>p7eINT_metier</v>
      </c>
      <c r="T34" s="6" t="s">
        <v>27</v>
      </c>
      <c r="W34" s="7" t="str">
        <f>($C$5)</f>
        <v>Plaice VIIe - International (Used metier based datasets)</v>
      </c>
    </row>
    <row r="35" spans="1:38" x14ac:dyDescent="0.45">
      <c r="N35" s="3"/>
    </row>
    <row r="36" spans="1:38" x14ac:dyDescent="0.45">
      <c r="N36" s="6" t="s">
        <v>29</v>
      </c>
      <c r="P36" s="5">
        <f>($B$7)</f>
        <v>1986</v>
      </c>
      <c r="Q36" s="9"/>
      <c r="R36" s="9"/>
      <c r="S36" s="9"/>
      <c r="T36" s="6" t="s">
        <v>30</v>
      </c>
      <c r="U36" s="10"/>
      <c r="W36" s="5" t="str">
        <f>($D$7)</f>
        <v>Combined</v>
      </c>
    </row>
    <row r="37" spans="1:38" x14ac:dyDescent="0.45">
      <c r="C37" s="25" t="s">
        <v>55</v>
      </c>
      <c r="D37" s="26"/>
      <c r="E37" s="26"/>
      <c r="F37" s="27"/>
      <c r="N37" s="6"/>
      <c r="P37" s="6"/>
      <c r="Q37" s="9"/>
      <c r="R37" s="9"/>
      <c r="S37" s="9"/>
      <c r="U37" s="10"/>
    </row>
    <row r="38" spans="1:38" x14ac:dyDescent="0.45">
      <c r="C38" s="26"/>
      <c r="D38" s="26"/>
      <c r="E38" s="26"/>
      <c r="F38" s="28"/>
      <c r="N38" s="6" t="s">
        <v>32</v>
      </c>
      <c r="P38" s="36">
        <f>($F$7)</f>
        <v>42194</v>
      </c>
      <c r="Q38" s="2"/>
      <c r="R38" s="2"/>
      <c r="T38" s="6" t="s">
        <v>33</v>
      </c>
      <c r="U38" s="2"/>
      <c r="W38" s="5" t="str">
        <f>($J$7)</f>
        <v>idh</v>
      </c>
    </row>
    <row r="39" spans="1:38" x14ac:dyDescent="0.45">
      <c r="C39" s="26" t="s">
        <v>56</v>
      </c>
      <c r="D39" s="26"/>
      <c r="E39" s="26"/>
      <c r="F39" s="27">
        <f>1</f>
        <v>1</v>
      </c>
    </row>
    <row r="40" spans="1:38" x14ac:dyDescent="0.45">
      <c r="C40" s="26" t="s">
        <v>57</v>
      </c>
      <c r="D40" s="26"/>
      <c r="E40" s="26"/>
      <c r="F40" s="28" t="str">
        <f>"n"</f>
        <v>n</v>
      </c>
    </row>
    <row r="41" spans="1:38" x14ac:dyDescent="0.45">
      <c r="C41" s="26" t="s">
        <v>58</v>
      </c>
      <c r="D41" s="26"/>
      <c r="E41" s="26"/>
      <c r="F41" s="28">
        <f>1</f>
        <v>1</v>
      </c>
      <c r="N41" s="15" t="s">
        <v>35</v>
      </c>
    </row>
    <row r="42" spans="1:38" x14ac:dyDescent="0.45">
      <c r="C42" s="26" t="s">
        <v>59</v>
      </c>
      <c r="D42" s="26"/>
      <c r="E42" s="26"/>
      <c r="F42" s="27">
        <f>2</f>
        <v>2</v>
      </c>
    </row>
    <row r="43" spans="1:38" x14ac:dyDescent="0.45">
      <c r="C43" s="26" t="s">
        <v>60</v>
      </c>
      <c r="D43" s="26"/>
      <c r="E43" s="26"/>
      <c r="F43" s="29" t="str">
        <f>"n"</f>
        <v>n</v>
      </c>
      <c r="N43" s="3" t="s">
        <v>61</v>
      </c>
    </row>
    <row r="44" spans="1:38" x14ac:dyDescent="0.45">
      <c r="C44" s="26" t="s">
        <v>62</v>
      </c>
      <c r="D44" s="26"/>
      <c r="E44" s="26"/>
      <c r="F44" s="29">
        <f>3</f>
        <v>3</v>
      </c>
      <c r="AK44" s="9"/>
    </row>
    <row r="45" spans="1:38" x14ac:dyDescent="0.45">
      <c r="C45" s="26" t="s">
        <v>63</v>
      </c>
      <c r="D45" s="26"/>
      <c r="E45" s="26"/>
      <c r="F45" s="26">
        <f>1</f>
        <v>1</v>
      </c>
      <c r="O45" s="37" t="str">
        <f>C14</f>
        <v>International</v>
      </c>
      <c r="P45" s="2"/>
      <c r="S45" s="37" t="str">
        <f>D14</f>
        <v>Migration</v>
      </c>
      <c r="T45" s="2"/>
      <c r="W45" s="37" t="str">
        <f>E14</f>
        <v>-</v>
      </c>
      <c r="X45" s="2"/>
      <c r="AA45" s="37" t="str">
        <f>F14</f>
        <v>-</v>
      </c>
      <c r="AB45" s="2"/>
      <c r="AK45" s="9"/>
    </row>
    <row r="46" spans="1:38" x14ac:dyDescent="0.45">
      <c r="C46" s="26" t="s">
        <v>64</v>
      </c>
      <c r="D46" s="26"/>
      <c r="E46" s="26"/>
      <c r="F46" s="29" t="str">
        <f>"n"</f>
        <v>n</v>
      </c>
      <c r="N46" s="17" t="s">
        <v>40</v>
      </c>
      <c r="O46" s="10" t="s">
        <v>41</v>
      </c>
      <c r="P46" s="10" t="s">
        <v>42</v>
      </c>
      <c r="S46" s="10" t="s">
        <v>41</v>
      </c>
      <c r="T46" s="10" t="s">
        <v>42</v>
      </c>
      <c r="W46" s="10" t="s">
        <v>41</v>
      </c>
      <c r="X46" s="10" t="s">
        <v>42</v>
      </c>
      <c r="AA46" s="10" t="s">
        <v>41</v>
      </c>
      <c r="AB46" s="10" t="s">
        <v>42</v>
      </c>
      <c r="AC46" s="17"/>
      <c r="AE46" s="10"/>
      <c r="AH46" s="10"/>
      <c r="AJ46" s="10"/>
      <c r="AK46" s="10"/>
      <c r="AL46" s="10"/>
    </row>
    <row r="47" spans="1:38" x14ac:dyDescent="0.45">
      <c r="C47" s="26" t="s">
        <v>65</v>
      </c>
      <c r="D47" s="26"/>
      <c r="E47" s="26"/>
      <c r="F47" s="26">
        <f>2</f>
        <v>2</v>
      </c>
      <c r="N47" s="17">
        <v>0</v>
      </c>
      <c r="O47" s="30">
        <v>0</v>
      </c>
      <c r="P47" s="22">
        <v>0</v>
      </c>
      <c r="R47" s="18"/>
      <c r="S47" s="30">
        <v>0</v>
      </c>
      <c r="T47" s="22">
        <v>0</v>
      </c>
      <c r="W47" s="30">
        <v>0</v>
      </c>
      <c r="X47" s="22">
        <v>0</v>
      </c>
      <c r="AA47" s="30">
        <v>0</v>
      </c>
      <c r="AB47" s="22">
        <v>0</v>
      </c>
      <c r="AC47" s="21"/>
      <c r="AE47" s="19"/>
      <c r="AH47" s="22"/>
      <c r="AK47" s="23"/>
      <c r="AL47" s="22"/>
    </row>
    <row r="48" spans="1:38" x14ac:dyDescent="0.45">
      <c r="A48" s="3"/>
      <c r="C48" s="26" t="s">
        <v>66</v>
      </c>
      <c r="D48" s="26"/>
      <c r="E48" s="26"/>
      <c r="F48" s="29" t="str">
        <f>"y"</f>
        <v>y</v>
      </c>
      <c r="N48" s="17">
        <v>1</v>
      </c>
      <c r="O48" s="30">
        <v>0</v>
      </c>
      <c r="P48" s="22">
        <v>0</v>
      </c>
      <c r="R48" s="18"/>
      <c r="S48" s="30">
        <v>0</v>
      </c>
      <c r="T48" s="22">
        <v>0</v>
      </c>
      <c r="W48" s="30">
        <v>0</v>
      </c>
      <c r="X48" s="22">
        <v>0</v>
      </c>
      <c r="AA48" s="30">
        <v>0</v>
      </c>
      <c r="AB48" s="22">
        <v>0</v>
      </c>
      <c r="AC48" s="21"/>
      <c r="AE48" s="19"/>
      <c r="AH48" s="22"/>
      <c r="AK48" s="23"/>
      <c r="AL48" s="22"/>
    </row>
    <row r="49" spans="3:38" x14ac:dyDescent="0.45">
      <c r="C49" s="26" t="s">
        <v>67</v>
      </c>
      <c r="D49" s="26"/>
      <c r="E49" s="26"/>
      <c r="F49" s="29" t="str">
        <f>"n"</f>
        <v>n</v>
      </c>
      <c r="N49" s="17">
        <v>2</v>
      </c>
      <c r="O49" s="30">
        <v>0</v>
      </c>
      <c r="P49" s="22">
        <v>0</v>
      </c>
      <c r="R49" s="18"/>
      <c r="S49" s="30">
        <v>0</v>
      </c>
      <c r="T49" s="22">
        <v>0</v>
      </c>
      <c r="W49" s="30">
        <v>0</v>
      </c>
      <c r="X49" s="22">
        <v>0</v>
      </c>
      <c r="AA49" s="30">
        <v>0</v>
      </c>
      <c r="AB49" s="22">
        <v>0</v>
      </c>
      <c r="AC49" s="21"/>
      <c r="AE49" s="19"/>
      <c r="AH49" s="22"/>
      <c r="AK49" s="23"/>
      <c r="AL49" s="22"/>
    </row>
    <row r="50" spans="3:38" x14ac:dyDescent="0.45">
      <c r="N50" s="17">
        <v>3</v>
      </c>
      <c r="O50" s="30">
        <v>0</v>
      </c>
      <c r="P50" s="22">
        <v>0</v>
      </c>
      <c r="R50" s="18"/>
      <c r="S50" s="30">
        <v>0</v>
      </c>
      <c r="T50" s="22">
        <v>0</v>
      </c>
      <c r="W50" s="30">
        <v>0</v>
      </c>
      <c r="X50" s="22">
        <v>0</v>
      </c>
      <c r="AA50" s="30">
        <v>0</v>
      </c>
      <c r="AB50" s="22">
        <v>0</v>
      </c>
      <c r="AC50" s="21"/>
      <c r="AE50" s="19"/>
      <c r="AH50" s="22"/>
      <c r="AK50" s="23"/>
      <c r="AL50" s="22"/>
    </row>
    <row r="51" spans="3:38" x14ac:dyDescent="0.45">
      <c r="N51" s="17">
        <v>4</v>
      </c>
      <c r="O51" s="30">
        <v>0</v>
      </c>
      <c r="P51" s="22">
        <v>0</v>
      </c>
      <c r="R51" s="18"/>
      <c r="S51" s="30">
        <v>0</v>
      </c>
      <c r="T51" s="22">
        <v>0</v>
      </c>
      <c r="W51" s="30">
        <v>0</v>
      </c>
      <c r="X51" s="22">
        <v>0</v>
      </c>
      <c r="AA51" s="30">
        <v>0</v>
      </c>
      <c r="AB51" s="22">
        <v>0</v>
      </c>
      <c r="AC51" s="21"/>
      <c r="AE51" s="19"/>
      <c r="AH51" s="22"/>
      <c r="AK51" s="23"/>
      <c r="AL51" s="22"/>
    </row>
    <row r="52" spans="3:38" x14ac:dyDescent="0.45">
      <c r="N52" s="17">
        <v>5</v>
      </c>
      <c r="O52" s="30">
        <v>0</v>
      </c>
      <c r="P52" s="22">
        <v>0</v>
      </c>
      <c r="R52" s="18"/>
      <c r="S52" s="30">
        <v>0</v>
      </c>
      <c r="T52" s="22">
        <v>0</v>
      </c>
      <c r="W52" s="30">
        <v>0</v>
      </c>
      <c r="X52" s="22">
        <v>0</v>
      </c>
      <c r="AA52" s="30">
        <v>0</v>
      </c>
      <c r="AB52" s="22">
        <v>0</v>
      </c>
      <c r="AC52" s="21"/>
      <c r="AE52" s="19"/>
      <c r="AH52" s="22"/>
      <c r="AK52" s="23"/>
      <c r="AL52" s="22"/>
    </row>
    <row r="53" spans="3:38" x14ac:dyDescent="0.45">
      <c r="N53" s="17">
        <v>6</v>
      </c>
      <c r="O53" s="30">
        <v>0</v>
      </c>
      <c r="P53" s="22">
        <v>0</v>
      </c>
      <c r="R53" s="18"/>
      <c r="S53" s="30">
        <v>0</v>
      </c>
      <c r="T53" s="22">
        <v>0</v>
      </c>
      <c r="W53" s="30">
        <v>0</v>
      </c>
      <c r="X53" s="22">
        <v>0</v>
      </c>
      <c r="AA53" s="30">
        <v>0</v>
      </c>
      <c r="AB53" s="22">
        <v>0</v>
      </c>
      <c r="AC53" s="21"/>
      <c r="AE53" s="19"/>
      <c r="AH53" s="22"/>
      <c r="AK53" s="23"/>
      <c r="AL53" s="22"/>
    </row>
    <row r="54" spans="3:38" x14ac:dyDescent="0.45">
      <c r="N54" s="17">
        <v>7</v>
      </c>
      <c r="O54" s="30">
        <v>0</v>
      </c>
      <c r="P54" s="22">
        <v>0</v>
      </c>
      <c r="R54" s="18"/>
      <c r="S54" s="30">
        <v>0</v>
      </c>
      <c r="T54" s="22">
        <v>0</v>
      </c>
      <c r="W54" s="30">
        <v>0</v>
      </c>
      <c r="X54" s="22">
        <v>0</v>
      </c>
      <c r="AA54" s="30">
        <v>0</v>
      </c>
      <c r="AB54" s="22">
        <v>0</v>
      </c>
      <c r="AC54" s="21"/>
      <c r="AE54" s="19"/>
      <c r="AH54" s="22"/>
      <c r="AK54" s="23"/>
      <c r="AL54" s="22"/>
    </row>
    <row r="55" spans="3:38" x14ac:dyDescent="0.45">
      <c r="N55" s="17">
        <v>8</v>
      </c>
      <c r="O55" s="30">
        <v>0</v>
      </c>
      <c r="P55" s="22">
        <v>0</v>
      </c>
      <c r="R55" s="18"/>
      <c r="S55" s="30">
        <v>0</v>
      </c>
      <c r="T55" s="22">
        <v>0</v>
      </c>
      <c r="W55" s="30">
        <v>0</v>
      </c>
      <c r="X55" s="22">
        <v>0</v>
      </c>
      <c r="AA55" s="30">
        <v>0</v>
      </c>
      <c r="AB55" s="22">
        <v>0</v>
      </c>
      <c r="AC55" s="21"/>
      <c r="AE55" s="19"/>
      <c r="AH55" s="22"/>
      <c r="AK55" s="23"/>
      <c r="AL55" s="22"/>
    </row>
    <row r="56" spans="3:38" x14ac:dyDescent="0.45">
      <c r="N56" s="17">
        <v>9</v>
      </c>
      <c r="O56" s="30">
        <v>0</v>
      </c>
      <c r="P56" s="22">
        <v>0</v>
      </c>
      <c r="R56" s="18"/>
      <c r="S56" s="30">
        <v>0</v>
      </c>
      <c r="T56" s="22">
        <v>0</v>
      </c>
      <c r="W56" s="30">
        <v>0</v>
      </c>
      <c r="X56" s="22">
        <v>0</v>
      </c>
      <c r="AA56" s="30">
        <v>0</v>
      </c>
      <c r="AB56" s="22">
        <v>0</v>
      </c>
      <c r="AC56" s="21"/>
      <c r="AE56" s="19"/>
      <c r="AH56" s="22"/>
      <c r="AK56" s="23"/>
      <c r="AL56" s="22"/>
    </row>
    <row r="57" spans="3:38" x14ac:dyDescent="0.45">
      <c r="N57" s="17">
        <v>10</v>
      </c>
      <c r="O57" s="30">
        <v>0</v>
      </c>
      <c r="P57" s="22">
        <v>0</v>
      </c>
      <c r="R57" s="18"/>
      <c r="S57" s="30">
        <v>0</v>
      </c>
      <c r="T57" s="22">
        <v>0</v>
      </c>
      <c r="W57" s="30">
        <v>0</v>
      </c>
      <c r="X57" s="22">
        <v>0</v>
      </c>
      <c r="AA57" s="30">
        <v>0</v>
      </c>
      <c r="AB57" s="22">
        <v>0</v>
      </c>
      <c r="AC57" s="21"/>
      <c r="AE57" s="19"/>
      <c r="AH57" s="22"/>
      <c r="AK57" s="23"/>
      <c r="AL57" s="22"/>
    </row>
    <row r="58" spans="3:38" x14ac:dyDescent="0.45">
      <c r="N58" s="17">
        <v>11</v>
      </c>
      <c r="O58" s="30">
        <v>0</v>
      </c>
      <c r="P58" s="22">
        <v>0</v>
      </c>
      <c r="R58" s="18"/>
      <c r="S58" s="30">
        <v>0</v>
      </c>
      <c r="T58" s="22">
        <v>0</v>
      </c>
      <c r="W58" s="30">
        <v>0</v>
      </c>
      <c r="X58" s="22">
        <v>0</v>
      </c>
      <c r="AA58" s="30">
        <v>0</v>
      </c>
      <c r="AB58" s="22">
        <v>0</v>
      </c>
      <c r="AC58" s="21"/>
      <c r="AE58" s="19"/>
      <c r="AH58" s="22"/>
      <c r="AK58" s="23"/>
      <c r="AL58" s="22"/>
    </row>
    <row r="59" spans="3:38" x14ac:dyDescent="0.45">
      <c r="N59" s="17">
        <v>12</v>
      </c>
      <c r="O59" s="30">
        <v>0</v>
      </c>
      <c r="P59" s="22">
        <v>0</v>
      </c>
      <c r="R59" s="18"/>
      <c r="S59" s="30">
        <v>0</v>
      </c>
      <c r="T59" s="22">
        <v>0</v>
      </c>
      <c r="W59" s="30">
        <v>0</v>
      </c>
      <c r="X59" s="22">
        <v>0</v>
      </c>
      <c r="AA59" s="30">
        <v>0</v>
      </c>
      <c r="AB59" s="22">
        <v>0</v>
      </c>
      <c r="AC59" s="21"/>
      <c r="AE59" s="19"/>
      <c r="AH59" s="22"/>
      <c r="AK59" s="23"/>
      <c r="AL59" s="22"/>
    </row>
    <row r="60" spans="3:38" x14ac:dyDescent="0.45">
      <c r="N60" s="17">
        <v>13</v>
      </c>
      <c r="O60" s="30">
        <v>0</v>
      </c>
      <c r="P60" s="22">
        <v>0</v>
      </c>
      <c r="R60" s="18"/>
      <c r="S60" s="30">
        <v>0</v>
      </c>
      <c r="T60" s="22">
        <v>0</v>
      </c>
      <c r="W60" s="30">
        <v>0</v>
      </c>
      <c r="X60" s="22">
        <v>0</v>
      </c>
      <c r="AA60" s="30">
        <v>0</v>
      </c>
      <c r="AB60" s="22">
        <v>0</v>
      </c>
      <c r="AC60" s="21"/>
      <c r="AE60" s="19"/>
      <c r="AH60" s="22"/>
      <c r="AK60" s="23"/>
      <c r="AL60" s="22"/>
    </row>
    <row r="61" spans="3:38" x14ac:dyDescent="0.45">
      <c r="N61" s="17">
        <v>14</v>
      </c>
      <c r="O61" s="30">
        <v>0</v>
      </c>
      <c r="P61" s="22">
        <v>0</v>
      </c>
      <c r="R61" s="18"/>
      <c r="S61" s="30">
        <v>0</v>
      </c>
      <c r="T61" s="22">
        <v>0</v>
      </c>
      <c r="W61" s="30">
        <v>0</v>
      </c>
      <c r="X61" s="22">
        <v>0</v>
      </c>
      <c r="AA61" s="30">
        <v>0</v>
      </c>
      <c r="AB61" s="22">
        <v>0</v>
      </c>
      <c r="AC61" s="21"/>
      <c r="AE61" s="19"/>
      <c r="AH61" s="22"/>
      <c r="AK61" s="23"/>
      <c r="AL61" s="22"/>
    </row>
    <row r="62" spans="3:38" x14ac:dyDescent="0.45">
      <c r="N62" s="17" t="s">
        <v>53</v>
      </c>
      <c r="O62" s="30">
        <v>0</v>
      </c>
      <c r="P62" s="22">
        <v>0</v>
      </c>
      <c r="R62" s="18"/>
      <c r="S62" s="30">
        <v>0</v>
      </c>
      <c r="T62" s="22">
        <v>0</v>
      </c>
      <c r="W62" s="30">
        <v>0</v>
      </c>
      <c r="X62" s="22">
        <v>0</v>
      </c>
      <c r="AA62" s="30">
        <v>0</v>
      </c>
      <c r="AB62" s="22">
        <v>0</v>
      </c>
      <c r="AC62" s="21"/>
      <c r="AE62" s="19"/>
      <c r="AH62" s="22"/>
      <c r="AK62" s="23"/>
      <c r="AL62" s="22"/>
    </row>
    <row r="64" spans="3:38" x14ac:dyDescent="0.45">
      <c r="N64" t="s">
        <v>54</v>
      </c>
      <c r="O64" s="31">
        <f>SUM(O47:O62)</f>
        <v>0</v>
      </c>
      <c r="P64" s="2"/>
      <c r="S64" s="31">
        <f>SUM(S47:S62)</f>
        <v>0</v>
      </c>
      <c r="T64" s="2"/>
      <c r="W64" s="31">
        <f>SUM(W47:W62)</f>
        <v>0</v>
      </c>
      <c r="X64" s="2"/>
      <c r="AA64" s="31">
        <f>SUM(AA47:AA62)</f>
        <v>0</v>
      </c>
      <c r="AB64" s="2"/>
      <c r="AE64" s="2"/>
    </row>
    <row r="65" spans="1:38" x14ac:dyDescent="0.45">
      <c r="N65" s="17"/>
      <c r="P65" s="23"/>
      <c r="Q65" s="22"/>
      <c r="U65" s="23"/>
      <c r="V65" s="22"/>
      <c r="W65" s="22"/>
      <c r="X65" s="22"/>
      <c r="Z65" s="23"/>
      <c r="AA65" s="22"/>
      <c r="AB65" s="22"/>
      <c r="AC65" s="17"/>
      <c r="AE65" s="23"/>
      <c r="AF65" s="22"/>
      <c r="AH65" s="22"/>
      <c r="AK65" s="23"/>
      <c r="AL65" s="22"/>
    </row>
    <row r="66" spans="1:38" x14ac:dyDescent="0.45">
      <c r="N66" s="17"/>
      <c r="P66" s="23"/>
      <c r="Q66" s="22"/>
      <c r="U66" s="23"/>
      <c r="V66" s="22"/>
      <c r="W66" s="22"/>
      <c r="X66" s="22"/>
      <c r="Z66" s="23"/>
      <c r="AA66" s="22"/>
      <c r="AB66" s="22"/>
      <c r="AC66" s="17"/>
      <c r="AE66" s="23"/>
      <c r="AF66" s="22"/>
      <c r="AH66" s="22"/>
      <c r="AK66" s="23"/>
      <c r="AL66" s="22"/>
    </row>
    <row r="67" spans="1:38" x14ac:dyDescent="0.45">
      <c r="N67" s="17"/>
      <c r="P67" s="23"/>
      <c r="Q67" s="22"/>
      <c r="U67" s="23"/>
      <c r="V67" s="22"/>
      <c r="W67" s="22"/>
      <c r="X67" s="22"/>
      <c r="Z67" s="23"/>
      <c r="AA67" s="22"/>
      <c r="AB67" s="22"/>
      <c r="AC67" s="17"/>
      <c r="AE67" s="23"/>
      <c r="AF67" s="22"/>
      <c r="AH67" s="22"/>
      <c r="AK67" s="23"/>
      <c r="AL67" s="22"/>
    </row>
    <row r="68" spans="1:38" ht="22.5" x14ac:dyDescent="0.75">
      <c r="A68" s="3" t="s">
        <v>22</v>
      </c>
      <c r="C68" s="1" t="s">
        <v>23</v>
      </c>
      <c r="E68" s="2"/>
      <c r="F68" s="3" t="s">
        <v>24</v>
      </c>
      <c r="J68" s="3" t="str">
        <f>J1</f>
        <v>VERSION 2.2 (17/8/98)</v>
      </c>
      <c r="N68" s="3" t="s">
        <v>26</v>
      </c>
      <c r="P68" s="5" t="str">
        <f>($C$3)</f>
        <v>p7eINT_metier</v>
      </c>
      <c r="T68" s="6" t="s">
        <v>27</v>
      </c>
      <c r="W68" s="7" t="str">
        <f>($C$5)</f>
        <v>Plaice VIIe - International (Used metier based datasets)</v>
      </c>
    </row>
    <row r="69" spans="1:38" x14ac:dyDescent="0.45">
      <c r="F69" s="3"/>
      <c r="N69" s="3"/>
    </row>
    <row r="70" spans="1:38" x14ac:dyDescent="0.45">
      <c r="A70" s="3" t="s">
        <v>26</v>
      </c>
      <c r="C70" s="8" t="str">
        <f>C3</f>
        <v>p7eINT_metier</v>
      </c>
      <c r="N70" s="6" t="s">
        <v>29</v>
      </c>
      <c r="P70" s="5">
        <f>($B$7)</f>
        <v>1986</v>
      </c>
      <c r="Q70" s="9"/>
      <c r="R70" s="9"/>
      <c r="S70" s="9"/>
      <c r="T70" s="6" t="s">
        <v>30</v>
      </c>
      <c r="U70" s="10"/>
      <c r="W70" s="5" t="str">
        <f>($D$7)</f>
        <v>Combined</v>
      </c>
    </row>
    <row r="71" spans="1:38" x14ac:dyDescent="0.45">
      <c r="A71" s="3"/>
      <c r="N71" s="6"/>
      <c r="P71" s="6"/>
      <c r="Q71" s="9"/>
      <c r="R71" s="9"/>
      <c r="S71" s="9"/>
      <c r="U71" s="10"/>
    </row>
    <row r="72" spans="1:38" x14ac:dyDescent="0.45">
      <c r="A72" s="6" t="s">
        <v>27</v>
      </c>
      <c r="C72" s="11" t="str">
        <f>C5</f>
        <v>Plaice VIIe - International (Used metier based datasets)</v>
      </c>
      <c r="D72" s="9"/>
      <c r="E72" s="9"/>
      <c r="G72" s="10"/>
      <c r="N72" s="6" t="s">
        <v>32</v>
      </c>
      <c r="P72" s="36">
        <f>($F$7)</f>
        <v>42194</v>
      </c>
      <c r="Q72" s="2"/>
      <c r="R72" s="2"/>
      <c r="T72" s="6" t="s">
        <v>33</v>
      </c>
      <c r="U72" s="2"/>
      <c r="W72" s="5" t="str">
        <f>($J$7)</f>
        <v>idh</v>
      </c>
    </row>
    <row r="73" spans="1:38" x14ac:dyDescent="0.45">
      <c r="A73" s="6"/>
      <c r="C73" s="6"/>
      <c r="D73" s="9"/>
      <c r="E73" s="9"/>
      <c r="G73" s="10"/>
    </row>
    <row r="74" spans="1:38" x14ac:dyDescent="0.45">
      <c r="A74" s="6" t="s">
        <v>29</v>
      </c>
      <c r="B74" s="12">
        <f>B7</f>
        <v>1986</v>
      </c>
      <c r="C74" s="9" t="s">
        <v>30</v>
      </c>
      <c r="D74" s="13" t="str">
        <f>D7</f>
        <v>Combined</v>
      </c>
      <c r="E74" s="4" t="s">
        <v>32</v>
      </c>
      <c r="F74" s="35">
        <f>F7</f>
        <v>42194</v>
      </c>
      <c r="G74" s="2"/>
      <c r="I74" s="4" t="s">
        <v>33</v>
      </c>
      <c r="J74" s="12" t="str">
        <f>J7</f>
        <v>idh</v>
      </c>
    </row>
    <row r="75" spans="1:38" x14ac:dyDescent="0.45">
      <c r="A75" s="6"/>
      <c r="B75" s="12"/>
      <c r="C75" s="9"/>
      <c r="D75" s="13"/>
      <c r="E75" s="4"/>
      <c r="F75" s="14"/>
      <c r="G75" s="2"/>
      <c r="I75" s="4"/>
      <c r="J75" s="12"/>
      <c r="N75" s="15" t="s">
        <v>68</v>
      </c>
    </row>
    <row r="77" spans="1:38" x14ac:dyDescent="0.45">
      <c r="H77" s="16" t="s">
        <v>39</v>
      </c>
      <c r="I77" s="4"/>
      <c r="N77" s="3" t="s">
        <v>37</v>
      </c>
    </row>
    <row r="78" spans="1:38" x14ac:dyDescent="0.45">
      <c r="C78" s="16" t="s">
        <v>69</v>
      </c>
      <c r="D78" s="16" t="s">
        <v>70</v>
      </c>
      <c r="E78" s="16" t="s">
        <v>71</v>
      </c>
      <c r="F78" s="16" t="s">
        <v>72</v>
      </c>
      <c r="H78" s="16" t="s">
        <v>47</v>
      </c>
      <c r="I78" s="4"/>
      <c r="AE78" s="37" t="str">
        <f>J13</f>
        <v>TOTAL</v>
      </c>
      <c r="AF78" s="2"/>
    </row>
    <row r="79" spans="1:38" x14ac:dyDescent="0.45">
      <c r="A79" t="s">
        <v>48</v>
      </c>
      <c r="C79" s="20">
        <f>C15</f>
        <v>1810</v>
      </c>
      <c r="D79" s="20">
        <f>D15</f>
        <v>267.87521460039602</v>
      </c>
      <c r="E79" s="20">
        <f>E15</f>
        <v>0</v>
      </c>
      <c r="F79" s="20">
        <f>F15</f>
        <v>0</v>
      </c>
      <c r="H79" s="22">
        <f>SUM(C79:F79)</f>
        <v>2077.8752146003962</v>
      </c>
      <c r="O79" s="37" t="str">
        <f>C14</f>
        <v>International</v>
      </c>
      <c r="P79" s="2"/>
      <c r="S79" s="37" t="str">
        <f>D14</f>
        <v>Migration</v>
      </c>
      <c r="T79" s="2"/>
      <c r="W79" s="37" t="str">
        <f>E14</f>
        <v>-</v>
      </c>
      <c r="X79" s="2"/>
      <c r="AA79" s="37" t="str">
        <f>F14</f>
        <v>-</v>
      </c>
      <c r="AB79" s="2"/>
      <c r="AE79" s="37" t="str">
        <f>J14</f>
        <v>ANNUAL</v>
      </c>
      <c r="AF79" s="2"/>
    </row>
    <row r="80" spans="1:38" x14ac:dyDescent="0.45">
      <c r="A80" t="s">
        <v>73</v>
      </c>
      <c r="N80" s="17" t="s">
        <v>40</v>
      </c>
      <c r="O80" s="10" t="s">
        <v>41</v>
      </c>
      <c r="P80" s="10" t="s">
        <v>42</v>
      </c>
      <c r="S80" s="10" t="s">
        <v>41</v>
      </c>
      <c r="T80" s="10" t="s">
        <v>42</v>
      </c>
      <c r="U80" s="10"/>
      <c r="W80" s="10" t="s">
        <v>41</v>
      </c>
      <c r="X80" s="10" t="s">
        <v>42</v>
      </c>
      <c r="Y80" s="10"/>
      <c r="AA80" s="10" t="s">
        <v>41</v>
      </c>
      <c r="AB80" s="10" t="s">
        <v>42</v>
      </c>
      <c r="AC80" s="10"/>
      <c r="AE80" s="10" t="s">
        <v>74</v>
      </c>
      <c r="AF80" s="10" t="s">
        <v>75</v>
      </c>
    </row>
    <row r="81" spans="1:33" x14ac:dyDescent="0.45">
      <c r="N81" s="17">
        <v>0</v>
      </c>
      <c r="O81" s="30">
        <f>SUM($O$14*$C$21)</f>
        <v>0</v>
      </c>
      <c r="P81" s="22">
        <f t="shared" ref="P81:P96" si="0">P14</f>
        <v>0</v>
      </c>
      <c r="Q81" s="22">
        <f t="shared" ref="Q81:Q96" si="1">SUM(O81*P81)</f>
        <v>0</v>
      </c>
      <c r="S81" s="30">
        <f t="shared" ref="S81:S96" si="2">SUM(S14*$D$21)</f>
        <v>0</v>
      </c>
      <c r="T81" s="22">
        <f t="shared" ref="T81:T96" si="3">T14</f>
        <v>0</v>
      </c>
      <c r="U81" s="22">
        <f t="shared" ref="U81:U96" si="4">SUM(S81*T81)</f>
        <v>0</v>
      </c>
      <c r="W81" s="30">
        <f t="shared" ref="W81:W96" si="5">SUM(W14*$E$21)</f>
        <v>0</v>
      </c>
      <c r="X81" s="22">
        <f t="shared" ref="X81:X96" si="6">X14</f>
        <v>0</v>
      </c>
      <c r="Y81" s="22">
        <f t="shared" ref="Y81:Y96" si="7">SUM(W81*X81)</f>
        <v>0</v>
      </c>
      <c r="AA81" s="30">
        <f t="shared" ref="AA81:AA96" si="8">SUM(AA14*$F$21)</f>
        <v>0</v>
      </c>
      <c r="AB81" s="22">
        <f t="shared" ref="AB81:AB96" si="9">AB14</f>
        <v>0</v>
      </c>
      <c r="AC81" s="22">
        <f t="shared" ref="AC81:AC96" si="10">SUM(AA81*AB81)</f>
        <v>0</v>
      </c>
      <c r="AE81" s="30">
        <f t="shared" ref="AE81:AE96" si="11">SUM(AA81+W81+S81+O81)*$J$21</f>
        <v>0</v>
      </c>
      <c r="AF81" s="22">
        <f t="shared" ref="AF81:AF96" si="12">IF(O81+S81+W81+AA81 =0,0,(P81*O81 +T81*S81+ X81*W81 +AB81*AA81)/(O81+S81+W81+AA81))</f>
        <v>0</v>
      </c>
      <c r="AG81">
        <f t="shared" ref="AG81:AG96" si="13">SUM(AE81*AF81)</f>
        <v>0</v>
      </c>
    </row>
    <row r="82" spans="1:33" x14ac:dyDescent="0.45">
      <c r="A82" t="s">
        <v>52</v>
      </c>
      <c r="C82" s="24">
        <f>C24</f>
        <v>1.0002922651933701</v>
      </c>
      <c r="D82" s="24">
        <f>D24</f>
        <v>0.99999999999999867</v>
      </c>
      <c r="E82" s="24">
        <f>E24</f>
        <v>0</v>
      </c>
      <c r="F82" s="24">
        <f>F24</f>
        <v>0</v>
      </c>
      <c r="G82" s="10"/>
      <c r="H82" s="24">
        <f>J24</f>
        <v>1.0002545869916935</v>
      </c>
      <c r="I82" s="10"/>
      <c r="N82" s="17">
        <v>1</v>
      </c>
      <c r="O82" s="30">
        <f>SUM($O$15*$C$21)</f>
        <v>10000</v>
      </c>
      <c r="P82" s="22">
        <f t="shared" si="0"/>
        <v>0.18099999999999999</v>
      </c>
      <c r="Q82" s="22">
        <f t="shared" si="1"/>
        <v>1810</v>
      </c>
      <c r="S82" s="30">
        <f t="shared" si="2"/>
        <v>0</v>
      </c>
      <c r="T82" s="22">
        <f t="shared" si="3"/>
        <v>0</v>
      </c>
      <c r="U82" s="22">
        <f t="shared" si="4"/>
        <v>0</v>
      </c>
      <c r="W82" s="30">
        <f t="shared" si="5"/>
        <v>0</v>
      </c>
      <c r="X82" s="22">
        <f t="shared" si="6"/>
        <v>0</v>
      </c>
      <c r="Y82" s="22">
        <f t="shared" si="7"/>
        <v>0</v>
      </c>
      <c r="AA82" s="30">
        <f t="shared" si="8"/>
        <v>0</v>
      </c>
      <c r="AB82" s="22">
        <f t="shared" si="9"/>
        <v>0</v>
      </c>
      <c r="AC82" s="22">
        <f t="shared" si="10"/>
        <v>0</v>
      </c>
      <c r="AE82" s="30">
        <f t="shared" si="11"/>
        <v>10000</v>
      </c>
      <c r="AF82" s="22">
        <f t="shared" si="12"/>
        <v>0.18099999999999999</v>
      </c>
      <c r="AG82">
        <f t="shared" si="13"/>
        <v>1810</v>
      </c>
    </row>
    <row r="83" spans="1:33" x14ac:dyDescent="0.45">
      <c r="N83" s="17">
        <v>2</v>
      </c>
      <c r="O83" s="30">
        <f>SUM($O$16*$C$21)</f>
        <v>894000</v>
      </c>
      <c r="P83" s="22">
        <f t="shared" si="0"/>
        <v>0.27100000000000002</v>
      </c>
      <c r="Q83" s="22">
        <f t="shared" si="1"/>
        <v>242274.00000000003</v>
      </c>
      <c r="S83" s="30">
        <f t="shared" si="2"/>
        <v>19710</v>
      </c>
      <c r="T83" s="22">
        <f t="shared" si="3"/>
        <v>0.21830196098982599</v>
      </c>
      <c r="U83" s="22">
        <f t="shared" si="4"/>
        <v>4302.7316511094705</v>
      </c>
      <c r="W83" s="30">
        <f t="shared" si="5"/>
        <v>0</v>
      </c>
      <c r="X83" s="22">
        <f t="shared" si="6"/>
        <v>0</v>
      </c>
      <c r="Y83" s="22">
        <f t="shared" si="7"/>
        <v>0</v>
      </c>
      <c r="AA83" s="30">
        <f t="shared" si="8"/>
        <v>0</v>
      </c>
      <c r="AB83" s="22">
        <f t="shared" si="9"/>
        <v>0</v>
      </c>
      <c r="AC83" s="22">
        <f t="shared" si="10"/>
        <v>0</v>
      </c>
      <c r="AE83" s="30">
        <f t="shared" si="11"/>
        <v>913710</v>
      </c>
      <c r="AF83" s="22">
        <f t="shared" si="12"/>
        <v>0.26986322974588162</v>
      </c>
      <c r="AG83">
        <f t="shared" si="13"/>
        <v>246576.7316511095</v>
      </c>
    </row>
    <row r="84" spans="1:33" x14ac:dyDescent="0.45">
      <c r="N84" s="17">
        <v>3</v>
      </c>
      <c r="O84" s="30">
        <f>SUM($O$17*$C$21)</f>
        <v>2104000</v>
      </c>
      <c r="P84" s="22">
        <f t="shared" si="0"/>
        <v>0.36499999999999999</v>
      </c>
      <c r="Q84" s="22">
        <f t="shared" si="1"/>
        <v>767960</v>
      </c>
      <c r="S84" s="30">
        <f t="shared" si="2"/>
        <v>222043.5</v>
      </c>
      <c r="T84" s="22">
        <f t="shared" si="3"/>
        <v>0.28018591744517501</v>
      </c>
      <c r="U84" s="22">
        <f t="shared" si="4"/>
        <v>62213.461760237718</v>
      </c>
      <c r="W84" s="30">
        <f t="shared" si="5"/>
        <v>0</v>
      </c>
      <c r="X84" s="22">
        <f t="shared" si="6"/>
        <v>0</v>
      </c>
      <c r="Y84" s="22">
        <f t="shared" si="7"/>
        <v>0</v>
      </c>
      <c r="AA84" s="30">
        <f t="shared" si="8"/>
        <v>0</v>
      </c>
      <c r="AB84" s="22">
        <f t="shared" si="9"/>
        <v>0</v>
      </c>
      <c r="AC84" s="22">
        <f t="shared" si="10"/>
        <v>0</v>
      </c>
      <c r="AE84" s="30">
        <f t="shared" si="11"/>
        <v>2326043.5</v>
      </c>
      <c r="AF84" s="22">
        <f t="shared" si="12"/>
        <v>0.35690367001315226</v>
      </c>
      <c r="AG84">
        <f t="shared" si="13"/>
        <v>830173.4617602377</v>
      </c>
    </row>
    <row r="85" spans="1:33" x14ac:dyDescent="0.45">
      <c r="N85" s="17">
        <v>4</v>
      </c>
      <c r="O85" s="30">
        <f>SUM($O$18*$C$21)</f>
        <v>642000</v>
      </c>
      <c r="P85" s="22">
        <f t="shared" si="0"/>
        <v>0.46200000000000002</v>
      </c>
      <c r="Q85" s="22">
        <f t="shared" si="1"/>
        <v>296604</v>
      </c>
      <c r="S85" s="30">
        <f t="shared" si="2"/>
        <v>266112</v>
      </c>
      <c r="T85" s="22">
        <f t="shared" si="3"/>
        <v>0.36275351941128797</v>
      </c>
      <c r="U85" s="22">
        <f t="shared" si="4"/>
        <v>96533.064557576668</v>
      </c>
      <c r="W85" s="30">
        <f t="shared" si="5"/>
        <v>0</v>
      </c>
      <c r="X85" s="22">
        <f t="shared" si="6"/>
        <v>0</v>
      </c>
      <c r="Y85" s="22">
        <f t="shared" si="7"/>
        <v>0</v>
      </c>
      <c r="AA85" s="30">
        <f t="shared" si="8"/>
        <v>0</v>
      </c>
      <c r="AB85" s="22">
        <f t="shared" si="9"/>
        <v>0</v>
      </c>
      <c r="AC85" s="22">
        <f t="shared" si="10"/>
        <v>0</v>
      </c>
      <c r="AE85" s="30">
        <f t="shared" si="11"/>
        <v>908112</v>
      </c>
      <c r="AF85" s="22">
        <f t="shared" si="12"/>
        <v>0.43291693596998682</v>
      </c>
      <c r="AG85">
        <f t="shared" si="13"/>
        <v>393137.06455757667</v>
      </c>
    </row>
    <row r="86" spans="1:33" x14ac:dyDescent="0.45">
      <c r="N86" s="17">
        <v>5</v>
      </c>
      <c r="O86" s="30">
        <f>SUM($O$19*$C$21)</f>
        <v>364000</v>
      </c>
      <c r="P86" s="22">
        <f t="shared" si="0"/>
        <v>0.56299999999999994</v>
      </c>
      <c r="Q86" s="22">
        <f t="shared" si="1"/>
        <v>204931.99999999997</v>
      </c>
      <c r="S86" s="30">
        <f t="shared" si="2"/>
        <v>113700</v>
      </c>
      <c r="T86" s="22">
        <f t="shared" si="3"/>
        <v>0.48343333482418599</v>
      </c>
      <c r="U86" s="22">
        <f t="shared" si="4"/>
        <v>54966.370169509944</v>
      </c>
      <c r="W86" s="30">
        <f t="shared" si="5"/>
        <v>0</v>
      </c>
      <c r="X86" s="22">
        <f t="shared" si="6"/>
        <v>0</v>
      </c>
      <c r="Y86" s="22">
        <f t="shared" si="7"/>
        <v>0</v>
      </c>
      <c r="AA86" s="30">
        <f t="shared" si="8"/>
        <v>0</v>
      </c>
      <c r="AB86" s="22">
        <f t="shared" si="9"/>
        <v>0</v>
      </c>
      <c r="AC86" s="22">
        <f t="shared" si="10"/>
        <v>0</v>
      </c>
      <c r="AE86" s="30">
        <f t="shared" si="11"/>
        <v>477700</v>
      </c>
      <c r="AF86" s="22">
        <f t="shared" si="12"/>
        <v>0.54406190112939057</v>
      </c>
      <c r="AG86">
        <f t="shared" si="13"/>
        <v>259898.37016950987</v>
      </c>
    </row>
    <row r="87" spans="1:33" x14ac:dyDescent="0.45">
      <c r="N87" s="17">
        <v>6</v>
      </c>
      <c r="O87" s="30">
        <f>SUM($O$20*$C$21)</f>
        <v>67000</v>
      </c>
      <c r="P87" s="22">
        <f t="shared" si="0"/>
        <v>0.66700000000000004</v>
      </c>
      <c r="Q87" s="22">
        <f t="shared" si="1"/>
        <v>44689</v>
      </c>
      <c r="S87" s="30">
        <f t="shared" si="2"/>
        <v>43050</v>
      </c>
      <c r="T87" s="22">
        <f t="shared" si="3"/>
        <v>0.60256663799104104</v>
      </c>
      <c r="U87" s="22">
        <f t="shared" si="4"/>
        <v>25940.493765514319</v>
      </c>
      <c r="W87" s="30">
        <f t="shared" si="5"/>
        <v>0</v>
      </c>
      <c r="X87" s="22">
        <f t="shared" si="6"/>
        <v>0</v>
      </c>
      <c r="Y87" s="22">
        <f t="shared" si="7"/>
        <v>0</v>
      </c>
      <c r="AA87" s="30">
        <f t="shared" si="8"/>
        <v>0</v>
      </c>
      <c r="AB87" s="22">
        <f t="shared" si="9"/>
        <v>0</v>
      </c>
      <c r="AC87" s="22">
        <f t="shared" si="10"/>
        <v>0</v>
      </c>
      <c r="AE87" s="30">
        <f t="shared" si="11"/>
        <v>110050</v>
      </c>
      <c r="AF87" s="22">
        <f t="shared" si="12"/>
        <v>0.64179458214915319</v>
      </c>
      <c r="AG87">
        <f t="shared" si="13"/>
        <v>70629.493765514315</v>
      </c>
    </row>
    <row r="88" spans="1:33" x14ac:dyDescent="0.45">
      <c r="N88" s="17">
        <v>7</v>
      </c>
      <c r="O88" s="30">
        <f>SUM($O$21*$C$21)</f>
        <v>106000</v>
      </c>
      <c r="P88" s="22">
        <f t="shared" si="0"/>
        <v>0.77500000000000002</v>
      </c>
      <c r="Q88" s="22">
        <f t="shared" si="1"/>
        <v>82150</v>
      </c>
      <c r="S88" s="30">
        <f t="shared" si="2"/>
        <v>20550</v>
      </c>
      <c r="T88" s="22">
        <f t="shared" si="3"/>
        <v>0.71831191452241905</v>
      </c>
      <c r="U88" s="22">
        <f t="shared" si="4"/>
        <v>14761.309843435711</v>
      </c>
      <c r="W88" s="30">
        <f t="shared" si="5"/>
        <v>0</v>
      </c>
      <c r="X88" s="22">
        <f t="shared" si="6"/>
        <v>0</v>
      </c>
      <c r="Y88" s="22">
        <f t="shared" si="7"/>
        <v>0</v>
      </c>
      <c r="AA88" s="30">
        <f t="shared" si="8"/>
        <v>0</v>
      </c>
      <c r="AB88" s="22">
        <f t="shared" si="9"/>
        <v>0</v>
      </c>
      <c r="AC88" s="22">
        <f t="shared" si="10"/>
        <v>0</v>
      </c>
      <c r="AE88" s="30">
        <f t="shared" si="11"/>
        <v>126550</v>
      </c>
      <c r="AF88" s="22">
        <f t="shared" si="12"/>
        <v>0.76579462539261722</v>
      </c>
      <c r="AG88">
        <f t="shared" si="13"/>
        <v>96911.309843435709</v>
      </c>
    </row>
    <row r="89" spans="1:33" x14ac:dyDescent="0.45">
      <c r="N89" s="17">
        <v>8</v>
      </c>
      <c r="O89" s="30">
        <f>SUM($O$22*$C$21)</f>
        <v>61000</v>
      </c>
      <c r="P89" s="22">
        <f t="shared" si="0"/>
        <v>0.88700000000000001</v>
      </c>
      <c r="Q89" s="22">
        <f t="shared" si="1"/>
        <v>54107</v>
      </c>
      <c r="S89" s="30">
        <f t="shared" si="2"/>
        <v>5400</v>
      </c>
      <c r="T89" s="22">
        <f t="shared" si="3"/>
        <v>0.86555140850680401</v>
      </c>
      <c r="U89" s="22">
        <f t="shared" si="4"/>
        <v>4673.9776059367414</v>
      </c>
      <c r="W89" s="30">
        <f t="shared" si="5"/>
        <v>0</v>
      </c>
      <c r="X89" s="22">
        <f t="shared" si="6"/>
        <v>0</v>
      </c>
      <c r="Y89" s="22">
        <f t="shared" si="7"/>
        <v>0</v>
      </c>
      <c r="AA89" s="30">
        <f t="shared" si="8"/>
        <v>0</v>
      </c>
      <c r="AB89" s="22">
        <f t="shared" si="9"/>
        <v>0</v>
      </c>
      <c r="AC89" s="22">
        <f t="shared" si="10"/>
        <v>0</v>
      </c>
      <c r="AE89" s="30">
        <f t="shared" si="11"/>
        <v>66400</v>
      </c>
      <c r="AF89" s="22">
        <f t="shared" si="12"/>
        <v>0.88525568683639677</v>
      </c>
      <c r="AG89">
        <f t="shared" si="13"/>
        <v>58780.977605936743</v>
      </c>
    </row>
    <row r="90" spans="1:33" x14ac:dyDescent="0.45">
      <c r="N90" s="17">
        <v>9</v>
      </c>
      <c r="O90" s="30">
        <f>SUM($O$23*$C$21)</f>
        <v>27000</v>
      </c>
      <c r="P90" s="22">
        <f t="shared" si="0"/>
        <v>1.0029999999999999</v>
      </c>
      <c r="Q90" s="22">
        <f t="shared" si="1"/>
        <v>27080.999999999996</v>
      </c>
      <c r="S90" s="30">
        <f t="shared" si="2"/>
        <v>1500</v>
      </c>
      <c r="T90" s="22">
        <f t="shared" si="3"/>
        <v>1.0175314284038799</v>
      </c>
      <c r="U90" s="22">
        <f t="shared" si="4"/>
        <v>1526.2971426058198</v>
      </c>
      <c r="W90" s="30">
        <f t="shared" si="5"/>
        <v>0</v>
      </c>
      <c r="X90" s="22">
        <f t="shared" si="6"/>
        <v>0</v>
      </c>
      <c r="Y90" s="22">
        <f t="shared" si="7"/>
        <v>0</v>
      </c>
      <c r="AA90" s="30">
        <f t="shared" si="8"/>
        <v>0</v>
      </c>
      <c r="AB90" s="22">
        <f t="shared" si="9"/>
        <v>0</v>
      </c>
      <c r="AC90" s="22">
        <f t="shared" si="10"/>
        <v>0</v>
      </c>
      <c r="AE90" s="30">
        <f t="shared" si="11"/>
        <v>28500</v>
      </c>
      <c r="AF90" s="22">
        <f t="shared" si="12"/>
        <v>1.0037648120212568</v>
      </c>
      <c r="AG90">
        <f t="shared" si="13"/>
        <v>28607.297142605817</v>
      </c>
    </row>
    <row r="91" spans="1:33" x14ac:dyDescent="0.45">
      <c r="N91" s="17">
        <v>10</v>
      </c>
      <c r="O91" s="30">
        <f>SUM($O$24*$C$21)</f>
        <v>9000</v>
      </c>
      <c r="P91" s="22">
        <f t="shared" si="0"/>
        <v>1.123</v>
      </c>
      <c r="Q91" s="22">
        <f t="shared" si="1"/>
        <v>10107</v>
      </c>
      <c r="S91" s="30">
        <f t="shared" si="2"/>
        <v>2400</v>
      </c>
      <c r="T91" s="22">
        <f t="shared" si="3"/>
        <v>1.23229504352886</v>
      </c>
      <c r="U91" s="22">
        <f t="shared" si="4"/>
        <v>2957.5081044692638</v>
      </c>
      <c r="W91" s="30">
        <f t="shared" si="5"/>
        <v>0</v>
      </c>
      <c r="X91" s="22">
        <f t="shared" si="6"/>
        <v>0</v>
      </c>
      <c r="Y91" s="22">
        <f t="shared" si="7"/>
        <v>0</v>
      </c>
      <c r="AA91" s="30">
        <f t="shared" si="8"/>
        <v>0</v>
      </c>
      <c r="AB91" s="22">
        <f t="shared" si="9"/>
        <v>0</v>
      </c>
      <c r="AC91" s="22">
        <f t="shared" si="10"/>
        <v>0</v>
      </c>
      <c r="AE91" s="30">
        <f t="shared" si="11"/>
        <v>11400</v>
      </c>
      <c r="AF91" s="22">
        <f t="shared" si="12"/>
        <v>1.146009482848181</v>
      </c>
      <c r="AG91">
        <f t="shared" si="13"/>
        <v>13064.508104469263</v>
      </c>
    </row>
    <row r="92" spans="1:33" x14ac:dyDescent="0.45">
      <c r="N92" s="17">
        <v>11</v>
      </c>
      <c r="O92" s="30">
        <f>SUM($O$25*$C$21)</f>
        <v>10000</v>
      </c>
      <c r="P92" s="22">
        <f t="shared" si="0"/>
        <v>1.246</v>
      </c>
      <c r="Q92" s="22">
        <f t="shared" si="1"/>
        <v>12460</v>
      </c>
      <c r="S92" s="30">
        <f t="shared" si="2"/>
        <v>0</v>
      </c>
      <c r="T92" s="22">
        <f t="shared" si="3"/>
        <v>0</v>
      </c>
      <c r="U92" s="22">
        <f t="shared" si="4"/>
        <v>0</v>
      </c>
      <c r="W92" s="30">
        <f t="shared" si="5"/>
        <v>0</v>
      </c>
      <c r="X92" s="22">
        <f t="shared" si="6"/>
        <v>0</v>
      </c>
      <c r="Y92" s="22">
        <f t="shared" si="7"/>
        <v>0</v>
      </c>
      <c r="AA92" s="30">
        <f t="shared" si="8"/>
        <v>0</v>
      </c>
      <c r="AB92" s="22">
        <f t="shared" si="9"/>
        <v>0</v>
      </c>
      <c r="AC92" s="22">
        <f t="shared" si="10"/>
        <v>0</v>
      </c>
      <c r="AE92" s="30">
        <f t="shared" si="11"/>
        <v>10000</v>
      </c>
      <c r="AF92" s="22">
        <f t="shared" si="12"/>
        <v>1.246</v>
      </c>
      <c r="AG92">
        <f t="shared" si="13"/>
        <v>12460</v>
      </c>
    </row>
    <row r="93" spans="1:33" x14ac:dyDescent="0.45">
      <c r="N93" s="17">
        <v>12</v>
      </c>
      <c r="O93" s="30">
        <f>SUM($O$26*$C$21)</f>
        <v>5000</v>
      </c>
      <c r="P93" s="22">
        <f t="shared" si="0"/>
        <v>1.3740000000000001</v>
      </c>
      <c r="Q93" s="22">
        <f t="shared" si="1"/>
        <v>6870.0000000000009</v>
      </c>
      <c r="S93" s="30">
        <f t="shared" si="2"/>
        <v>0</v>
      </c>
      <c r="T93" s="22">
        <f t="shared" si="3"/>
        <v>0</v>
      </c>
      <c r="U93" s="22">
        <f t="shared" si="4"/>
        <v>0</v>
      </c>
      <c r="W93" s="30">
        <f t="shared" si="5"/>
        <v>0</v>
      </c>
      <c r="X93" s="22">
        <f t="shared" si="6"/>
        <v>0</v>
      </c>
      <c r="Y93" s="22">
        <f t="shared" si="7"/>
        <v>0</v>
      </c>
      <c r="AA93" s="30">
        <f t="shared" si="8"/>
        <v>0</v>
      </c>
      <c r="AB93" s="22">
        <f t="shared" si="9"/>
        <v>0</v>
      </c>
      <c r="AC93" s="22">
        <f t="shared" si="10"/>
        <v>0</v>
      </c>
      <c r="AE93" s="30">
        <f t="shared" si="11"/>
        <v>5000</v>
      </c>
      <c r="AF93" s="22">
        <f t="shared" si="12"/>
        <v>1.3740000000000001</v>
      </c>
      <c r="AG93">
        <f t="shared" si="13"/>
        <v>6870.0000000000009</v>
      </c>
    </row>
    <row r="94" spans="1:33" x14ac:dyDescent="0.45">
      <c r="N94" s="17">
        <v>13</v>
      </c>
      <c r="O94" s="30">
        <f>SUM($O$27*$C$21)</f>
        <v>7000</v>
      </c>
      <c r="P94" s="22">
        <f t="shared" si="0"/>
        <v>1.5049999999999999</v>
      </c>
      <c r="Q94" s="22">
        <f t="shared" si="1"/>
        <v>10535</v>
      </c>
      <c r="S94" s="30">
        <f t="shared" si="2"/>
        <v>0</v>
      </c>
      <c r="T94" s="22">
        <f t="shared" si="3"/>
        <v>0</v>
      </c>
      <c r="U94" s="22">
        <f t="shared" si="4"/>
        <v>0</v>
      </c>
      <c r="W94" s="30">
        <f t="shared" si="5"/>
        <v>0</v>
      </c>
      <c r="X94" s="22">
        <f t="shared" si="6"/>
        <v>0</v>
      </c>
      <c r="Y94" s="22">
        <f t="shared" si="7"/>
        <v>0</v>
      </c>
      <c r="AA94" s="30">
        <f t="shared" si="8"/>
        <v>0</v>
      </c>
      <c r="AB94" s="22">
        <f t="shared" si="9"/>
        <v>0</v>
      </c>
      <c r="AC94" s="22">
        <f t="shared" si="10"/>
        <v>0</v>
      </c>
      <c r="AE94" s="30">
        <f t="shared" si="11"/>
        <v>7000</v>
      </c>
      <c r="AF94" s="22">
        <f t="shared" si="12"/>
        <v>1.5049999999999999</v>
      </c>
      <c r="AG94">
        <f t="shared" si="13"/>
        <v>10535</v>
      </c>
    </row>
    <row r="95" spans="1:33" x14ac:dyDescent="0.45">
      <c r="N95" s="17">
        <v>14</v>
      </c>
      <c r="O95" s="30">
        <f>SUM($O$28*$C$21)</f>
        <v>6000</v>
      </c>
      <c r="P95" s="22">
        <f t="shared" si="0"/>
        <v>1.639</v>
      </c>
      <c r="Q95" s="22">
        <f t="shared" si="1"/>
        <v>9834</v>
      </c>
      <c r="S95" s="30">
        <f t="shared" si="2"/>
        <v>0</v>
      </c>
      <c r="T95" s="22">
        <f t="shared" si="3"/>
        <v>0</v>
      </c>
      <c r="U95" s="22">
        <f t="shared" si="4"/>
        <v>0</v>
      </c>
      <c r="W95" s="30">
        <f t="shared" si="5"/>
        <v>0</v>
      </c>
      <c r="X95" s="22">
        <f t="shared" si="6"/>
        <v>0</v>
      </c>
      <c r="Y95" s="22">
        <f t="shared" si="7"/>
        <v>0</v>
      </c>
      <c r="AA95" s="30">
        <f t="shared" si="8"/>
        <v>0</v>
      </c>
      <c r="AB95" s="22">
        <f t="shared" si="9"/>
        <v>0</v>
      </c>
      <c r="AC95" s="22">
        <f t="shared" si="10"/>
        <v>0</v>
      </c>
      <c r="AE95" s="30">
        <f t="shared" si="11"/>
        <v>6000</v>
      </c>
      <c r="AF95" s="22">
        <f t="shared" si="12"/>
        <v>1.639</v>
      </c>
      <c r="AG95">
        <f t="shared" si="13"/>
        <v>9834</v>
      </c>
    </row>
    <row r="96" spans="1:33" x14ac:dyDescent="0.45">
      <c r="N96" s="17" t="s">
        <v>53</v>
      </c>
      <c r="O96" s="30">
        <f>SUM($O$29*$C$21)</f>
        <v>22000</v>
      </c>
      <c r="P96" s="22">
        <f t="shared" si="0"/>
        <v>1.778</v>
      </c>
      <c r="Q96" s="22">
        <f t="shared" si="1"/>
        <v>39116</v>
      </c>
      <c r="S96" s="30">
        <f t="shared" si="2"/>
        <v>0</v>
      </c>
      <c r="T96" s="22">
        <f t="shared" si="3"/>
        <v>0</v>
      </c>
      <c r="U96" s="22">
        <f t="shared" si="4"/>
        <v>0</v>
      </c>
      <c r="W96" s="30">
        <f t="shared" si="5"/>
        <v>0</v>
      </c>
      <c r="X96" s="22">
        <f t="shared" si="6"/>
        <v>0</v>
      </c>
      <c r="Y96" s="22">
        <f t="shared" si="7"/>
        <v>0</v>
      </c>
      <c r="AA96" s="30">
        <f t="shared" si="8"/>
        <v>0</v>
      </c>
      <c r="AB96" s="22">
        <f t="shared" si="9"/>
        <v>0</v>
      </c>
      <c r="AC96" s="22">
        <f t="shared" si="10"/>
        <v>0</v>
      </c>
      <c r="AE96" s="30">
        <f t="shared" si="11"/>
        <v>22000</v>
      </c>
      <c r="AF96" s="22">
        <f t="shared" si="12"/>
        <v>1.778</v>
      </c>
      <c r="AG96">
        <f t="shared" si="13"/>
        <v>39116</v>
      </c>
    </row>
    <row r="98" spans="14:33" x14ac:dyDescent="0.45">
      <c r="N98" t="s">
        <v>54</v>
      </c>
      <c r="O98" s="30">
        <f>SUM(O81:O96)</f>
        <v>4334000</v>
      </c>
      <c r="Q98" s="22">
        <f>SUM(Q81:Q96)</f>
        <v>1810529</v>
      </c>
      <c r="S98" s="30">
        <f>SUM(S81:S96)</f>
        <v>694465.5</v>
      </c>
      <c r="U98" s="22">
        <f>SUM(U81:U96)</f>
        <v>267875.21460039564</v>
      </c>
      <c r="W98" s="30">
        <f>SUM(W81:W96)</f>
        <v>0</v>
      </c>
      <c r="Y98" s="22">
        <f>SUM(Y81:Y96)</f>
        <v>0</v>
      </c>
      <c r="AA98" s="30">
        <f>SUM(AA81:AA96)</f>
        <v>0</v>
      </c>
      <c r="AC98" s="22">
        <f>SUM(AC81:AC96)</f>
        <v>0</v>
      </c>
      <c r="AE98" s="30">
        <f>SUM(AE81:AE96)</f>
        <v>5028465.5</v>
      </c>
      <c r="AG98">
        <f>SUM(AG81:AG96)</f>
        <v>2078404.2146003956</v>
      </c>
    </row>
    <row r="101" spans="14:33" x14ac:dyDescent="0.45">
      <c r="N101" s="3" t="s">
        <v>26</v>
      </c>
      <c r="P101" s="5" t="str">
        <f>($C$3)</f>
        <v>p7eINT_metier</v>
      </c>
      <c r="T101" s="6" t="s">
        <v>27</v>
      </c>
      <c r="W101" s="7" t="str">
        <f>($C$5)</f>
        <v>Plaice VIIe - International (Used metier based datasets)</v>
      </c>
    </row>
    <row r="102" spans="14:33" x14ac:dyDescent="0.45">
      <c r="N102" s="3"/>
    </row>
    <row r="103" spans="14:33" x14ac:dyDescent="0.45">
      <c r="N103" s="6" t="s">
        <v>29</v>
      </c>
      <c r="P103" s="5">
        <f>($B$7)</f>
        <v>1986</v>
      </c>
      <c r="Q103" s="9"/>
      <c r="R103" s="9"/>
      <c r="S103" s="9"/>
      <c r="T103" s="6" t="s">
        <v>30</v>
      </c>
      <c r="U103" s="10"/>
      <c r="W103" s="5" t="str">
        <f>($D$7)</f>
        <v>Combined</v>
      </c>
    </row>
    <row r="104" spans="14:33" x14ac:dyDescent="0.45">
      <c r="N104" s="6"/>
      <c r="P104" s="6"/>
      <c r="Q104" s="9"/>
      <c r="R104" s="9"/>
      <c r="S104" s="9"/>
      <c r="U104" s="10"/>
    </row>
    <row r="105" spans="14:33" x14ac:dyDescent="0.45">
      <c r="N105" s="6" t="s">
        <v>32</v>
      </c>
      <c r="P105" s="36">
        <f>($F$7)</f>
        <v>42194</v>
      </c>
      <c r="Q105" s="2"/>
      <c r="R105" s="2"/>
      <c r="T105" s="6" t="s">
        <v>33</v>
      </c>
      <c r="U105" s="2"/>
      <c r="W105" s="5" t="str">
        <f>($J$7)</f>
        <v>idh</v>
      </c>
    </row>
    <row r="108" spans="14:33" x14ac:dyDescent="0.45">
      <c r="N108" s="15" t="s">
        <v>68</v>
      </c>
    </row>
    <row r="110" spans="14:33" x14ac:dyDescent="0.45">
      <c r="N110" s="3" t="s">
        <v>61</v>
      </c>
    </row>
    <row r="111" spans="14:33" x14ac:dyDescent="0.45">
      <c r="AE111" s="37" t="str">
        <f>J13</f>
        <v>TOTAL</v>
      </c>
      <c r="AF111" s="2"/>
    </row>
    <row r="112" spans="14:33" x14ac:dyDescent="0.45">
      <c r="O112" s="37" t="str">
        <f>C14</f>
        <v>International</v>
      </c>
      <c r="P112" s="2"/>
      <c r="S112" s="37" t="str">
        <f>D14</f>
        <v>Migration</v>
      </c>
      <c r="T112" s="2"/>
      <c r="W112" s="37" t="str">
        <f>E14</f>
        <v>-</v>
      </c>
      <c r="X112" s="2"/>
      <c r="AA112" s="37" t="str">
        <f>F14</f>
        <v>-</v>
      </c>
      <c r="AB112" s="37"/>
      <c r="AE112" s="37" t="str">
        <f>J14</f>
        <v>ANNUAL</v>
      </c>
      <c r="AF112" s="2"/>
    </row>
    <row r="113" spans="14:34" x14ac:dyDescent="0.45">
      <c r="N113" s="17" t="s">
        <v>40</v>
      </c>
      <c r="O113" s="10" t="s">
        <v>41</v>
      </c>
      <c r="P113" s="10" t="s">
        <v>42</v>
      </c>
      <c r="S113" s="10" t="s">
        <v>41</v>
      </c>
      <c r="T113" s="10" t="s">
        <v>42</v>
      </c>
      <c r="U113" s="10"/>
      <c r="W113" s="10" t="s">
        <v>41</v>
      </c>
      <c r="X113" s="10" t="s">
        <v>42</v>
      </c>
      <c r="Y113" s="10"/>
      <c r="AA113" s="10" t="s">
        <v>41</v>
      </c>
      <c r="AB113" s="10" t="s">
        <v>42</v>
      </c>
      <c r="AC113" s="10"/>
      <c r="AE113" s="10" t="s">
        <v>41</v>
      </c>
      <c r="AF113" s="10" t="s">
        <v>42</v>
      </c>
      <c r="AH113" s="10"/>
    </row>
    <row r="114" spans="14:34" x14ac:dyDescent="0.45">
      <c r="N114" s="17">
        <v>0</v>
      </c>
      <c r="O114" s="30">
        <f t="shared" ref="O114:O129" si="14">SUM(O47*$C$21)</f>
        <v>0</v>
      </c>
      <c r="P114" s="22">
        <f t="shared" ref="P114:P129" si="15">P47</f>
        <v>0</v>
      </c>
      <c r="Q114" s="22">
        <f t="shared" ref="Q114:Q129" si="16">SUM(O114*P114)</f>
        <v>0</v>
      </c>
      <c r="S114" s="30">
        <f t="shared" ref="S114:S129" si="17">SUM(S47*$D$21)</f>
        <v>0</v>
      </c>
      <c r="T114" s="22">
        <f t="shared" ref="T114:T129" si="18">T47</f>
        <v>0</v>
      </c>
      <c r="U114" s="22">
        <f t="shared" ref="U114:U129" si="19">SUM(S114*T114)</f>
        <v>0</v>
      </c>
      <c r="W114" s="30">
        <f t="shared" ref="W114:W129" si="20">SUM(W47*$E$21)</f>
        <v>0</v>
      </c>
      <c r="X114" s="22">
        <f t="shared" ref="X114:X129" si="21">X47</f>
        <v>0</v>
      </c>
      <c r="Y114" s="22">
        <f t="shared" ref="Y114:Y129" si="22">SUM(W114*X114)</f>
        <v>0</v>
      </c>
      <c r="AA114" s="30">
        <f t="shared" ref="AA114:AA129" si="23">SUM(AA47*$F$21)</f>
        <v>0</v>
      </c>
      <c r="AB114" s="22">
        <f t="shared" ref="AB114:AB129" si="24">AB47</f>
        <v>0</v>
      </c>
      <c r="AC114" s="22">
        <f>SUM(AA114*AB114)</f>
        <v>0</v>
      </c>
      <c r="AE114" s="30">
        <f t="shared" ref="AE114:AE129" si="25">SUM(AA114+W114+S114+O114)*$J$21</f>
        <v>0</v>
      </c>
      <c r="AF114" s="22">
        <f>IF(O114+S114+W114+AA114 =0,0,(P114*O114 +T114*S114+ X114*W114 +AB114*AA114)/(O114+S114+W114+AA114))</f>
        <v>0</v>
      </c>
      <c r="AG114">
        <f t="shared" ref="AG114:AG129" si="26">SUM(AE114*AF114)</f>
        <v>0</v>
      </c>
      <c r="AH114" s="22"/>
    </row>
    <row r="115" spans="14:34" x14ac:dyDescent="0.45">
      <c r="N115" s="17">
        <v>1</v>
      </c>
      <c r="O115" s="30">
        <f t="shared" si="14"/>
        <v>0</v>
      </c>
      <c r="P115" s="22">
        <f t="shared" si="15"/>
        <v>0</v>
      </c>
      <c r="Q115" s="22">
        <f t="shared" si="16"/>
        <v>0</v>
      </c>
      <c r="S115" s="30">
        <f t="shared" si="17"/>
        <v>0</v>
      </c>
      <c r="T115" s="22">
        <f t="shared" si="18"/>
        <v>0</v>
      </c>
      <c r="U115" s="22">
        <f t="shared" si="19"/>
        <v>0</v>
      </c>
      <c r="W115" s="30">
        <f t="shared" si="20"/>
        <v>0</v>
      </c>
      <c r="X115" s="22">
        <f t="shared" si="21"/>
        <v>0</v>
      </c>
      <c r="Y115" s="22">
        <f t="shared" si="22"/>
        <v>0</v>
      </c>
      <c r="AA115" s="30">
        <f t="shared" si="23"/>
        <v>0</v>
      </c>
      <c r="AB115" s="22">
        <f t="shared" si="24"/>
        <v>0</v>
      </c>
      <c r="AC115" s="22">
        <f t="shared" ref="AC115:AC129" si="27">SUM(AA115*AB115)</f>
        <v>0</v>
      </c>
      <c r="AE115" s="30">
        <f t="shared" si="25"/>
        <v>0</v>
      </c>
      <c r="AF115" s="22">
        <f t="shared" ref="AF115:AF129" si="28">IF(O115+S115+W115+AA115 =0,0,(P115*O115 +T115*S115+ X115*W115 +AB115*AA115)/(O115+S115+W115+AA115))</f>
        <v>0</v>
      </c>
      <c r="AG115">
        <f t="shared" si="26"/>
        <v>0</v>
      </c>
      <c r="AH115" s="22"/>
    </row>
    <row r="116" spans="14:34" x14ac:dyDescent="0.45">
      <c r="N116" s="17">
        <v>2</v>
      </c>
      <c r="O116" s="30">
        <f t="shared" si="14"/>
        <v>0</v>
      </c>
      <c r="P116" s="22">
        <f t="shared" si="15"/>
        <v>0</v>
      </c>
      <c r="Q116" s="22">
        <f t="shared" si="16"/>
        <v>0</v>
      </c>
      <c r="S116" s="30">
        <f t="shared" si="17"/>
        <v>0</v>
      </c>
      <c r="T116" s="22">
        <f t="shared" si="18"/>
        <v>0</v>
      </c>
      <c r="U116" s="22">
        <f t="shared" si="19"/>
        <v>0</v>
      </c>
      <c r="W116" s="30">
        <f t="shared" si="20"/>
        <v>0</v>
      </c>
      <c r="X116" s="22">
        <f t="shared" si="21"/>
        <v>0</v>
      </c>
      <c r="Y116" s="22">
        <f t="shared" si="22"/>
        <v>0</v>
      </c>
      <c r="AA116" s="30">
        <f t="shared" si="23"/>
        <v>0</v>
      </c>
      <c r="AB116" s="22">
        <f t="shared" si="24"/>
        <v>0</v>
      </c>
      <c r="AC116" s="22">
        <f t="shared" si="27"/>
        <v>0</v>
      </c>
      <c r="AE116" s="30">
        <f t="shared" si="25"/>
        <v>0</v>
      </c>
      <c r="AF116" s="22">
        <f t="shared" si="28"/>
        <v>0</v>
      </c>
      <c r="AG116">
        <f t="shared" si="26"/>
        <v>0</v>
      </c>
      <c r="AH116" s="22"/>
    </row>
    <row r="117" spans="14:34" x14ac:dyDescent="0.45">
      <c r="N117" s="17">
        <v>3</v>
      </c>
      <c r="O117" s="30">
        <f t="shared" si="14"/>
        <v>0</v>
      </c>
      <c r="P117" s="22">
        <f t="shared" si="15"/>
        <v>0</v>
      </c>
      <c r="Q117" s="22">
        <f t="shared" si="16"/>
        <v>0</v>
      </c>
      <c r="S117" s="30">
        <f t="shared" si="17"/>
        <v>0</v>
      </c>
      <c r="T117" s="22">
        <f t="shared" si="18"/>
        <v>0</v>
      </c>
      <c r="U117" s="22">
        <f t="shared" si="19"/>
        <v>0</v>
      </c>
      <c r="W117" s="30">
        <f t="shared" si="20"/>
        <v>0</v>
      </c>
      <c r="X117" s="22">
        <f t="shared" si="21"/>
        <v>0</v>
      </c>
      <c r="Y117" s="22">
        <f t="shared" si="22"/>
        <v>0</v>
      </c>
      <c r="AA117" s="30">
        <f t="shared" si="23"/>
        <v>0</v>
      </c>
      <c r="AB117" s="22">
        <f t="shared" si="24"/>
        <v>0</v>
      </c>
      <c r="AC117" s="22">
        <f t="shared" si="27"/>
        <v>0</v>
      </c>
      <c r="AE117" s="30">
        <f t="shared" si="25"/>
        <v>0</v>
      </c>
      <c r="AF117" s="22">
        <f t="shared" si="28"/>
        <v>0</v>
      </c>
      <c r="AG117">
        <f t="shared" si="26"/>
        <v>0</v>
      </c>
      <c r="AH117" s="22"/>
    </row>
    <row r="118" spans="14:34" x14ac:dyDescent="0.45">
      <c r="N118" s="17">
        <v>4</v>
      </c>
      <c r="O118" s="30">
        <f t="shared" si="14"/>
        <v>0</v>
      </c>
      <c r="P118" s="22">
        <f t="shared" si="15"/>
        <v>0</v>
      </c>
      <c r="Q118" s="22">
        <f t="shared" si="16"/>
        <v>0</v>
      </c>
      <c r="S118" s="30">
        <f t="shared" si="17"/>
        <v>0</v>
      </c>
      <c r="T118" s="22">
        <f t="shared" si="18"/>
        <v>0</v>
      </c>
      <c r="U118" s="22">
        <f t="shared" si="19"/>
        <v>0</v>
      </c>
      <c r="W118" s="30">
        <f t="shared" si="20"/>
        <v>0</v>
      </c>
      <c r="X118" s="22">
        <f t="shared" si="21"/>
        <v>0</v>
      </c>
      <c r="Y118" s="22">
        <f t="shared" si="22"/>
        <v>0</v>
      </c>
      <c r="AA118" s="30">
        <f t="shared" si="23"/>
        <v>0</v>
      </c>
      <c r="AB118" s="22">
        <f t="shared" si="24"/>
        <v>0</v>
      </c>
      <c r="AC118" s="22">
        <f t="shared" si="27"/>
        <v>0</v>
      </c>
      <c r="AE118" s="30">
        <f t="shared" si="25"/>
        <v>0</v>
      </c>
      <c r="AF118" s="22">
        <f t="shared" si="28"/>
        <v>0</v>
      </c>
      <c r="AG118">
        <f t="shared" si="26"/>
        <v>0</v>
      </c>
      <c r="AH118" s="22"/>
    </row>
    <row r="119" spans="14:34" x14ac:dyDescent="0.45">
      <c r="N119" s="17">
        <v>5</v>
      </c>
      <c r="O119" s="30">
        <f t="shared" si="14"/>
        <v>0</v>
      </c>
      <c r="P119" s="22">
        <f t="shared" si="15"/>
        <v>0</v>
      </c>
      <c r="Q119" s="22">
        <f t="shared" si="16"/>
        <v>0</v>
      </c>
      <c r="S119" s="30">
        <f t="shared" si="17"/>
        <v>0</v>
      </c>
      <c r="T119" s="22">
        <f t="shared" si="18"/>
        <v>0</v>
      </c>
      <c r="U119" s="22">
        <f t="shared" si="19"/>
        <v>0</v>
      </c>
      <c r="W119" s="30">
        <f t="shared" si="20"/>
        <v>0</v>
      </c>
      <c r="X119" s="22">
        <f t="shared" si="21"/>
        <v>0</v>
      </c>
      <c r="Y119" s="22">
        <f t="shared" si="22"/>
        <v>0</v>
      </c>
      <c r="AA119" s="30">
        <f t="shared" si="23"/>
        <v>0</v>
      </c>
      <c r="AB119" s="22">
        <f t="shared" si="24"/>
        <v>0</v>
      </c>
      <c r="AC119" s="22">
        <f t="shared" si="27"/>
        <v>0</v>
      </c>
      <c r="AE119" s="30">
        <f t="shared" si="25"/>
        <v>0</v>
      </c>
      <c r="AF119" s="22">
        <f t="shared" si="28"/>
        <v>0</v>
      </c>
      <c r="AG119">
        <f t="shared" si="26"/>
        <v>0</v>
      </c>
      <c r="AH119" s="22"/>
    </row>
    <row r="120" spans="14:34" x14ac:dyDescent="0.45">
      <c r="N120" s="17">
        <v>6</v>
      </c>
      <c r="O120" s="30">
        <f t="shared" si="14"/>
        <v>0</v>
      </c>
      <c r="P120" s="22">
        <f t="shared" si="15"/>
        <v>0</v>
      </c>
      <c r="Q120" s="22">
        <f t="shared" si="16"/>
        <v>0</v>
      </c>
      <c r="S120" s="30">
        <f t="shared" si="17"/>
        <v>0</v>
      </c>
      <c r="T120" s="22">
        <f t="shared" si="18"/>
        <v>0</v>
      </c>
      <c r="U120" s="22">
        <f t="shared" si="19"/>
        <v>0</v>
      </c>
      <c r="W120" s="30">
        <f t="shared" si="20"/>
        <v>0</v>
      </c>
      <c r="X120" s="22">
        <f t="shared" si="21"/>
        <v>0</v>
      </c>
      <c r="Y120" s="22">
        <f t="shared" si="22"/>
        <v>0</v>
      </c>
      <c r="AA120" s="30">
        <f t="shared" si="23"/>
        <v>0</v>
      </c>
      <c r="AB120" s="22">
        <f t="shared" si="24"/>
        <v>0</v>
      </c>
      <c r="AC120" s="22">
        <f t="shared" si="27"/>
        <v>0</v>
      </c>
      <c r="AE120" s="30">
        <f t="shared" si="25"/>
        <v>0</v>
      </c>
      <c r="AF120" s="22">
        <f t="shared" si="28"/>
        <v>0</v>
      </c>
      <c r="AG120">
        <f t="shared" si="26"/>
        <v>0</v>
      </c>
      <c r="AH120" s="22"/>
    </row>
    <row r="121" spans="14:34" x14ac:dyDescent="0.45">
      <c r="N121" s="17">
        <v>7</v>
      </c>
      <c r="O121" s="30">
        <f t="shared" si="14"/>
        <v>0</v>
      </c>
      <c r="P121" s="22">
        <f t="shared" si="15"/>
        <v>0</v>
      </c>
      <c r="Q121" s="22">
        <f t="shared" si="16"/>
        <v>0</v>
      </c>
      <c r="S121" s="30">
        <f t="shared" si="17"/>
        <v>0</v>
      </c>
      <c r="T121" s="22">
        <f t="shared" si="18"/>
        <v>0</v>
      </c>
      <c r="U121" s="22">
        <f t="shared" si="19"/>
        <v>0</v>
      </c>
      <c r="W121" s="30">
        <f t="shared" si="20"/>
        <v>0</v>
      </c>
      <c r="X121" s="22">
        <f t="shared" si="21"/>
        <v>0</v>
      </c>
      <c r="Y121" s="22">
        <f t="shared" si="22"/>
        <v>0</v>
      </c>
      <c r="AA121" s="30">
        <f t="shared" si="23"/>
        <v>0</v>
      </c>
      <c r="AB121" s="22">
        <f t="shared" si="24"/>
        <v>0</v>
      </c>
      <c r="AC121" s="22">
        <f t="shared" si="27"/>
        <v>0</v>
      </c>
      <c r="AE121" s="30">
        <f t="shared" si="25"/>
        <v>0</v>
      </c>
      <c r="AF121" s="22">
        <f t="shared" si="28"/>
        <v>0</v>
      </c>
      <c r="AG121">
        <f t="shared" si="26"/>
        <v>0</v>
      </c>
      <c r="AH121" s="22"/>
    </row>
    <row r="122" spans="14:34" x14ac:dyDescent="0.45">
      <c r="N122" s="17">
        <v>8</v>
      </c>
      <c r="O122" s="30">
        <f t="shared" si="14"/>
        <v>0</v>
      </c>
      <c r="P122" s="22">
        <f t="shared" si="15"/>
        <v>0</v>
      </c>
      <c r="Q122" s="22">
        <f t="shared" si="16"/>
        <v>0</v>
      </c>
      <c r="S122" s="30">
        <f t="shared" si="17"/>
        <v>0</v>
      </c>
      <c r="T122" s="22">
        <f t="shared" si="18"/>
        <v>0</v>
      </c>
      <c r="U122" s="22">
        <f t="shared" si="19"/>
        <v>0</v>
      </c>
      <c r="W122" s="30">
        <f t="shared" si="20"/>
        <v>0</v>
      </c>
      <c r="X122" s="22">
        <f t="shared" si="21"/>
        <v>0</v>
      </c>
      <c r="Y122" s="22">
        <f t="shared" si="22"/>
        <v>0</v>
      </c>
      <c r="AA122" s="30">
        <f t="shared" si="23"/>
        <v>0</v>
      </c>
      <c r="AB122" s="22">
        <f t="shared" si="24"/>
        <v>0</v>
      </c>
      <c r="AC122" s="22">
        <f t="shared" si="27"/>
        <v>0</v>
      </c>
      <c r="AE122" s="30">
        <f t="shared" si="25"/>
        <v>0</v>
      </c>
      <c r="AF122" s="22">
        <f t="shared" si="28"/>
        <v>0</v>
      </c>
      <c r="AG122">
        <f t="shared" si="26"/>
        <v>0</v>
      </c>
      <c r="AH122" s="22"/>
    </row>
    <row r="123" spans="14:34" x14ac:dyDescent="0.45">
      <c r="N123" s="17">
        <v>9</v>
      </c>
      <c r="O123" s="30">
        <f t="shared" si="14"/>
        <v>0</v>
      </c>
      <c r="P123" s="22">
        <f t="shared" si="15"/>
        <v>0</v>
      </c>
      <c r="Q123" s="22">
        <f t="shared" si="16"/>
        <v>0</v>
      </c>
      <c r="S123" s="30">
        <f t="shared" si="17"/>
        <v>0</v>
      </c>
      <c r="T123" s="22">
        <f t="shared" si="18"/>
        <v>0</v>
      </c>
      <c r="U123" s="22">
        <f t="shared" si="19"/>
        <v>0</v>
      </c>
      <c r="W123" s="30">
        <f t="shared" si="20"/>
        <v>0</v>
      </c>
      <c r="X123" s="22">
        <f t="shared" si="21"/>
        <v>0</v>
      </c>
      <c r="Y123" s="22">
        <f t="shared" si="22"/>
        <v>0</v>
      </c>
      <c r="AA123" s="30">
        <f t="shared" si="23"/>
        <v>0</v>
      </c>
      <c r="AB123" s="22">
        <f t="shared" si="24"/>
        <v>0</v>
      </c>
      <c r="AC123" s="22">
        <f t="shared" si="27"/>
        <v>0</v>
      </c>
      <c r="AE123" s="30">
        <f t="shared" si="25"/>
        <v>0</v>
      </c>
      <c r="AF123" s="22">
        <f t="shared" si="28"/>
        <v>0</v>
      </c>
      <c r="AG123">
        <f t="shared" si="26"/>
        <v>0</v>
      </c>
      <c r="AH123" s="22"/>
    </row>
    <row r="124" spans="14:34" x14ac:dyDescent="0.45">
      <c r="N124" s="17">
        <v>10</v>
      </c>
      <c r="O124" s="30">
        <f t="shared" si="14"/>
        <v>0</v>
      </c>
      <c r="P124" s="22">
        <f t="shared" si="15"/>
        <v>0</v>
      </c>
      <c r="Q124" s="22">
        <f t="shared" si="16"/>
        <v>0</v>
      </c>
      <c r="S124" s="30">
        <f t="shared" si="17"/>
        <v>0</v>
      </c>
      <c r="T124" s="22">
        <f t="shared" si="18"/>
        <v>0</v>
      </c>
      <c r="U124" s="22">
        <f t="shared" si="19"/>
        <v>0</v>
      </c>
      <c r="W124" s="30">
        <f t="shared" si="20"/>
        <v>0</v>
      </c>
      <c r="X124" s="22">
        <f t="shared" si="21"/>
        <v>0</v>
      </c>
      <c r="Y124" s="22">
        <f t="shared" si="22"/>
        <v>0</v>
      </c>
      <c r="AA124" s="30">
        <f t="shared" si="23"/>
        <v>0</v>
      </c>
      <c r="AB124" s="22">
        <f t="shared" si="24"/>
        <v>0</v>
      </c>
      <c r="AC124" s="22">
        <f t="shared" si="27"/>
        <v>0</v>
      </c>
      <c r="AE124" s="30">
        <f t="shared" si="25"/>
        <v>0</v>
      </c>
      <c r="AF124" s="22">
        <f t="shared" si="28"/>
        <v>0</v>
      </c>
      <c r="AG124">
        <f t="shared" si="26"/>
        <v>0</v>
      </c>
      <c r="AH124" s="22"/>
    </row>
    <row r="125" spans="14:34" x14ac:dyDescent="0.45">
      <c r="N125" s="17">
        <v>11</v>
      </c>
      <c r="O125" s="30">
        <f t="shared" si="14"/>
        <v>0</v>
      </c>
      <c r="P125" s="22">
        <f t="shared" si="15"/>
        <v>0</v>
      </c>
      <c r="Q125" s="22">
        <f t="shared" si="16"/>
        <v>0</v>
      </c>
      <c r="S125" s="30">
        <f t="shared" si="17"/>
        <v>0</v>
      </c>
      <c r="T125" s="22">
        <f t="shared" si="18"/>
        <v>0</v>
      </c>
      <c r="U125" s="22">
        <f t="shared" si="19"/>
        <v>0</v>
      </c>
      <c r="W125" s="30">
        <f t="shared" si="20"/>
        <v>0</v>
      </c>
      <c r="X125" s="22">
        <f t="shared" si="21"/>
        <v>0</v>
      </c>
      <c r="Y125" s="22">
        <f t="shared" si="22"/>
        <v>0</v>
      </c>
      <c r="AA125" s="30">
        <f t="shared" si="23"/>
        <v>0</v>
      </c>
      <c r="AB125" s="22">
        <f t="shared" si="24"/>
        <v>0</v>
      </c>
      <c r="AC125" s="22">
        <f t="shared" si="27"/>
        <v>0</v>
      </c>
      <c r="AE125" s="30">
        <f t="shared" si="25"/>
        <v>0</v>
      </c>
      <c r="AF125" s="22">
        <f t="shared" si="28"/>
        <v>0</v>
      </c>
      <c r="AG125">
        <f t="shared" si="26"/>
        <v>0</v>
      </c>
      <c r="AH125" s="22"/>
    </row>
    <row r="126" spans="14:34" x14ac:dyDescent="0.45">
      <c r="N126" s="17">
        <v>12</v>
      </c>
      <c r="O126" s="30">
        <f t="shared" si="14"/>
        <v>0</v>
      </c>
      <c r="P126" s="22">
        <f t="shared" si="15"/>
        <v>0</v>
      </c>
      <c r="Q126" s="22">
        <f t="shared" si="16"/>
        <v>0</v>
      </c>
      <c r="S126" s="30">
        <f t="shared" si="17"/>
        <v>0</v>
      </c>
      <c r="T126" s="22">
        <f t="shared" si="18"/>
        <v>0</v>
      </c>
      <c r="U126" s="22">
        <f t="shared" si="19"/>
        <v>0</v>
      </c>
      <c r="W126" s="30">
        <f t="shared" si="20"/>
        <v>0</v>
      </c>
      <c r="X126" s="22">
        <f t="shared" si="21"/>
        <v>0</v>
      </c>
      <c r="Y126" s="22">
        <f t="shared" si="22"/>
        <v>0</v>
      </c>
      <c r="AA126" s="30">
        <f t="shared" si="23"/>
        <v>0</v>
      </c>
      <c r="AB126" s="22">
        <f t="shared" si="24"/>
        <v>0</v>
      </c>
      <c r="AC126" s="22">
        <f t="shared" si="27"/>
        <v>0</v>
      </c>
      <c r="AE126" s="30">
        <f t="shared" si="25"/>
        <v>0</v>
      </c>
      <c r="AF126" s="22">
        <f t="shared" si="28"/>
        <v>0</v>
      </c>
      <c r="AG126">
        <f t="shared" si="26"/>
        <v>0</v>
      </c>
      <c r="AH126" s="22"/>
    </row>
    <row r="127" spans="14:34" x14ac:dyDescent="0.45">
      <c r="N127" s="17">
        <v>13</v>
      </c>
      <c r="O127" s="30">
        <f t="shared" si="14"/>
        <v>0</v>
      </c>
      <c r="P127" s="22">
        <f t="shared" si="15"/>
        <v>0</v>
      </c>
      <c r="Q127" s="22">
        <f t="shared" si="16"/>
        <v>0</v>
      </c>
      <c r="S127" s="30">
        <f t="shared" si="17"/>
        <v>0</v>
      </c>
      <c r="T127" s="22">
        <f t="shared" si="18"/>
        <v>0</v>
      </c>
      <c r="U127" s="22">
        <f t="shared" si="19"/>
        <v>0</v>
      </c>
      <c r="W127" s="30">
        <f t="shared" si="20"/>
        <v>0</v>
      </c>
      <c r="X127" s="22">
        <f t="shared" si="21"/>
        <v>0</v>
      </c>
      <c r="Y127" s="22">
        <f t="shared" si="22"/>
        <v>0</v>
      </c>
      <c r="AA127" s="30">
        <f t="shared" si="23"/>
        <v>0</v>
      </c>
      <c r="AB127" s="22">
        <f t="shared" si="24"/>
        <v>0</v>
      </c>
      <c r="AC127" s="22">
        <f t="shared" si="27"/>
        <v>0</v>
      </c>
      <c r="AE127" s="30">
        <f t="shared" si="25"/>
        <v>0</v>
      </c>
      <c r="AF127" s="22">
        <f t="shared" si="28"/>
        <v>0</v>
      </c>
      <c r="AG127">
        <f t="shared" si="26"/>
        <v>0</v>
      </c>
      <c r="AH127" s="22"/>
    </row>
    <row r="128" spans="14:34" x14ac:dyDescent="0.45">
      <c r="N128" s="17">
        <v>14</v>
      </c>
      <c r="O128" s="30">
        <f t="shared" si="14"/>
        <v>0</v>
      </c>
      <c r="P128" s="22">
        <f t="shared" si="15"/>
        <v>0</v>
      </c>
      <c r="Q128" s="22">
        <f t="shared" si="16"/>
        <v>0</v>
      </c>
      <c r="S128" s="30">
        <f t="shared" si="17"/>
        <v>0</v>
      </c>
      <c r="T128" s="22">
        <f t="shared" si="18"/>
        <v>0</v>
      </c>
      <c r="U128" s="22">
        <f t="shared" si="19"/>
        <v>0</v>
      </c>
      <c r="W128" s="30">
        <f t="shared" si="20"/>
        <v>0</v>
      </c>
      <c r="X128" s="22">
        <f t="shared" si="21"/>
        <v>0</v>
      </c>
      <c r="Y128" s="22">
        <f t="shared" si="22"/>
        <v>0</v>
      </c>
      <c r="AA128" s="30">
        <f t="shared" si="23"/>
        <v>0</v>
      </c>
      <c r="AB128" s="22">
        <f t="shared" si="24"/>
        <v>0</v>
      </c>
      <c r="AC128" s="22">
        <f t="shared" si="27"/>
        <v>0</v>
      </c>
      <c r="AE128" s="30">
        <f t="shared" si="25"/>
        <v>0</v>
      </c>
      <c r="AF128" s="22">
        <f t="shared" si="28"/>
        <v>0</v>
      </c>
      <c r="AG128">
        <f t="shared" si="26"/>
        <v>0</v>
      </c>
      <c r="AH128" s="22"/>
    </row>
    <row r="129" spans="14:34" x14ac:dyDescent="0.45">
      <c r="N129" s="17" t="s">
        <v>53</v>
      </c>
      <c r="O129" s="30">
        <f t="shared" si="14"/>
        <v>0</v>
      </c>
      <c r="P129" s="22">
        <f t="shared" si="15"/>
        <v>0</v>
      </c>
      <c r="Q129" s="22">
        <f t="shared" si="16"/>
        <v>0</v>
      </c>
      <c r="S129" s="30">
        <f t="shared" si="17"/>
        <v>0</v>
      </c>
      <c r="T129" s="22">
        <f t="shared" si="18"/>
        <v>0</v>
      </c>
      <c r="U129" s="22">
        <f t="shared" si="19"/>
        <v>0</v>
      </c>
      <c r="W129" s="30">
        <f t="shared" si="20"/>
        <v>0</v>
      </c>
      <c r="X129" s="22">
        <f t="shared" si="21"/>
        <v>0</v>
      </c>
      <c r="Y129" s="22">
        <f t="shared" si="22"/>
        <v>0</v>
      </c>
      <c r="AA129" s="30">
        <f t="shared" si="23"/>
        <v>0</v>
      </c>
      <c r="AB129" s="22">
        <f t="shared" si="24"/>
        <v>0</v>
      </c>
      <c r="AC129" s="22">
        <f t="shared" si="27"/>
        <v>0</v>
      </c>
      <c r="AE129" s="30">
        <f t="shared" si="25"/>
        <v>0</v>
      </c>
      <c r="AF129" s="22">
        <f t="shared" si="28"/>
        <v>0</v>
      </c>
      <c r="AG129">
        <f t="shared" si="26"/>
        <v>0</v>
      </c>
      <c r="AH129" s="22"/>
    </row>
    <row r="131" spans="14:34" x14ac:dyDescent="0.45">
      <c r="N131" t="s">
        <v>54</v>
      </c>
      <c r="O131" s="38">
        <f>SUM(O114:O129)</f>
        <v>0</v>
      </c>
      <c r="Q131" s="22">
        <f>SUM(Q114:Q129)</f>
        <v>0</v>
      </c>
      <c r="S131" s="30">
        <f>SUM(S114:S129)</f>
        <v>0</v>
      </c>
      <c r="U131" s="22">
        <f>SUM(U114:U129)</f>
        <v>0</v>
      </c>
      <c r="W131" s="38">
        <f>SUM(W114:W129)</f>
        <v>0</v>
      </c>
      <c r="Y131" s="22">
        <f>SUM(Y114:Y129)</f>
        <v>0</v>
      </c>
      <c r="AA131" s="38">
        <f>SUM(AA114:AA129)</f>
        <v>0</v>
      </c>
      <c r="AC131" s="22">
        <f>SUM(AC114:AC129)</f>
        <v>0</v>
      </c>
      <c r="AE131" s="31">
        <f>SUM(AE114:AE129)</f>
        <v>0</v>
      </c>
      <c r="AF131" s="2"/>
      <c r="AG131">
        <f>SUM(AG114:AG129)</f>
        <v>0</v>
      </c>
      <c r="AH131" s="22"/>
    </row>
    <row r="135" spans="14:34" x14ac:dyDescent="0.45">
      <c r="N135" s="3" t="s">
        <v>26</v>
      </c>
      <c r="P135" s="5" t="str">
        <f>($C$3)</f>
        <v>p7eINT_metier</v>
      </c>
      <c r="T135" s="6" t="s">
        <v>27</v>
      </c>
      <c r="W135" s="7" t="str">
        <f>($C$5)</f>
        <v>Plaice VIIe - International (Used metier based datasets)</v>
      </c>
    </row>
    <row r="136" spans="14:34" x14ac:dyDescent="0.45">
      <c r="N136" s="3"/>
    </row>
    <row r="137" spans="14:34" x14ac:dyDescent="0.45">
      <c r="N137" s="6" t="s">
        <v>29</v>
      </c>
      <c r="P137" s="5">
        <f>($B$7)</f>
        <v>1986</v>
      </c>
      <c r="Q137" s="9"/>
      <c r="R137" s="9"/>
      <c r="S137" s="9"/>
      <c r="T137" s="6" t="s">
        <v>30</v>
      </c>
      <c r="U137" s="10"/>
      <c r="W137" s="5" t="str">
        <f>($D$7)</f>
        <v>Combined</v>
      </c>
    </row>
    <row r="138" spans="14:34" x14ac:dyDescent="0.45">
      <c r="N138" s="6"/>
      <c r="P138" s="6"/>
      <c r="Q138" s="9"/>
      <c r="R138" s="9"/>
      <c r="S138" s="9"/>
      <c r="U138" s="10"/>
    </row>
    <row r="139" spans="14:34" x14ac:dyDescent="0.45">
      <c r="N139" s="6" t="s">
        <v>32</v>
      </c>
      <c r="P139" s="36">
        <f>($F$7)</f>
        <v>42194</v>
      </c>
      <c r="Q139" s="2"/>
      <c r="R139" s="2"/>
      <c r="T139" s="6" t="s">
        <v>33</v>
      </c>
      <c r="U139" s="2"/>
      <c r="W139" s="5" t="str">
        <f>($J$7)</f>
        <v>idh</v>
      </c>
    </row>
    <row r="142" spans="14:34" x14ac:dyDescent="0.45">
      <c r="N142" s="15" t="s">
        <v>68</v>
      </c>
      <c r="X142" s="57" t="s">
        <v>151</v>
      </c>
    </row>
    <row r="143" spans="14:34" x14ac:dyDescent="0.45">
      <c r="X143" s="57" t="s">
        <v>145</v>
      </c>
    </row>
    <row r="144" spans="14:34" x14ac:dyDescent="0.45">
      <c r="N144" s="3" t="s">
        <v>78</v>
      </c>
      <c r="S144">
        <v>2E-3</v>
      </c>
      <c r="T144">
        <v>8.1500000000000003E-2</v>
      </c>
      <c r="W144">
        <v>4.5100000000000001E-2</v>
      </c>
    </row>
    <row r="145" spans="10:39" x14ac:dyDescent="0.45">
      <c r="AH145" s="66"/>
      <c r="AI145" s="66"/>
      <c r="AJ145" s="67"/>
      <c r="AK145" s="67"/>
      <c r="AL145" s="67"/>
      <c r="AM145" s="67"/>
    </row>
    <row r="146" spans="10:39" x14ac:dyDescent="0.45">
      <c r="O146" s="37" t="str">
        <f>J13</f>
        <v>TOTAL</v>
      </c>
      <c r="P146" s="2"/>
      <c r="AA146" s="42" t="s">
        <v>79</v>
      </c>
      <c r="AF146" s="42" t="s">
        <v>79</v>
      </c>
      <c r="AH146" s="66"/>
      <c r="AI146" s="66"/>
      <c r="AJ146" s="68" t="s">
        <v>79</v>
      </c>
      <c r="AK146" s="67"/>
      <c r="AL146" s="67"/>
      <c r="AM146" s="67"/>
    </row>
    <row r="147" spans="10:39" x14ac:dyDescent="0.45">
      <c r="O147" s="37" t="str">
        <f>J14</f>
        <v>ANNUAL</v>
      </c>
      <c r="P147" s="2"/>
      <c r="S147" t="s">
        <v>80</v>
      </c>
      <c r="T147" t="s">
        <v>81</v>
      </c>
      <c r="AA147" s="42" t="s">
        <v>82</v>
      </c>
      <c r="AE147" t="s">
        <v>80</v>
      </c>
      <c r="AF147" s="42" t="s">
        <v>82</v>
      </c>
      <c r="AH147" s="66"/>
      <c r="AI147" s="66"/>
      <c r="AJ147" s="68" t="s">
        <v>83</v>
      </c>
      <c r="AK147" s="67"/>
      <c r="AL147" s="67"/>
      <c r="AM147" s="67"/>
    </row>
    <row r="148" spans="10:39" x14ac:dyDescent="0.45">
      <c r="N148" s="17" t="s">
        <v>40</v>
      </c>
      <c r="O148" s="10" t="s">
        <v>74</v>
      </c>
      <c r="P148" s="10" t="s">
        <v>75</v>
      </c>
      <c r="S148" t="s">
        <v>84</v>
      </c>
      <c r="T148" t="s">
        <v>85</v>
      </c>
      <c r="W148" t="s">
        <v>86</v>
      </c>
      <c r="X148" t="s">
        <v>87</v>
      </c>
      <c r="AA148" s="42" t="s">
        <v>88</v>
      </c>
      <c r="AE148" t="s">
        <v>89</v>
      </c>
      <c r="AF148" s="42" t="s">
        <v>90</v>
      </c>
      <c r="AH148" s="66"/>
      <c r="AI148" s="66"/>
      <c r="AJ148" s="68" t="s">
        <v>91</v>
      </c>
      <c r="AK148" s="67"/>
      <c r="AL148" s="67"/>
      <c r="AM148" s="67"/>
    </row>
    <row r="149" spans="10:39" x14ac:dyDescent="0.45">
      <c r="N149" s="17">
        <v>0</v>
      </c>
      <c r="O149" s="30">
        <f t="shared" ref="O149:O164" si="29">SUM(AE81+AE114)</f>
        <v>0</v>
      </c>
      <c r="P149" s="22">
        <f t="shared" ref="P149:P164" si="30">IF(AE81+AE114=0,0,(AE81*AF81+AE114* AF114)/(AE81+AE114))</f>
        <v>0</v>
      </c>
      <c r="Q149" s="22">
        <f t="shared" ref="Q149:Q164" si="31">SUM(O149*P149)</f>
        <v>0</v>
      </c>
      <c r="AF149" s="42"/>
      <c r="AH149" s="66"/>
      <c r="AI149" s="66"/>
      <c r="AJ149" s="67">
        <f t="shared" ref="AJ149:AJ164" si="32">SUM(O149*P149)</f>
        <v>0</v>
      </c>
      <c r="AK149" s="67"/>
      <c r="AL149" s="69">
        <f t="shared" ref="AL149:AL164" si="33">SUM(P149*$AJ$168)</f>
        <v>0</v>
      </c>
      <c r="AM149" s="67"/>
    </row>
    <row r="150" spans="10:39" x14ac:dyDescent="0.45">
      <c r="J150" s="56"/>
      <c r="N150" s="17">
        <v>1</v>
      </c>
      <c r="O150" s="30">
        <f t="shared" si="29"/>
        <v>10000</v>
      </c>
      <c r="P150" s="22">
        <f t="shared" si="30"/>
        <v>0.18099999999999999</v>
      </c>
      <c r="Q150" s="22">
        <f t="shared" si="31"/>
        <v>1810</v>
      </c>
      <c r="S150">
        <v>1.5</v>
      </c>
      <c r="T150" s="22">
        <f t="shared" ref="T150:T164" si="34">P150</f>
        <v>0.18099999999999999</v>
      </c>
      <c r="W150" s="22">
        <f>SUM(($S$144*S150^2)+($T$144*S150)+$W$144)</f>
        <v>0.17185</v>
      </c>
      <c r="X150">
        <f>SUM(O150*W150)</f>
        <v>1718.5</v>
      </c>
      <c r="AA150" s="43">
        <f>SUM(W150*$X$168)</f>
        <v>0.17084026124671628</v>
      </c>
      <c r="AE150">
        <v>1</v>
      </c>
      <c r="AF150" s="43">
        <f>SUM(($S$144*AE150^2)+($T$144*AE150)+$W$144)*$X$168</f>
        <v>0.12784438519829916</v>
      </c>
      <c r="AH150" s="66"/>
      <c r="AI150" s="66"/>
      <c r="AJ150" s="67">
        <f>SUM(O150*P150)</f>
        <v>1810</v>
      </c>
      <c r="AK150" s="67"/>
      <c r="AL150" s="69">
        <f t="shared" si="33"/>
        <v>0.18095393148294864</v>
      </c>
      <c r="AM150" s="67"/>
    </row>
    <row r="151" spans="10:39" x14ac:dyDescent="0.45">
      <c r="J151" s="56"/>
      <c r="N151" s="17">
        <v>2</v>
      </c>
      <c r="O151" s="30">
        <f t="shared" si="29"/>
        <v>913710</v>
      </c>
      <c r="P151" s="22">
        <f t="shared" si="30"/>
        <v>0.26986322974588162</v>
      </c>
      <c r="Q151" s="22">
        <f t="shared" si="31"/>
        <v>246576.7316511095</v>
      </c>
      <c r="S151">
        <v>2.5</v>
      </c>
      <c r="T151" s="22">
        <f t="shared" si="34"/>
        <v>0.26986322974588162</v>
      </c>
      <c r="W151" s="22">
        <f t="shared" ref="W151:W164" si="35">SUM(($S$144*S151^2)+($T$144*S151)+$W$144)</f>
        <v>0.26135000000000003</v>
      </c>
      <c r="X151">
        <f t="shared" ref="X151:X164" si="36">SUM(O151*W151)</f>
        <v>238798.10850000003</v>
      </c>
      <c r="AA151" s="43">
        <f t="shared" ref="AA151:AA164" si="37">SUM(W151*$X$168)</f>
        <v>0.259814386248643</v>
      </c>
      <c r="AE151">
        <v>2</v>
      </c>
      <c r="AF151" s="43">
        <f t="shared" ref="AF151:AF163" si="38">SUM(($S$144*AE151^2)+($T$144*AE151)+$W$144)*$X$168</f>
        <v>0.21483026159683088</v>
      </c>
      <c r="AH151" s="66"/>
      <c r="AI151" s="66"/>
      <c r="AJ151" s="67">
        <f t="shared" si="32"/>
        <v>246576.7316511095</v>
      </c>
      <c r="AK151" s="67"/>
      <c r="AL151" s="69">
        <f t="shared" si="33"/>
        <v>0.26979454356466021</v>
      </c>
      <c r="AM151" s="67"/>
    </row>
    <row r="152" spans="10:39" x14ac:dyDescent="0.45">
      <c r="J152" s="56"/>
      <c r="N152" s="17">
        <v>3</v>
      </c>
      <c r="O152" s="30">
        <f t="shared" si="29"/>
        <v>2326043.5</v>
      </c>
      <c r="P152" s="22">
        <f t="shared" si="30"/>
        <v>0.35690367001315226</v>
      </c>
      <c r="Q152" s="22">
        <f t="shared" si="31"/>
        <v>830173.4617602377</v>
      </c>
      <c r="S152">
        <v>3.5</v>
      </c>
      <c r="T152" s="22">
        <f t="shared" si="34"/>
        <v>0.35690367001315226</v>
      </c>
      <c r="W152" s="22">
        <f t="shared" si="35"/>
        <v>0.35485</v>
      </c>
      <c r="X152">
        <f t="shared" si="36"/>
        <v>825396.53597500001</v>
      </c>
      <c r="AA152" s="43">
        <f t="shared" si="37"/>
        <v>0.3527650084573597</v>
      </c>
      <c r="AE152">
        <v>3</v>
      </c>
      <c r="AF152" s="43">
        <f t="shared" si="38"/>
        <v>0.30579263520215261</v>
      </c>
      <c r="AH152" s="66"/>
      <c r="AI152" s="66"/>
      <c r="AJ152" s="67">
        <f t="shared" si="32"/>
        <v>830173.4617602377</v>
      </c>
      <c r="AK152" s="67"/>
      <c r="AL152" s="69">
        <f t="shared" si="33"/>
        <v>0.35681283010813741</v>
      </c>
      <c r="AM152" s="67"/>
    </row>
    <row r="153" spans="10:39" x14ac:dyDescent="0.45">
      <c r="J153" s="56"/>
      <c r="N153" s="17">
        <v>4</v>
      </c>
      <c r="O153" s="30">
        <f t="shared" si="29"/>
        <v>908112</v>
      </c>
      <c r="P153" s="22">
        <f t="shared" si="30"/>
        <v>0.43291693596998682</v>
      </c>
      <c r="Q153" s="22">
        <f t="shared" si="31"/>
        <v>393137.06455757667</v>
      </c>
      <c r="S153">
        <v>4.5</v>
      </c>
      <c r="T153" s="22">
        <f t="shared" si="34"/>
        <v>0.43291693596998682</v>
      </c>
      <c r="W153" s="22">
        <f t="shared" si="35"/>
        <v>0.45235000000000003</v>
      </c>
      <c r="X153">
        <f t="shared" si="36"/>
        <v>410784.4632</v>
      </c>
      <c r="AA153" s="43">
        <f t="shared" si="37"/>
        <v>0.4496921278728665</v>
      </c>
      <c r="AE153">
        <v>4</v>
      </c>
      <c r="AF153" s="43">
        <f t="shared" si="38"/>
        <v>0.40073150601426438</v>
      </c>
      <c r="AH153" s="66"/>
      <c r="AI153" s="66"/>
      <c r="AJ153" s="67">
        <f t="shared" si="32"/>
        <v>393137.06455757667</v>
      </c>
      <c r="AK153" s="67"/>
      <c r="AL153" s="69">
        <f t="shared" si="33"/>
        <v>0.43280674900177385</v>
      </c>
      <c r="AM153" s="67"/>
    </row>
    <row r="154" spans="10:39" x14ac:dyDescent="0.45">
      <c r="J154" s="56"/>
      <c r="N154" s="17">
        <v>5</v>
      </c>
      <c r="O154" s="30">
        <f t="shared" si="29"/>
        <v>477700</v>
      </c>
      <c r="P154" s="22">
        <f t="shared" si="30"/>
        <v>0.54406190112939057</v>
      </c>
      <c r="Q154" s="22">
        <f t="shared" si="31"/>
        <v>259898.37016950987</v>
      </c>
      <c r="S154">
        <v>5.5</v>
      </c>
      <c r="T154" s="22">
        <f t="shared" si="34"/>
        <v>0.54406190112939057</v>
      </c>
      <c r="W154" s="22">
        <f t="shared" si="35"/>
        <v>0.55385000000000006</v>
      </c>
      <c r="X154">
        <f t="shared" si="36"/>
        <v>264574.14500000002</v>
      </c>
      <c r="AA154" s="43">
        <f t="shared" si="37"/>
        <v>0.55059574449516335</v>
      </c>
      <c r="AE154">
        <v>5</v>
      </c>
      <c r="AF154" s="43">
        <f t="shared" si="38"/>
        <v>0.49964687403316616</v>
      </c>
      <c r="AH154" s="66"/>
      <c r="AI154" s="66"/>
      <c r="AJ154" s="67">
        <f t="shared" si="32"/>
        <v>259898.37016950987</v>
      </c>
      <c r="AK154" s="67"/>
      <c r="AL154" s="69">
        <f t="shared" si="33"/>
        <v>0.5439234253008316</v>
      </c>
      <c r="AM154" s="67"/>
    </row>
    <row r="155" spans="10:39" x14ac:dyDescent="0.45">
      <c r="J155" s="56"/>
      <c r="N155" s="17">
        <v>6</v>
      </c>
      <c r="O155" s="30">
        <f t="shared" si="29"/>
        <v>110050</v>
      </c>
      <c r="P155" s="22">
        <f t="shared" si="30"/>
        <v>0.64179458214915319</v>
      </c>
      <c r="Q155" s="22">
        <f t="shared" si="31"/>
        <v>70629.493765514315</v>
      </c>
      <c r="S155">
        <v>6.5</v>
      </c>
      <c r="T155" s="22">
        <f t="shared" si="34"/>
        <v>0.64179458214915319</v>
      </c>
      <c r="W155" s="22">
        <f t="shared" si="35"/>
        <v>0.6593500000000001</v>
      </c>
      <c r="X155">
        <f t="shared" si="36"/>
        <v>72561.467500000013</v>
      </c>
      <c r="AA155" s="43">
        <f t="shared" si="37"/>
        <v>0.65547585832425015</v>
      </c>
      <c r="AE155">
        <v>6</v>
      </c>
      <c r="AF155" s="43">
        <f t="shared" si="38"/>
        <v>0.60253873925885792</v>
      </c>
      <c r="AH155" s="66"/>
      <c r="AI155" s="66"/>
      <c r="AJ155" s="67">
        <f t="shared" si="32"/>
        <v>70629.493765514315</v>
      </c>
      <c r="AK155" s="67"/>
      <c r="AL155" s="69">
        <f t="shared" si="33"/>
        <v>0.64163123118422949</v>
      </c>
      <c r="AM155" s="67"/>
    </row>
    <row r="156" spans="10:39" x14ac:dyDescent="0.45">
      <c r="J156" s="56"/>
      <c r="N156" s="17">
        <v>7</v>
      </c>
      <c r="O156" s="30">
        <f t="shared" si="29"/>
        <v>126550</v>
      </c>
      <c r="P156" s="22">
        <f t="shared" si="30"/>
        <v>0.76579462539261722</v>
      </c>
      <c r="Q156" s="22">
        <f t="shared" si="31"/>
        <v>96911.309843435709</v>
      </c>
      <c r="S156">
        <v>7.5</v>
      </c>
      <c r="T156" s="22">
        <f t="shared" si="34"/>
        <v>0.76579462539261722</v>
      </c>
      <c r="W156" s="22">
        <f t="shared" si="35"/>
        <v>0.76885000000000014</v>
      </c>
      <c r="X156">
        <f t="shared" si="36"/>
        <v>97297.967500000013</v>
      </c>
      <c r="AA156" s="43">
        <f t="shared" si="37"/>
        <v>0.764332469360127</v>
      </c>
      <c r="AE156">
        <v>7</v>
      </c>
      <c r="AF156" s="43">
        <f t="shared" si="38"/>
        <v>0.70940710169133969</v>
      </c>
      <c r="AH156" s="66"/>
      <c r="AI156" s="66"/>
      <c r="AJ156" s="67">
        <f t="shared" si="32"/>
        <v>96911.309843435709</v>
      </c>
      <c r="AK156" s="67"/>
      <c r="AL156" s="69">
        <f t="shared" si="33"/>
        <v>0.76559971366467394</v>
      </c>
      <c r="AM156" s="67"/>
    </row>
    <row r="157" spans="10:39" x14ac:dyDescent="0.45">
      <c r="J157" s="56"/>
      <c r="N157" s="17">
        <v>8</v>
      </c>
      <c r="O157" s="30">
        <f t="shared" si="29"/>
        <v>66400</v>
      </c>
      <c r="P157" s="22">
        <f t="shared" si="30"/>
        <v>0.88525568683639677</v>
      </c>
      <c r="Q157" s="22">
        <f t="shared" si="31"/>
        <v>58780.977605936743</v>
      </c>
      <c r="S157">
        <v>8.5</v>
      </c>
      <c r="T157" s="22">
        <f t="shared" si="34"/>
        <v>0.88525568683639677</v>
      </c>
      <c r="W157" s="22">
        <f t="shared" si="35"/>
        <v>0.88234999999999997</v>
      </c>
      <c r="X157">
        <f t="shared" si="36"/>
        <v>58588.04</v>
      </c>
      <c r="AA157" s="43">
        <f t="shared" si="37"/>
        <v>0.87716557760279368</v>
      </c>
      <c r="AE157">
        <v>8</v>
      </c>
      <c r="AF157" s="43">
        <f t="shared" si="38"/>
        <v>0.82025196133061162</v>
      </c>
      <c r="AH157" s="66"/>
      <c r="AI157" s="66"/>
      <c r="AJ157" s="67">
        <f t="shared" si="32"/>
        <v>58780.977605936743</v>
      </c>
      <c r="AK157" s="67"/>
      <c r="AL157" s="69">
        <f t="shared" si="33"/>
        <v>0.88503036961703863</v>
      </c>
      <c r="AM157" s="70"/>
    </row>
    <row r="158" spans="10:39" x14ac:dyDescent="0.45">
      <c r="J158" s="56"/>
      <c r="N158" s="17">
        <v>9</v>
      </c>
      <c r="O158" s="30">
        <f t="shared" si="29"/>
        <v>28500</v>
      </c>
      <c r="P158" s="22">
        <f t="shared" si="30"/>
        <v>1.0037648120212568</v>
      </c>
      <c r="Q158" s="22">
        <f t="shared" si="31"/>
        <v>28607.297142605817</v>
      </c>
      <c r="S158">
        <v>9.5</v>
      </c>
      <c r="T158" s="22">
        <f t="shared" si="34"/>
        <v>1.0037648120212568</v>
      </c>
      <c r="W158" s="22">
        <f t="shared" si="35"/>
        <v>0.99985000000000002</v>
      </c>
      <c r="X158">
        <f t="shared" si="36"/>
        <v>28495.725000000002</v>
      </c>
      <c r="Z158" s="5"/>
      <c r="AA158" s="43">
        <f t="shared" si="37"/>
        <v>0.99397518305225063</v>
      </c>
      <c r="AE158">
        <v>9</v>
      </c>
      <c r="AF158" s="43">
        <f t="shared" si="38"/>
        <v>0.9350733181766735</v>
      </c>
      <c r="AH158" s="66"/>
      <c r="AI158" s="66"/>
      <c r="AJ158" s="67">
        <f t="shared" si="32"/>
        <v>28607.297142605817</v>
      </c>
      <c r="AK158" s="67"/>
      <c r="AL158" s="69">
        <f t="shared" si="33"/>
        <v>1.0035093315993886</v>
      </c>
      <c r="AM158" s="67"/>
    </row>
    <row r="159" spans="10:39" x14ac:dyDescent="0.45">
      <c r="J159" s="56"/>
      <c r="L159" s="34" t="s">
        <v>92</v>
      </c>
      <c r="M159" s="30">
        <f>SUM(O159:O164)</f>
        <v>61400</v>
      </c>
      <c r="N159" s="17">
        <v>10</v>
      </c>
      <c r="O159" s="30">
        <f t="shared" si="29"/>
        <v>11400</v>
      </c>
      <c r="P159" s="22">
        <f t="shared" si="30"/>
        <v>1.146009482848181</v>
      </c>
      <c r="Q159" s="22">
        <f t="shared" si="31"/>
        <v>13064.508104469263</v>
      </c>
      <c r="S159">
        <v>10.5</v>
      </c>
      <c r="T159" s="22">
        <f t="shared" si="34"/>
        <v>1.146009482848181</v>
      </c>
      <c r="W159" s="22">
        <f t="shared" si="35"/>
        <v>1.1213499999999998</v>
      </c>
      <c r="X159">
        <f t="shared" si="36"/>
        <v>12783.389999999998</v>
      </c>
      <c r="AA159" s="43">
        <f t="shared" si="37"/>
        <v>1.1147612857084974</v>
      </c>
      <c r="AE159">
        <v>10</v>
      </c>
      <c r="AF159" s="43">
        <f t="shared" si="38"/>
        <v>1.0538711722295253</v>
      </c>
      <c r="AH159" s="66"/>
      <c r="AI159" s="66"/>
      <c r="AJ159" s="67">
        <f t="shared" si="32"/>
        <v>13064.508104469263</v>
      </c>
      <c r="AK159" s="67"/>
      <c r="AL159" s="69">
        <f t="shared" si="33"/>
        <v>1.1457177980006583</v>
      </c>
      <c r="AM159" s="71"/>
    </row>
    <row r="160" spans="10:39" x14ac:dyDescent="0.45">
      <c r="N160" s="17">
        <v>11</v>
      </c>
      <c r="O160" s="30">
        <f t="shared" si="29"/>
        <v>10000</v>
      </c>
      <c r="P160" s="22">
        <f t="shared" si="30"/>
        <v>1.246</v>
      </c>
      <c r="Q160" s="22">
        <f t="shared" si="31"/>
        <v>12460</v>
      </c>
      <c r="S160">
        <v>11.5</v>
      </c>
      <c r="T160" s="22">
        <f t="shared" si="34"/>
        <v>1.246</v>
      </c>
      <c r="W160" s="22">
        <f t="shared" si="35"/>
        <v>1.24685</v>
      </c>
      <c r="X160">
        <f t="shared" si="36"/>
        <v>12468.5</v>
      </c>
      <c r="AA160" s="43">
        <f t="shared" si="37"/>
        <v>1.2395238855715345</v>
      </c>
      <c r="AE160">
        <v>11</v>
      </c>
      <c r="AF160" s="43">
        <f t="shared" si="38"/>
        <v>1.1766455234891671</v>
      </c>
      <c r="AH160" s="66"/>
      <c r="AI160" s="66"/>
      <c r="AJ160" s="67">
        <f t="shared" si="32"/>
        <v>12460</v>
      </c>
      <c r="AK160" s="67"/>
      <c r="AL160" s="69">
        <f t="shared" si="33"/>
        <v>1.2456828653467074</v>
      </c>
      <c r="AM160" s="67"/>
    </row>
    <row r="161" spans="14:39" x14ac:dyDescent="0.45">
      <c r="N161" s="17">
        <v>12</v>
      </c>
      <c r="O161" s="30">
        <f t="shared" si="29"/>
        <v>5000</v>
      </c>
      <c r="P161" s="22">
        <f t="shared" si="30"/>
        <v>1.3740000000000001</v>
      </c>
      <c r="Q161" s="22">
        <f t="shared" si="31"/>
        <v>6870.0000000000009</v>
      </c>
      <c r="S161">
        <v>12.5</v>
      </c>
      <c r="T161" s="22">
        <f t="shared" si="34"/>
        <v>1.3740000000000001</v>
      </c>
      <c r="W161" s="22">
        <f t="shared" si="35"/>
        <v>1.37635</v>
      </c>
      <c r="X161">
        <f t="shared" si="36"/>
        <v>6881.75</v>
      </c>
      <c r="AA161" s="43">
        <f t="shared" si="37"/>
        <v>1.3682629826413613</v>
      </c>
      <c r="AE161">
        <v>12</v>
      </c>
      <c r="AF161" s="43">
        <f t="shared" si="38"/>
        <v>1.303396371955599</v>
      </c>
      <c r="AH161" s="66"/>
      <c r="AI161" s="66"/>
      <c r="AJ161" s="67">
        <f t="shared" si="32"/>
        <v>6870.0000000000009</v>
      </c>
      <c r="AK161" s="67"/>
      <c r="AL161" s="69">
        <f t="shared" si="33"/>
        <v>1.3736502865059197</v>
      </c>
      <c r="AM161" s="67"/>
    </row>
    <row r="162" spans="14:39" x14ac:dyDescent="0.45">
      <c r="N162" s="17">
        <v>13</v>
      </c>
      <c r="O162" s="30">
        <f t="shared" si="29"/>
        <v>7000</v>
      </c>
      <c r="P162" s="22">
        <f t="shared" si="30"/>
        <v>1.5049999999999999</v>
      </c>
      <c r="Q162" s="22">
        <f t="shared" si="31"/>
        <v>10535</v>
      </c>
      <c r="S162">
        <v>13.5</v>
      </c>
      <c r="T162" s="22">
        <f t="shared" si="34"/>
        <v>1.5049999999999999</v>
      </c>
      <c r="W162" s="22">
        <f t="shared" si="35"/>
        <v>1.5098499999999999</v>
      </c>
      <c r="X162">
        <f t="shared" si="36"/>
        <v>10568.949999999999</v>
      </c>
      <c r="AA162" s="43">
        <f t="shared" si="37"/>
        <v>1.5009785769179782</v>
      </c>
      <c r="AE162">
        <v>13</v>
      </c>
      <c r="AF162" s="43">
        <f t="shared" si="38"/>
        <v>1.4341237176288211</v>
      </c>
      <c r="AH162" s="66"/>
      <c r="AI162" s="66"/>
      <c r="AJ162" s="67">
        <f t="shared" si="32"/>
        <v>10535</v>
      </c>
      <c r="AK162" s="67"/>
      <c r="AL162" s="69">
        <f t="shared" si="33"/>
        <v>1.5046169440985508</v>
      </c>
      <c r="AM162" s="67"/>
    </row>
    <row r="163" spans="14:39" x14ac:dyDescent="0.45">
      <c r="N163" s="17">
        <v>14</v>
      </c>
      <c r="O163" s="30">
        <f t="shared" si="29"/>
        <v>6000</v>
      </c>
      <c r="P163" s="22">
        <f t="shared" si="30"/>
        <v>1.639</v>
      </c>
      <c r="Q163" s="22">
        <f t="shared" si="31"/>
        <v>9834</v>
      </c>
      <c r="S163">
        <v>14.5</v>
      </c>
      <c r="T163" s="22">
        <f t="shared" si="34"/>
        <v>1.639</v>
      </c>
      <c r="W163" s="22">
        <f t="shared" si="35"/>
        <v>1.6473500000000001</v>
      </c>
      <c r="X163">
        <f t="shared" si="36"/>
        <v>9884.1</v>
      </c>
      <c r="AA163" s="43">
        <f t="shared" si="37"/>
        <v>1.6376706684013853</v>
      </c>
      <c r="AE163">
        <v>14</v>
      </c>
      <c r="AF163" s="43">
        <f t="shared" si="38"/>
        <v>1.5688275605088329</v>
      </c>
      <c r="AH163" s="66"/>
      <c r="AI163" s="66"/>
      <c r="AJ163" s="67">
        <f t="shared" si="32"/>
        <v>9834</v>
      </c>
      <c r="AK163" s="67"/>
      <c r="AL163" s="69">
        <f t="shared" si="33"/>
        <v>1.6385828381246013</v>
      </c>
      <c r="AM163" s="67"/>
    </row>
    <row r="164" spans="14:39" x14ac:dyDescent="0.45">
      <c r="N164" s="17" t="s">
        <v>53</v>
      </c>
      <c r="O164" s="30">
        <f t="shared" si="29"/>
        <v>22000</v>
      </c>
      <c r="P164" s="22">
        <f t="shared" si="30"/>
        <v>1.778</v>
      </c>
      <c r="Q164" s="22">
        <f t="shared" si="31"/>
        <v>39116</v>
      </c>
      <c r="S164">
        <v>15.5</v>
      </c>
      <c r="T164" s="22">
        <f t="shared" si="34"/>
        <v>1.778</v>
      </c>
      <c r="W164" s="22">
        <f t="shared" si="35"/>
        <v>1.7888499999999998</v>
      </c>
      <c r="X164">
        <f t="shared" si="36"/>
        <v>39354.699999999997</v>
      </c>
      <c r="AA164" s="43">
        <f t="shared" si="37"/>
        <v>1.7783392570915819</v>
      </c>
      <c r="AE164">
        <v>15</v>
      </c>
      <c r="AF164" s="43">
        <f>SUM(($S$144*AE164^2)+($T$144*AE164)+$W$144)*$X$168</f>
        <v>1.7075079005956351</v>
      </c>
      <c r="AH164" s="66"/>
      <c r="AI164" s="66"/>
      <c r="AJ164" s="67">
        <f t="shared" si="32"/>
        <v>39116</v>
      </c>
      <c r="AK164" s="67"/>
      <c r="AL164" s="69">
        <f t="shared" si="33"/>
        <v>1.7775474595396834</v>
      </c>
      <c r="AM164" s="67"/>
    </row>
    <row r="165" spans="14:39" x14ac:dyDescent="0.45">
      <c r="Z165" s="42" t="s">
        <v>92</v>
      </c>
      <c r="AA165" s="43">
        <f>SUM(AA159*O159/M159)+(AA160*O160/M159)+(AA161*O161/M159)+(AA162*O162/M159)+(AA163*O163/M159)+(AA164*O164/M159)</f>
        <v>1.4886184060398695</v>
      </c>
      <c r="AB165" s="42"/>
      <c r="AC165" s="42"/>
      <c r="AD165" s="42" t="s">
        <v>93</v>
      </c>
      <c r="AE165" s="44">
        <v>10</v>
      </c>
      <c r="AF165" s="43">
        <f>SUM(AF159*O159/M159)+(AF160*O160/M159)+(AF161*O161/M159)+(AF162*O162/M159)+(AF163*O163/M159)+(AF164*O164/M159)</f>
        <v>1.4220614602222308</v>
      </c>
      <c r="AH165" s="66"/>
      <c r="AI165" s="66"/>
      <c r="AJ165" s="66"/>
      <c r="AK165" s="66"/>
      <c r="AL165" s="43">
        <f>SUM(AL159*O159/M159)+(AL160*O160/M159)+(AL161*O161/M159)+(AL162*O162/M159)+(AL163*O163/M159)+(AL164*O164/M159)</f>
        <v>1.4960280575002392</v>
      </c>
      <c r="AM165" s="66"/>
    </row>
    <row r="166" spans="14:39" x14ac:dyDescent="0.45">
      <c r="N166" t="s">
        <v>54</v>
      </c>
      <c r="O166" s="31">
        <f>SUM(O149:O164)</f>
        <v>5028465.5</v>
      </c>
      <c r="P166" s="2"/>
      <c r="Q166" s="32">
        <f>SUM(Q149:Q164)</f>
        <v>2078404.2146003956</v>
      </c>
      <c r="W166" t="s">
        <v>94</v>
      </c>
      <c r="X166">
        <f>SUM(X150:X164)</f>
        <v>2090156.3426750002</v>
      </c>
      <c r="AH166" s="66" t="s">
        <v>94</v>
      </c>
      <c r="AI166" s="66"/>
      <c r="AJ166" s="66">
        <f>SUM(AJ149:AJ164)</f>
        <v>2078404.2146003956</v>
      </c>
      <c r="AK166" s="66"/>
      <c r="AL166" s="66"/>
      <c r="AM166" s="66"/>
    </row>
    <row r="167" spans="14:39" x14ac:dyDescent="0.45">
      <c r="AH167" s="66"/>
      <c r="AI167" s="66"/>
      <c r="AJ167" s="66"/>
      <c r="AK167" s="66"/>
      <c r="AL167" s="66"/>
      <c r="AM167" s="66"/>
    </row>
    <row r="168" spans="14:39" x14ac:dyDescent="0.45">
      <c r="N168" t="s">
        <v>95</v>
      </c>
      <c r="O168" s="33">
        <f>IF($Q$166 &gt;0, $Q$166/$J$15/1000,0)</f>
        <v>1.0002545869916935</v>
      </c>
      <c r="P168" s="2"/>
      <c r="W168" t="s">
        <v>96</v>
      </c>
      <c r="X168">
        <f>J15/(X166/1000)</f>
        <v>0.99412430169750521</v>
      </c>
      <c r="AH168" s="66" t="s">
        <v>96</v>
      </c>
      <c r="AI168" s="66"/>
      <c r="AJ168" s="66">
        <f>J15/(AJ166/1000)</f>
        <v>0.99974547780634615</v>
      </c>
      <c r="AK168" s="66"/>
      <c r="AL168" s="66"/>
      <c r="AM168" s="66"/>
    </row>
    <row r="169" spans="14:39" x14ac:dyDescent="0.45">
      <c r="N169" t="s">
        <v>97</v>
      </c>
    </row>
    <row r="170" spans="14:39" x14ac:dyDescent="0.45">
      <c r="N170" t="s">
        <v>98</v>
      </c>
    </row>
  </sheetData>
  <pageMargins left="0.75" right="0.75" top="1" bottom="1" header="0.5" footer="0.5"/>
  <pageSetup paperSize="9" orientation="landscape" blackAndWhite="1" useFirstPageNumber="1" horizontalDpi="4294967292" verticalDpi="4294967292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9697" r:id="rId4" name="Button 1">
              <controlPr defaultSize="0" print="0" autoFill="0" autoLine="0" autoPict="0" macro="'TOTINT+migration(1986)'!PRINT">
                <anchor moveWithCells="1" sizeWithCells="1">
                  <from>
                    <xdr:col>5</xdr:col>
                    <xdr:colOff>354330</xdr:colOff>
                    <xdr:row>2</xdr:row>
                    <xdr:rowOff>0</xdr:rowOff>
                  </from>
                  <to>
                    <xdr:col>7</xdr:col>
                    <xdr:colOff>533400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8" r:id="rId5" name="Button 2">
              <controlPr defaultSize="0" print="0" autoFill="0" autoLine="0" autoPict="0" macro="'TOTINT+migration(1986)'!FIRST">
                <anchor moveWithCells="1" sizeWithCells="1">
                  <from>
                    <xdr:col>4</xdr:col>
                    <xdr:colOff>0</xdr:colOff>
                    <xdr:row>2</xdr:row>
                    <xdr:rowOff>0</xdr:rowOff>
                  </from>
                  <to>
                    <xdr:col>5</xdr:col>
                    <xdr:colOff>354330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9" r:id="rId6" name="Button 3">
              <controlPr defaultSize="0" print="0" autoFill="0" autoLine="0" autoPict="0" macro="'TOTINT+migration(1986)'!SAVE">
                <anchor moveWithCells="1" sizeWithCells="1">
                  <from>
                    <xdr:col>7</xdr:col>
                    <xdr:colOff>533400</xdr:colOff>
                    <xdr:row>2</xdr:row>
                    <xdr:rowOff>0</xdr:rowOff>
                  </from>
                  <to>
                    <xdr:col>10</xdr:col>
                    <xdr:colOff>57150</xdr:colOff>
                    <xdr:row>5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pageSetUpPr autoPageBreaks="0"/>
  </sheetPr>
  <dimension ref="A1:BC170"/>
  <sheetViews>
    <sheetView zoomScaleNormal="100" workbookViewId="0"/>
  </sheetViews>
  <sheetFormatPr defaultRowHeight="12.3" x14ac:dyDescent="0.45"/>
  <cols>
    <col min="7" max="7" width="2.71875" customWidth="1"/>
    <col min="9" max="9" width="2.71875" customWidth="1"/>
    <col min="10" max="10" width="9.83203125" customWidth="1"/>
    <col min="14" max="14" width="5.71875" customWidth="1"/>
    <col min="15" max="15" width="10.71875" customWidth="1"/>
    <col min="16" max="16" width="7.71875" customWidth="1"/>
    <col min="17" max="17" width="6.71875" hidden="1" customWidth="1"/>
    <col min="18" max="18" width="3.71875" customWidth="1"/>
    <col min="19" max="19" width="10.71875" customWidth="1"/>
    <col min="20" max="20" width="7.71875" customWidth="1"/>
    <col min="21" max="21" width="6.71875" hidden="1" customWidth="1"/>
    <col min="22" max="22" width="3.71875" customWidth="1"/>
    <col min="23" max="23" width="10.71875" customWidth="1"/>
    <col min="24" max="24" width="7.71875" customWidth="1"/>
    <col min="25" max="25" width="6.71875" hidden="1" customWidth="1"/>
    <col min="26" max="26" width="3.71875" customWidth="1"/>
    <col min="27" max="27" width="10.71875" customWidth="1"/>
    <col min="28" max="28" width="7.71875" customWidth="1"/>
    <col min="29" max="29" width="6.71875" hidden="1" customWidth="1"/>
    <col min="30" max="30" width="3.71875" customWidth="1"/>
    <col min="31" max="31" width="10.71875" customWidth="1"/>
    <col min="32" max="32" width="7.71875" customWidth="1"/>
    <col min="33" max="33" width="0" hidden="1" customWidth="1"/>
    <col min="35" max="35" width="5.27734375" customWidth="1"/>
    <col min="36" max="36" width="8.71875" customWidth="1"/>
    <col min="37" max="37" width="6.27734375" customWidth="1"/>
    <col min="38" max="38" width="6.44140625" customWidth="1"/>
  </cols>
  <sheetData>
    <row r="1" spans="1:55" ht="22.5" x14ac:dyDescent="0.75">
      <c r="A1" s="3" t="s">
        <v>22</v>
      </c>
      <c r="C1" s="1" t="s">
        <v>23</v>
      </c>
      <c r="E1" s="2"/>
      <c r="F1" s="3" t="s">
        <v>24</v>
      </c>
      <c r="J1" s="3" t="s">
        <v>25</v>
      </c>
      <c r="N1" s="3" t="s">
        <v>26</v>
      </c>
      <c r="P1" s="5" t="str">
        <f>($C$3)</f>
        <v>p7eINT_metier</v>
      </c>
      <c r="T1" s="6" t="s">
        <v>27</v>
      </c>
      <c r="W1" s="7" t="str">
        <f>($C$5)</f>
        <v>Plaice VIIe - International (Used metier based datasets)</v>
      </c>
    </row>
    <row r="2" spans="1:55" x14ac:dyDescent="0.45">
      <c r="N2" s="3"/>
    </row>
    <row r="3" spans="1:55" x14ac:dyDescent="0.45">
      <c r="A3" s="3" t="s">
        <v>26</v>
      </c>
      <c r="C3" s="11" t="s">
        <v>28</v>
      </c>
      <c r="D3" s="39"/>
      <c r="N3" s="6" t="s">
        <v>29</v>
      </c>
      <c r="P3" s="5">
        <f>($B$7)</f>
        <v>1985</v>
      </c>
      <c r="Q3" s="9"/>
      <c r="R3" s="9"/>
      <c r="S3" s="9"/>
      <c r="T3" s="6" t="s">
        <v>30</v>
      </c>
      <c r="U3" s="10"/>
      <c r="W3" s="5" t="str">
        <f>($D$7)</f>
        <v>Combined</v>
      </c>
    </row>
    <row r="4" spans="1:55" x14ac:dyDescent="0.45">
      <c r="A4" s="3"/>
      <c r="N4" s="6"/>
      <c r="P4" s="6"/>
      <c r="Q4" s="9"/>
      <c r="R4" s="9"/>
      <c r="S4" s="9"/>
      <c r="U4" s="10"/>
    </row>
    <row r="5" spans="1:55" x14ac:dyDescent="0.45">
      <c r="A5" s="6" t="s">
        <v>27</v>
      </c>
      <c r="C5" s="11" t="s">
        <v>31</v>
      </c>
      <c r="D5" s="9"/>
      <c r="E5" s="9"/>
      <c r="G5" s="10"/>
      <c r="N5" s="6" t="s">
        <v>32</v>
      </c>
      <c r="P5" s="36">
        <f>($F$7)</f>
        <v>42194</v>
      </c>
      <c r="Q5" s="2"/>
      <c r="R5" s="2"/>
      <c r="T5" s="6" t="s">
        <v>33</v>
      </c>
      <c r="U5" s="2"/>
      <c r="W5" s="5" t="str">
        <f>($J$7)</f>
        <v>idh</v>
      </c>
    </row>
    <row r="6" spans="1:55" x14ac:dyDescent="0.45">
      <c r="A6" s="6"/>
      <c r="C6" s="6"/>
      <c r="D6" s="9"/>
      <c r="E6" s="9"/>
      <c r="G6" s="10"/>
    </row>
    <row r="7" spans="1:55" x14ac:dyDescent="0.45">
      <c r="A7" s="6" t="s">
        <v>29</v>
      </c>
      <c r="B7" s="12">
        <v>1985</v>
      </c>
      <c r="C7" s="9" t="s">
        <v>30</v>
      </c>
      <c r="D7" s="13" t="str">
        <f>IF(F45=1, "Combined",IF(F45=2, "Separate",""))</f>
        <v>Combined</v>
      </c>
      <c r="E7" s="4" t="s">
        <v>32</v>
      </c>
      <c r="F7" s="35">
        <v>42194</v>
      </c>
      <c r="G7" s="2"/>
      <c r="I7" s="4" t="s">
        <v>33</v>
      </c>
      <c r="J7" s="40" t="s">
        <v>34</v>
      </c>
    </row>
    <row r="8" spans="1:55" x14ac:dyDescent="0.45">
      <c r="N8" s="15" t="s">
        <v>35</v>
      </c>
      <c r="AU8" s="45"/>
    </row>
    <row r="9" spans="1:55" x14ac:dyDescent="0.45">
      <c r="AF9" s="46"/>
      <c r="AG9" s="46"/>
      <c r="AH9" s="46"/>
      <c r="AI9" s="46"/>
      <c r="AJ9" s="46"/>
      <c r="AK9" s="46"/>
      <c r="AL9" s="46"/>
      <c r="AM9" s="46"/>
      <c r="AN9" s="46"/>
      <c r="AO9" s="47"/>
      <c r="AU9" s="45"/>
    </row>
    <row r="10" spans="1:55" x14ac:dyDescent="0.45">
      <c r="A10" t="s">
        <v>36</v>
      </c>
      <c r="N10" s="3" t="s">
        <v>37</v>
      </c>
    </row>
    <row r="11" spans="1:55" x14ac:dyDescent="0.45">
      <c r="A11" t="s">
        <v>38</v>
      </c>
      <c r="AK11" s="9"/>
    </row>
    <row r="12" spans="1:55" x14ac:dyDescent="0.45">
      <c r="O12" s="37" t="str">
        <f>C14</f>
        <v>International</v>
      </c>
      <c r="P12" s="2"/>
      <c r="S12" s="37" t="str">
        <f>D14</f>
        <v>Migration</v>
      </c>
      <c r="T12" s="2"/>
      <c r="U12" s="5"/>
      <c r="W12" s="37" t="str">
        <f>E14</f>
        <v>-</v>
      </c>
      <c r="X12" s="2"/>
      <c r="Z12" s="5"/>
      <c r="AA12" s="37" t="str">
        <f>F14</f>
        <v>-</v>
      </c>
      <c r="AB12" s="2"/>
      <c r="AC12" s="5"/>
      <c r="AJ12" s="9"/>
      <c r="AX12" s="42"/>
      <c r="BC12" s="42"/>
    </row>
    <row r="13" spans="1:55" x14ac:dyDescent="0.45">
      <c r="I13" s="4"/>
      <c r="J13" s="16" t="s">
        <v>39</v>
      </c>
      <c r="N13" s="17" t="s">
        <v>40</v>
      </c>
      <c r="O13" s="10"/>
      <c r="P13" s="10"/>
      <c r="S13" s="10"/>
      <c r="T13" s="10"/>
      <c r="U13" s="10"/>
      <c r="W13" s="10" t="s">
        <v>41</v>
      </c>
      <c r="X13" s="10" t="s">
        <v>42</v>
      </c>
      <c r="AA13" s="10" t="s">
        <v>41</v>
      </c>
      <c r="AB13" s="10" t="s">
        <v>42</v>
      </c>
      <c r="AC13" s="10"/>
      <c r="AE13" s="10"/>
      <c r="AX13" s="42"/>
      <c r="BC13" s="42"/>
    </row>
    <row r="14" spans="1:55" x14ac:dyDescent="0.45">
      <c r="C14" s="41" t="s">
        <v>43</v>
      </c>
      <c r="D14" s="41" t="s">
        <v>44</v>
      </c>
      <c r="E14" s="41" t="s">
        <v>45</v>
      </c>
      <c r="F14" s="41" t="s">
        <v>45</v>
      </c>
      <c r="H14" s="16" t="s">
        <v>46</v>
      </c>
      <c r="I14" s="4"/>
      <c r="J14" s="16" t="s">
        <v>47</v>
      </c>
      <c r="N14" s="17">
        <v>0</v>
      </c>
      <c r="O14" s="30"/>
      <c r="P14" s="22"/>
      <c r="Q14" s="18"/>
      <c r="S14" s="30"/>
      <c r="T14" s="22"/>
      <c r="U14" s="20"/>
      <c r="W14" s="30">
        <v>0</v>
      </c>
      <c r="X14" s="22">
        <v>0</v>
      </c>
      <c r="AA14" s="30">
        <v>0</v>
      </c>
      <c r="AB14" s="22">
        <v>0</v>
      </c>
      <c r="AC14" s="23"/>
      <c r="AE14" s="22"/>
      <c r="AX14" s="42"/>
      <c r="BC14" s="42"/>
    </row>
    <row r="15" spans="1:55" x14ac:dyDescent="0.45">
      <c r="A15" t="s">
        <v>48</v>
      </c>
      <c r="C15" s="20">
        <v>1441</v>
      </c>
      <c r="D15" s="22">
        <v>235.75395994019601</v>
      </c>
      <c r="E15" s="20">
        <f>0</f>
        <v>0</v>
      </c>
      <c r="F15" s="20">
        <f>0</f>
        <v>0</v>
      </c>
      <c r="H15" s="22"/>
      <c r="J15" s="22">
        <f>SUM(C15:F15)</f>
        <v>1676.753959940196</v>
      </c>
      <c r="N15" s="17">
        <v>1</v>
      </c>
      <c r="O15" s="30">
        <v>3000</v>
      </c>
      <c r="P15" s="22">
        <v>0.107</v>
      </c>
      <c r="Q15" s="18"/>
      <c r="S15" s="30">
        <v>0</v>
      </c>
      <c r="T15" s="22">
        <v>0</v>
      </c>
      <c r="U15" s="20"/>
      <c r="W15" s="30">
        <v>0</v>
      </c>
      <c r="X15" s="22">
        <v>0</v>
      </c>
      <c r="AA15" s="30">
        <v>0</v>
      </c>
      <c r="AB15" s="22">
        <v>0</v>
      </c>
      <c r="AC15" s="23"/>
      <c r="AE15" s="22"/>
      <c r="BC15" s="42"/>
    </row>
    <row r="16" spans="1:55" x14ac:dyDescent="0.45">
      <c r="N16" s="17">
        <v>2</v>
      </c>
      <c r="O16" s="30">
        <v>573000</v>
      </c>
      <c r="P16" s="22">
        <v>0.23400000000000001</v>
      </c>
      <c r="Q16" s="18"/>
      <c r="S16" s="30">
        <v>23085</v>
      </c>
      <c r="T16" s="22">
        <v>0.19533943040458701</v>
      </c>
      <c r="U16" s="20"/>
      <c r="W16" s="30">
        <v>0</v>
      </c>
      <c r="X16" s="22">
        <v>0</v>
      </c>
      <c r="AA16" s="30">
        <v>0</v>
      </c>
      <c r="AB16" s="22">
        <v>0</v>
      </c>
      <c r="AC16" s="23"/>
      <c r="AE16" s="22"/>
      <c r="AQ16" s="22"/>
      <c r="AT16" s="22"/>
      <c r="AX16" s="43"/>
      <c r="BC16" s="43"/>
    </row>
    <row r="17" spans="1:55" x14ac:dyDescent="0.45">
      <c r="A17" t="s">
        <v>49</v>
      </c>
      <c r="C17" s="20">
        <v>1441</v>
      </c>
      <c r="D17" s="22">
        <v>235.75395994019601</v>
      </c>
      <c r="E17" s="20">
        <f>0</f>
        <v>0</v>
      </c>
      <c r="F17" s="20">
        <f>0</f>
        <v>0</v>
      </c>
      <c r="H17" s="22">
        <f>SUM(C17:F17)</f>
        <v>1676.753959940196</v>
      </c>
      <c r="I17" s="22"/>
      <c r="J17" s="22"/>
      <c r="N17" s="17">
        <v>3</v>
      </c>
      <c r="O17" s="30">
        <v>1228000</v>
      </c>
      <c r="P17" s="22">
        <v>0.35799999999999998</v>
      </c>
      <c r="Q17" s="18"/>
      <c r="S17" s="30">
        <v>195649.5</v>
      </c>
      <c r="T17" s="22">
        <v>0.25069867354417003</v>
      </c>
      <c r="U17" s="20"/>
      <c r="W17" s="30">
        <v>0</v>
      </c>
      <c r="X17" s="22">
        <v>0</v>
      </c>
      <c r="AA17" s="30">
        <v>0</v>
      </c>
      <c r="AB17" s="22">
        <v>0</v>
      </c>
      <c r="AC17" s="23"/>
      <c r="AE17" s="22"/>
      <c r="AQ17" s="22"/>
      <c r="AT17" s="22"/>
      <c r="AX17" s="43"/>
      <c r="BC17" s="43"/>
    </row>
    <row r="18" spans="1:55" x14ac:dyDescent="0.45">
      <c r="N18" s="17">
        <v>4</v>
      </c>
      <c r="O18" s="30">
        <v>971000</v>
      </c>
      <c r="P18" s="22">
        <v>0.47699999999999998</v>
      </c>
      <c r="Q18" s="18"/>
      <c r="S18" s="30">
        <v>354672</v>
      </c>
      <c r="T18" s="22">
        <v>0.32456132508985502</v>
      </c>
      <c r="U18" s="20"/>
      <c r="W18" s="30">
        <v>0</v>
      </c>
      <c r="X18" s="22">
        <v>0</v>
      </c>
      <c r="AA18" s="30">
        <v>0</v>
      </c>
      <c r="AB18" s="22">
        <v>0</v>
      </c>
      <c r="AC18" s="23"/>
      <c r="AE18" s="22"/>
      <c r="AQ18" s="22"/>
      <c r="AT18" s="22"/>
      <c r="AX18" s="43"/>
      <c r="BC18" s="43"/>
    </row>
    <row r="19" spans="1:55" x14ac:dyDescent="0.45">
      <c r="A19" t="s">
        <v>50</v>
      </c>
      <c r="C19" s="20">
        <v>1441</v>
      </c>
      <c r="D19" s="22">
        <v>235.75395994019601</v>
      </c>
      <c r="E19" s="20">
        <v>0</v>
      </c>
      <c r="F19" s="20">
        <v>0</v>
      </c>
      <c r="H19" s="22"/>
      <c r="I19" s="22"/>
      <c r="J19" s="22"/>
      <c r="N19" s="17">
        <v>5</v>
      </c>
      <c r="O19" s="30">
        <v>122000</v>
      </c>
      <c r="P19" s="22">
        <v>0.59299999999999997</v>
      </c>
      <c r="Q19" s="18"/>
      <c r="S19" s="30">
        <v>32100</v>
      </c>
      <c r="T19" s="22">
        <v>0.43246435194338601</v>
      </c>
      <c r="U19" s="20"/>
      <c r="W19" s="30">
        <v>0</v>
      </c>
      <c r="X19" s="22">
        <v>0</v>
      </c>
      <c r="AA19" s="30">
        <v>0</v>
      </c>
      <c r="AB19" s="22">
        <v>0</v>
      </c>
      <c r="AC19" s="23"/>
      <c r="AE19" s="22"/>
      <c r="AQ19" s="22"/>
      <c r="AT19" s="22"/>
      <c r="AX19" s="43"/>
      <c r="BC19" s="43"/>
    </row>
    <row r="20" spans="1:55" x14ac:dyDescent="0.45">
      <c r="N20" s="17">
        <v>6</v>
      </c>
      <c r="O20" s="30">
        <v>201000</v>
      </c>
      <c r="P20" s="22">
        <v>0.70399999999999996</v>
      </c>
      <c r="Q20" s="18"/>
      <c r="S20" s="30">
        <v>46800</v>
      </c>
      <c r="T20" s="22">
        <v>0.53909239891997596</v>
      </c>
      <c r="U20" s="20"/>
      <c r="W20" s="30">
        <v>0</v>
      </c>
      <c r="X20" s="22">
        <v>0</v>
      </c>
      <c r="AA20" s="30">
        <v>0</v>
      </c>
      <c r="AB20" s="22">
        <v>0</v>
      </c>
      <c r="AC20" s="23"/>
      <c r="AE20" s="22"/>
      <c r="AQ20" s="22"/>
      <c r="AT20" s="22"/>
      <c r="AX20" s="43"/>
      <c r="BC20" s="43"/>
    </row>
    <row r="21" spans="1:55" x14ac:dyDescent="0.45">
      <c r="A21" t="s">
        <v>51</v>
      </c>
      <c r="C21" s="13">
        <f>IF(C19=0, 0,IF(C19&lt;&gt; 0, C17/C19))</f>
        <v>1</v>
      </c>
      <c r="D21" s="13">
        <f>IF(D19=0, 0,IF(D19&lt;&gt; 0, D17/D19))</f>
        <v>1</v>
      </c>
      <c r="E21" s="13">
        <f>IF(E19=0, 0,IF(E19&lt;&gt; 0, E17/E19))</f>
        <v>0</v>
      </c>
      <c r="F21" s="13">
        <f>IF(F19=0, 0,IF(F19&lt;&gt; 0, F17/F19))</f>
        <v>0</v>
      </c>
      <c r="J21" s="13">
        <f>IF(H17=0, 0,IF(H17&lt;&gt; 0, J15/H17))</f>
        <v>1</v>
      </c>
      <c r="N21" s="17">
        <v>7</v>
      </c>
      <c r="O21" s="30">
        <v>127000</v>
      </c>
      <c r="P21" s="22">
        <v>0.81200000000000006</v>
      </c>
      <c r="Q21" s="18"/>
      <c r="S21" s="30">
        <v>13350</v>
      </c>
      <c r="T21" s="22">
        <v>0.64254968240528498</v>
      </c>
      <c r="U21" s="20"/>
      <c r="W21" s="30">
        <v>0</v>
      </c>
      <c r="X21" s="22">
        <v>0</v>
      </c>
      <c r="AA21" s="30">
        <v>0</v>
      </c>
      <c r="AB21" s="22">
        <v>0</v>
      </c>
      <c r="AC21" s="23"/>
      <c r="AE21" s="22"/>
      <c r="AQ21" s="22"/>
      <c r="AT21" s="22"/>
      <c r="AX21" s="43"/>
      <c r="BC21" s="43"/>
    </row>
    <row r="22" spans="1:55" x14ac:dyDescent="0.45">
      <c r="N22" s="17">
        <v>8</v>
      </c>
      <c r="O22" s="30">
        <v>19000</v>
      </c>
      <c r="P22" s="22">
        <v>0.91400000000000003</v>
      </c>
      <c r="Q22" s="18"/>
      <c r="S22" s="30">
        <v>7650</v>
      </c>
      <c r="T22" s="22">
        <v>0.77444937327935104</v>
      </c>
      <c r="U22" s="20"/>
      <c r="W22" s="30">
        <v>0</v>
      </c>
      <c r="X22" s="22">
        <v>0</v>
      </c>
      <c r="AA22" s="30">
        <v>0</v>
      </c>
      <c r="AB22" s="22">
        <v>0</v>
      </c>
      <c r="AC22" s="23"/>
      <c r="AE22" s="22"/>
      <c r="AQ22" s="22"/>
      <c r="AT22" s="22"/>
      <c r="AX22" s="43"/>
      <c r="BC22" s="43"/>
    </row>
    <row r="23" spans="1:55" x14ac:dyDescent="0.45">
      <c r="N23" s="17">
        <v>9</v>
      </c>
      <c r="O23" s="30">
        <v>4000</v>
      </c>
      <c r="P23" s="22">
        <v>1.014</v>
      </c>
      <c r="Q23" s="18"/>
      <c r="S23" s="30">
        <v>10650</v>
      </c>
      <c r="T23" s="22">
        <v>0.907645840187982</v>
      </c>
      <c r="U23" s="20"/>
      <c r="W23" s="30">
        <v>0</v>
      </c>
      <c r="X23" s="22">
        <v>0</v>
      </c>
      <c r="AA23" s="30">
        <v>0</v>
      </c>
      <c r="AB23" s="22">
        <v>0</v>
      </c>
      <c r="AC23" s="23"/>
      <c r="AE23" s="22"/>
      <c r="AQ23" s="22"/>
      <c r="AT23" s="22"/>
      <c r="AX23" s="43"/>
      <c r="BC23" s="43"/>
    </row>
    <row r="24" spans="1:55" x14ac:dyDescent="0.45">
      <c r="A24" t="s">
        <v>52</v>
      </c>
      <c r="C24" s="24">
        <f>IF($Q$98+$Q$131 &gt;0,($Q$98+$Q$131)/$C$17/1000,0)</f>
        <v>1.0002192921582234</v>
      </c>
      <c r="D24" s="24">
        <f>IF($U$98+$U$131 &gt;0,($U$98+$U$131)/$D$17/1000,0)</f>
        <v>1.0000000000000007</v>
      </c>
      <c r="E24" s="24">
        <f>IF($Y$98+$Y$131 &gt;0,($Y$98+$Y$131)/$E$17/1000,0)</f>
        <v>0</v>
      </c>
      <c r="F24" s="24">
        <f>IF($AC$98+$AC$131 &gt;0,($AC$98+$AC$131)/$F$17/1000,0)</f>
        <v>0</v>
      </c>
      <c r="G24" s="10"/>
      <c r="H24" s="10"/>
      <c r="I24" s="10"/>
      <c r="J24" s="24">
        <f>IF($AG$98+$AG$131 &gt;0,($AG$98+$AG$131)/$J$15/1000,0)</f>
        <v>1.0001884593730206</v>
      </c>
      <c r="N24" s="17">
        <v>10</v>
      </c>
      <c r="O24" s="30">
        <v>11000</v>
      </c>
      <c r="P24" s="22">
        <v>1.1100000000000001</v>
      </c>
      <c r="Q24" s="18"/>
      <c r="S24" s="30">
        <v>3450</v>
      </c>
      <c r="T24" s="22">
        <v>1.1020378657738901</v>
      </c>
      <c r="U24" s="20"/>
      <c r="W24" s="30">
        <v>0</v>
      </c>
      <c r="X24" s="22">
        <v>0</v>
      </c>
      <c r="AA24" s="30">
        <v>0</v>
      </c>
      <c r="AB24" s="22">
        <v>0</v>
      </c>
      <c r="AC24" s="23"/>
      <c r="AE24" s="22"/>
      <c r="AQ24" s="22"/>
      <c r="AT24" s="22"/>
      <c r="AW24" s="5"/>
      <c r="AX24" s="43"/>
      <c r="BC24" s="43"/>
    </row>
    <row r="25" spans="1:55" x14ac:dyDescent="0.45">
      <c r="N25" s="17">
        <v>11</v>
      </c>
      <c r="O25" s="30">
        <v>2000</v>
      </c>
      <c r="P25" s="22">
        <v>1.2010000000000001</v>
      </c>
      <c r="Q25" s="18"/>
      <c r="S25" s="30"/>
      <c r="T25" s="22"/>
      <c r="U25" s="20"/>
      <c r="W25" s="30">
        <v>0</v>
      </c>
      <c r="X25" s="22">
        <v>0</v>
      </c>
      <c r="AA25" s="30">
        <v>0</v>
      </c>
      <c r="AB25" s="22">
        <v>0</v>
      </c>
      <c r="AC25" s="23"/>
      <c r="AE25" s="22"/>
      <c r="AQ25" s="22"/>
      <c r="AT25" s="22"/>
      <c r="AX25" s="43"/>
      <c r="BC25" s="43"/>
    </row>
    <row r="26" spans="1:55" x14ac:dyDescent="0.45">
      <c r="N26" s="17">
        <v>12</v>
      </c>
      <c r="O26" s="30">
        <v>6000</v>
      </c>
      <c r="P26" s="22">
        <v>1.2889999999999999</v>
      </c>
      <c r="Q26" s="18"/>
      <c r="S26" s="30"/>
      <c r="T26" s="22"/>
      <c r="U26" s="20"/>
      <c r="W26" s="30">
        <v>0</v>
      </c>
      <c r="X26" s="22">
        <v>0</v>
      </c>
      <c r="AA26" s="30">
        <v>0</v>
      </c>
      <c r="AB26" s="22">
        <v>0</v>
      </c>
      <c r="AC26" s="23"/>
      <c r="AE26" s="22"/>
      <c r="AQ26" s="22"/>
      <c r="AT26" s="22"/>
      <c r="AX26" s="43"/>
      <c r="BC26" s="43"/>
    </row>
    <row r="27" spans="1:55" x14ac:dyDescent="0.45">
      <c r="N27" s="17">
        <v>13</v>
      </c>
      <c r="O27" s="30">
        <v>5000</v>
      </c>
      <c r="P27" s="22">
        <v>1.3720000000000001</v>
      </c>
      <c r="Q27" s="18"/>
      <c r="S27" s="30"/>
      <c r="T27" s="22"/>
      <c r="U27" s="20"/>
      <c r="W27" s="30">
        <v>0</v>
      </c>
      <c r="X27" s="22">
        <v>0</v>
      </c>
      <c r="AA27" s="30">
        <v>0</v>
      </c>
      <c r="AB27" s="22">
        <v>0</v>
      </c>
      <c r="AC27" s="23"/>
      <c r="AE27" s="22"/>
      <c r="AQ27" s="22"/>
      <c r="AT27" s="22"/>
      <c r="AX27" s="43"/>
      <c r="BC27" s="43"/>
    </row>
    <row r="28" spans="1:55" x14ac:dyDescent="0.45">
      <c r="N28" s="17">
        <v>14</v>
      </c>
      <c r="O28" s="30">
        <v>2000</v>
      </c>
      <c r="P28" s="22">
        <v>1.452</v>
      </c>
      <c r="Q28" s="18"/>
      <c r="S28" s="30"/>
      <c r="T28" s="22"/>
      <c r="U28" s="20"/>
      <c r="W28" s="30">
        <v>0</v>
      </c>
      <c r="X28" s="22">
        <v>0</v>
      </c>
      <c r="AA28" s="30">
        <v>0</v>
      </c>
      <c r="AB28" s="22">
        <v>0</v>
      </c>
      <c r="AC28" s="23"/>
      <c r="AE28" s="22"/>
      <c r="AQ28" s="22"/>
      <c r="AT28" s="22"/>
      <c r="AX28" s="43"/>
      <c r="BC28" s="43"/>
    </row>
    <row r="29" spans="1:55" x14ac:dyDescent="0.45">
      <c r="N29" s="17" t="s">
        <v>53</v>
      </c>
      <c r="O29" s="30">
        <v>22000</v>
      </c>
      <c r="P29" s="22">
        <v>1.528</v>
      </c>
      <c r="Q29" s="18"/>
      <c r="S29" s="30"/>
      <c r="T29" s="22"/>
      <c r="U29" s="20"/>
      <c r="W29" s="30">
        <v>0</v>
      </c>
      <c r="X29" s="22">
        <v>0</v>
      </c>
      <c r="AA29" s="30">
        <v>0</v>
      </c>
      <c r="AB29" s="22">
        <v>0</v>
      </c>
      <c r="AC29" s="23"/>
      <c r="AE29" s="22"/>
      <c r="AQ29" s="22"/>
      <c r="AT29" s="22"/>
      <c r="AX29" s="43"/>
      <c r="BC29" s="43"/>
    </row>
    <row r="30" spans="1:55" x14ac:dyDescent="0.45">
      <c r="AQ30" s="22"/>
      <c r="AT30" s="22"/>
      <c r="AX30" s="43"/>
      <c r="BC30" s="43"/>
    </row>
    <row r="31" spans="1:55" x14ac:dyDescent="0.45">
      <c r="N31" t="s">
        <v>54</v>
      </c>
      <c r="O31" s="31">
        <f>SUM(O14:O29)</f>
        <v>3296000</v>
      </c>
      <c r="P31" s="2"/>
      <c r="S31" s="31">
        <f>SUM(S14:S29)</f>
        <v>687406.5</v>
      </c>
      <c r="T31" s="2"/>
      <c r="U31" s="5"/>
      <c r="V31" s="5"/>
      <c r="W31" s="31">
        <f>SUM(W14:W29)</f>
        <v>0</v>
      </c>
      <c r="X31" s="2"/>
      <c r="Y31" s="5"/>
      <c r="Z31" s="5"/>
      <c r="AA31" s="31">
        <f>SUM(AA14:AA29)</f>
        <v>0</v>
      </c>
      <c r="AB31" s="2"/>
      <c r="AC31" s="5"/>
      <c r="AW31" s="42"/>
      <c r="AX31" s="43"/>
      <c r="AY31" s="42"/>
      <c r="AZ31" s="42"/>
      <c r="BA31" s="42"/>
      <c r="BB31" s="44"/>
      <c r="BC31" s="43"/>
    </row>
    <row r="32" spans="1:55" x14ac:dyDescent="0.45">
      <c r="A32" s="46"/>
      <c r="B32" s="46"/>
      <c r="C32" s="46"/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7"/>
    </row>
    <row r="33" spans="1:38" x14ac:dyDescent="0.45">
      <c r="P33" s="3"/>
      <c r="U33" s="3"/>
      <c r="Z33" s="3"/>
      <c r="AE33" s="3"/>
      <c r="AK33" s="9"/>
    </row>
    <row r="34" spans="1:38" x14ac:dyDescent="0.45">
      <c r="N34" s="3" t="s">
        <v>26</v>
      </c>
      <c r="P34" s="5" t="str">
        <f>($C$3)</f>
        <v>p7eINT_metier</v>
      </c>
      <c r="T34" s="6" t="s">
        <v>27</v>
      </c>
      <c r="W34" s="7" t="str">
        <f>($C$5)</f>
        <v>Plaice VIIe - International (Used metier based datasets)</v>
      </c>
    </row>
    <row r="35" spans="1:38" x14ac:dyDescent="0.45">
      <c r="N35" s="3"/>
    </row>
    <row r="36" spans="1:38" x14ac:dyDescent="0.45">
      <c r="N36" s="6" t="s">
        <v>29</v>
      </c>
      <c r="P36" s="5">
        <f>($B$7)</f>
        <v>1985</v>
      </c>
      <c r="Q36" s="9"/>
      <c r="R36" s="9"/>
      <c r="S36" s="9"/>
      <c r="T36" s="6" t="s">
        <v>30</v>
      </c>
      <c r="U36" s="10"/>
      <c r="W36" s="5" t="str">
        <f>($D$7)</f>
        <v>Combined</v>
      </c>
    </row>
    <row r="37" spans="1:38" x14ac:dyDescent="0.45">
      <c r="C37" s="25" t="s">
        <v>55</v>
      </c>
      <c r="D37" s="26"/>
      <c r="E37" s="26"/>
      <c r="F37" s="27"/>
      <c r="N37" s="6"/>
      <c r="P37" s="6"/>
      <c r="Q37" s="9"/>
      <c r="R37" s="9"/>
      <c r="S37" s="9"/>
      <c r="U37" s="10"/>
    </row>
    <row r="38" spans="1:38" x14ac:dyDescent="0.45">
      <c r="C38" s="26"/>
      <c r="D38" s="26"/>
      <c r="E38" s="26"/>
      <c r="F38" s="28"/>
      <c r="N38" s="6" t="s">
        <v>32</v>
      </c>
      <c r="P38" s="36">
        <f>($F$7)</f>
        <v>42194</v>
      </c>
      <c r="Q38" s="2"/>
      <c r="R38" s="2"/>
      <c r="T38" s="6" t="s">
        <v>33</v>
      </c>
      <c r="U38" s="2"/>
      <c r="W38" s="5" t="str">
        <f>($J$7)</f>
        <v>idh</v>
      </c>
    </row>
    <row r="39" spans="1:38" x14ac:dyDescent="0.45">
      <c r="C39" s="26" t="s">
        <v>56</v>
      </c>
      <c r="D39" s="26"/>
      <c r="E39" s="26"/>
      <c r="F39" s="27">
        <f>1</f>
        <v>1</v>
      </c>
    </row>
    <row r="40" spans="1:38" x14ac:dyDescent="0.45">
      <c r="C40" s="26" t="s">
        <v>57</v>
      </c>
      <c r="D40" s="26"/>
      <c r="E40" s="26"/>
      <c r="F40" s="28" t="str">
        <f>"n"</f>
        <v>n</v>
      </c>
    </row>
    <row r="41" spans="1:38" x14ac:dyDescent="0.45">
      <c r="C41" s="26" t="s">
        <v>58</v>
      </c>
      <c r="D41" s="26"/>
      <c r="E41" s="26"/>
      <c r="F41" s="28">
        <f>1</f>
        <v>1</v>
      </c>
      <c r="N41" s="15" t="s">
        <v>35</v>
      </c>
    </row>
    <row r="42" spans="1:38" x14ac:dyDescent="0.45">
      <c r="C42" s="26" t="s">
        <v>59</v>
      </c>
      <c r="D42" s="26"/>
      <c r="E42" s="26"/>
      <c r="F42" s="27">
        <f>2</f>
        <v>2</v>
      </c>
    </row>
    <row r="43" spans="1:38" x14ac:dyDescent="0.45">
      <c r="C43" s="26" t="s">
        <v>60</v>
      </c>
      <c r="D43" s="26"/>
      <c r="E43" s="26"/>
      <c r="F43" s="29" t="str">
        <f>"n"</f>
        <v>n</v>
      </c>
      <c r="N43" s="3" t="s">
        <v>61</v>
      </c>
    </row>
    <row r="44" spans="1:38" x14ac:dyDescent="0.45">
      <c r="C44" s="26" t="s">
        <v>62</v>
      </c>
      <c r="D44" s="26"/>
      <c r="E44" s="26"/>
      <c r="F44" s="29">
        <f>3</f>
        <v>3</v>
      </c>
      <c r="AK44" s="9"/>
    </row>
    <row r="45" spans="1:38" x14ac:dyDescent="0.45">
      <c r="C45" s="26" t="s">
        <v>63</v>
      </c>
      <c r="D45" s="26"/>
      <c r="E45" s="26"/>
      <c r="F45" s="26">
        <f>1</f>
        <v>1</v>
      </c>
      <c r="O45" s="37" t="str">
        <f>C14</f>
        <v>International</v>
      </c>
      <c r="P45" s="2"/>
      <c r="S45" s="37" t="str">
        <f>D14</f>
        <v>Migration</v>
      </c>
      <c r="T45" s="2"/>
      <c r="W45" s="37" t="str">
        <f>E14</f>
        <v>-</v>
      </c>
      <c r="X45" s="2"/>
      <c r="AA45" s="37" t="str">
        <f>F14</f>
        <v>-</v>
      </c>
      <c r="AB45" s="2"/>
      <c r="AK45" s="9"/>
    </row>
    <row r="46" spans="1:38" x14ac:dyDescent="0.45">
      <c r="C46" s="26" t="s">
        <v>64</v>
      </c>
      <c r="D46" s="26"/>
      <c r="E46" s="26"/>
      <c r="F46" s="29" t="str">
        <f>"n"</f>
        <v>n</v>
      </c>
      <c r="N46" s="17" t="s">
        <v>40</v>
      </c>
      <c r="O46" s="10" t="s">
        <v>41</v>
      </c>
      <c r="P46" s="10" t="s">
        <v>42</v>
      </c>
      <c r="S46" s="10" t="s">
        <v>41</v>
      </c>
      <c r="T46" s="10" t="s">
        <v>42</v>
      </c>
      <c r="W46" s="10" t="s">
        <v>41</v>
      </c>
      <c r="X46" s="10" t="s">
        <v>42</v>
      </c>
      <c r="AA46" s="10" t="s">
        <v>41</v>
      </c>
      <c r="AB46" s="10" t="s">
        <v>42</v>
      </c>
      <c r="AC46" s="17"/>
      <c r="AE46" s="10"/>
      <c r="AH46" s="10"/>
      <c r="AJ46" s="10"/>
      <c r="AK46" s="10"/>
      <c r="AL46" s="10"/>
    </row>
    <row r="47" spans="1:38" x14ac:dyDescent="0.45">
      <c r="C47" s="26" t="s">
        <v>65</v>
      </c>
      <c r="D47" s="26"/>
      <c r="E47" s="26"/>
      <c r="F47" s="26">
        <f>2</f>
        <v>2</v>
      </c>
      <c r="N47" s="17">
        <v>0</v>
      </c>
      <c r="O47" s="30">
        <v>0</v>
      </c>
      <c r="P47" s="22">
        <v>0</v>
      </c>
      <c r="R47" s="18"/>
      <c r="S47" s="30">
        <v>0</v>
      </c>
      <c r="T47" s="22">
        <v>0</v>
      </c>
      <c r="W47" s="30">
        <v>0</v>
      </c>
      <c r="X47" s="22">
        <v>0</v>
      </c>
      <c r="AA47" s="30">
        <v>0</v>
      </c>
      <c r="AB47" s="22">
        <v>0</v>
      </c>
      <c r="AC47" s="21"/>
      <c r="AE47" s="19"/>
      <c r="AH47" s="22"/>
      <c r="AK47" s="23"/>
      <c r="AL47" s="22"/>
    </row>
    <row r="48" spans="1:38" x14ac:dyDescent="0.45">
      <c r="A48" s="3"/>
      <c r="C48" s="26" t="s">
        <v>66</v>
      </c>
      <c r="D48" s="26"/>
      <c r="E48" s="26"/>
      <c r="F48" s="29" t="str">
        <f>"y"</f>
        <v>y</v>
      </c>
      <c r="N48" s="17">
        <v>1</v>
      </c>
      <c r="O48" s="30">
        <v>0</v>
      </c>
      <c r="P48" s="22">
        <v>0</v>
      </c>
      <c r="R48" s="18"/>
      <c r="S48" s="30">
        <v>0</v>
      </c>
      <c r="T48" s="22">
        <v>0</v>
      </c>
      <c r="W48" s="30">
        <v>0</v>
      </c>
      <c r="X48" s="22">
        <v>0</v>
      </c>
      <c r="AA48" s="30">
        <v>0</v>
      </c>
      <c r="AB48" s="22">
        <v>0</v>
      </c>
      <c r="AC48" s="21"/>
      <c r="AE48" s="19"/>
      <c r="AH48" s="22"/>
      <c r="AK48" s="23"/>
      <c r="AL48" s="22"/>
    </row>
    <row r="49" spans="3:38" x14ac:dyDescent="0.45">
      <c r="C49" s="26" t="s">
        <v>67</v>
      </c>
      <c r="D49" s="26"/>
      <c r="E49" s="26"/>
      <c r="F49" s="29" t="str">
        <f>"n"</f>
        <v>n</v>
      </c>
      <c r="N49" s="17">
        <v>2</v>
      </c>
      <c r="O49" s="30">
        <v>0</v>
      </c>
      <c r="P49" s="22">
        <v>0</v>
      </c>
      <c r="R49" s="18"/>
      <c r="S49" s="30">
        <v>0</v>
      </c>
      <c r="T49" s="22">
        <v>0</v>
      </c>
      <c r="W49" s="30">
        <v>0</v>
      </c>
      <c r="X49" s="22">
        <v>0</v>
      </c>
      <c r="AA49" s="30">
        <v>0</v>
      </c>
      <c r="AB49" s="22">
        <v>0</v>
      </c>
      <c r="AC49" s="21"/>
      <c r="AE49" s="19"/>
      <c r="AH49" s="22"/>
      <c r="AK49" s="23"/>
      <c r="AL49" s="22"/>
    </row>
    <row r="50" spans="3:38" x14ac:dyDescent="0.45">
      <c r="N50" s="17">
        <v>3</v>
      </c>
      <c r="O50" s="30">
        <v>0</v>
      </c>
      <c r="P50" s="22">
        <v>0</v>
      </c>
      <c r="R50" s="18"/>
      <c r="S50" s="30">
        <v>0</v>
      </c>
      <c r="T50" s="22">
        <v>0</v>
      </c>
      <c r="W50" s="30">
        <v>0</v>
      </c>
      <c r="X50" s="22">
        <v>0</v>
      </c>
      <c r="AA50" s="30">
        <v>0</v>
      </c>
      <c r="AB50" s="22">
        <v>0</v>
      </c>
      <c r="AC50" s="21"/>
      <c r="AE50" s="19"/>
      <c r="AH50" s="22"/>
      <c r="AK50" s="23"/>
      <c r="AL50" s="22"/>
    </row>
    <row r="51" spans="3:38" x14ac:dyDescent="0.45">
      <c r="N51" s="17">
        <v>4</v>
      </c>
      <c r="O51" s="30">
        <v>0</v>
      </c>
      <c r="P51" s="22">
        <v>0</v>
      </c>
      <c r="R51" s="18"/>
      <c r="S51" s="30">
        <v>0</v>
      </c>
      <c r="T51" s="22">
        <v>0</v>
      </c>
      <c r="W51" s="30">
        <v>0</v>
      </c>
      <c r="X51" s="22">
        <v>0</v>
      </c>
      <c r="AA51" s="30">
        <v>0</v>
      </c>
      <c r="AB51" s="22">
        <v>0</v>
      </c>
      <c r="AC51" s="21"/>
      <c r="AE51" s="19"/>
      <c r="AH51" s="22"/>
      <c r="AK51" s="23"/>
      <c r="AL51" s="22"/>
    </row>
    <row r="52" spans="3:38" x14ac:dyDescent="0.45">
      <c r="N52" s="17">
        <v>5</v>
      </c>
      <c r="O52" s="30">
        <v>0</v>
      </c>
      <c r="P52" s="22">
        <v>0</v>
      </c>
      <c r="R52" s="18"/>
      <c r="S52" s="30">
        <v>0</v>
      </c>
      <c r="T52" s="22">
        <v>0</v>
      </c>
      <c r="W52" s="30">
        <v>0</v>
      </c>
      <c r="X52" s="22">
        <v>0</v>
      </c>
      <c r="AA52" s="30">
        <v>0</v>
      </c>
      <c r="AB52" s="22">
        <v>0</v>
      </c>
      <c r="AC52" s="21"/>
      <c r="AE52" s="19"/>
      <c r="AH52" s="22"/>
      <c r="AK52" s="23"/>
      <c r="AL52" s="22"/>
    </row>
    <row r="53" spans="3:38" x14ac:dyDescent="0.45">
      <c r="N53" s="17">
        <v>6</v>
      </c>
      <c r="O53" s="30">
        <v>0</v>
      </c>
      <c r="P53" s="22">
        <v>0</v>
      </c>
      <c r="R53" s="18"/>
      <c r="S53" s="30">
        <v>0</v>
      </c>
      <c r="T53" s="22">
        <v>0</v>
      </c>
      <c r="W53" s="30">
        <v>0</v>
      </c>
      <c r="X53" s="22">
        <v>0</v>
      </c>
      <c r="AA53" s="30">
        <v>0</v>
      </c>
      <c r="AB53" s="22">
        <v>0</v>
      </c>
      <c r="AC53" s="21"/>
      <c r="AE53" s="19"/>
      <c r="AH53" s="22"/>
      <c r="AK53" s="23"/>
      <c r="AL53" s="22"/>
    </row>
    <row r="54" spans="3:38" x14ac:dyDescent="0.45">
      <c r="N54" s="17">
        <v>7</v>
      </c>
      <c r="O54" s="30">
        <v>0</v>
      </c>
      <c r="P54" s="22">
        <v>0</v>
      </c>
      <c r="R54" s="18"/>
      <c r="S54" s="30">
        <v>0</v>
      </c>
      <c r="T54" s="22">
        <v>0</v>
      </c>
      <c r="W54" s="30">
        <v>0</v>
      </c>
      <c r="X54" s="22">
        <v>0</v>
      </c>
      <c r="AA54" s="30">
        <v>0</v>
      </c>
      <c r="AB54" s="22">
        <v>0</v>
      </c>
      <c r="AC54" s="21"/>
      <c r="AE54" s="19"/>
      <c r="AH54" s="22"/>
      <c r="AK54" s="23"/>
      <c r="AL54" s="22"/>
    </row>
    <row r="55" spans="3:38" x14ac:dyDescent="0.45">
      <c r="N55" s="17">
        <v>8</v>
      </c>
      <c r="O55" s="30">
        <v>0</v>
      </c>
      <c r="P55" s="22">
        <v>0</v>
      </c>
      <c r="R55" s="18"/>
      <c r="S55" s="30">
        <v>0</v>
      </c>
      <c r="T55" s="22">
        <v>0</v>
      </c>
      <c r="W55" s="30">
        <v>0</v>
      </c>
      <c r="X55" s="22">
        <v>0</v>
      </c>
      <c r="AA55" s="30">
        <v>0</v>
      </c>
      <c r="AB55" s="22">
        <v>0</v>
      </c>
      <c r="AC55" s="21"/>
      <c r="AE55" s="19"/>
      <c r="AH55" s="22"/>
      <c r="AK55" s="23"/>
      <c r="AL55" s="22"/>
    </row>
    <row r="56" spans="3:38" x14ac:dyDescent="0.45">
      <c r="N56" s="17">
        <v>9</v>
      </c>
      <c r="O56" s="30">
        <v>0</v>
      </c>
      <c r="P56" s="22">
        <v>0</v>
      </c>
      <c r="R56" s="18"/>
      <c r="S56" s="30">
        <v>0</v>
      </c>
      <c r="T56" s="22">
        <v>0</v>
      </c>
      <c r="W56" s="30">
        <v>0</v>
      </c>
      <c r="X56" s="22">
        <v>0</v>
      </c>
      <c r="AA56" s="30">
        <v>0</v>
      </c>
      <c r="AB56" s="22">
        <v>0</v>
      </c>
      <c r="AC56" s="21"/>
      <c r="AE56" s="19"/>
      <c r="AH56" s="22"/>
      <c r="AK56" s="23"/>
      <c r="AL56" s="22"/>
    </row>
    <row r="57" spans="3:38" x14ac:dyDescent="0.45">
      <c r="N57" s="17">
        <v>10</v>
      </c>
      <c r="O57" s="30">
        <v>0</v>
      </c>
      <c r="P57" s="22">
        <v>0</v>
      </c>
      <c r="R57" s="18"/>
      <c r="S57" s="30">
        <v>0</v>
      </c>
      <c r="T57" s="22">
        <v>0</v>
      </c>
      <c r="W57" s="30">
        <v>0</v>
      </c>
      <c r="X57" s="22">
        <v>0</v>
      </c>
      <c r="AA57" s="30">
        <v>0</v>
      </c>
      <c r="AB57" s="22">
        <v>0</v>
      </c>
      <c r="AC57" s="21"/>
      <c r="AE57" s="19"/>
      <c r="AH57" s="22"/>
      <c r="AK57" s="23"/>
      <c r="AL57" s="22"/>
    </row>
    <row r="58" spans="3:38" x14ac:dyDescent="0.45">
      <c r="N58" s="17">
        <v>11</v>
      </c>
      <c r="O58" s="30">
        <v>0</v>
      </c>
      <c r="P58" s="22">
        <v>0</v>
      </c>
      <c r="R58" s="18"/>
      <c r="S58" s="30">
        <v>0</v>
      </c>
      <c r="T58" s="22">
        <v>0</v>
      </c>
      <c r="W58" s="30">
        <v>0</v>
      </c>
      <c r="X58" s="22">
        <v>0</v>
      </c>
      <c r="AA58" s="30">
        <v>0</v>
      </c>
      <c r="AB58" s="22">
        <v>0</v>
      </c>
      <c r="AC58" s="21"/>
      <c r="AE58" s="19"/>
      <c r="AH58" s="22"/>
      <c r="AK58" s="23"/>
      <c r="AL58" s="22"/>
    </row>
    <row r="59" spans="3:38" x14ac:dyDescent="0.45">
      <c r="N59" s="17">
        <v>12</v>
      </c>
      <c r="O59" s="30">
        <v>0</v>
      </c>
      <c r="P59" s="22">
        <v>0</v>
      </c>
      <c r="R59" s="18"/>
      <c r="S59" s="30">
        <v>0</v>
      </c>
      <c r="T59" s="22">
        <v>0</v>
      </c>
      <c r="W59" s="30">
        <v>0</v>
      </c>
      <c r="X59" s="22">
        <v>0</v>
      </c>
      <c r="AA59" s="30">
        <v>0</v>
      </c>
      <c r="AB59" s="22">
        <v>0</v>
      </c>
      <c r="AC59" s="21"/>
      <c r="AE59" s="19"/>
      <c r="AH59" s="22"/>
      <c r="AK59" s="23"/>
      <c r="AL59" s="22"/>
    </row>
    <row r="60" spans="3:38" x14ac:dyDescent="0.45">
      <c r="N60" s="17">
        <v>13</v>
      </c>
      <c r="O60" s="30">
        <v>0</v>
      </c>
      <c r="P60" s="22">
        <v>0</v>
      </c>
      <c r="R60" s="18"/>
      <c r="S60" s="30">
        <v>0</v>
      </c>
      <c r="T60" s="22">
        <v>0</v>
      </c>
      <c r="W60" s="30">
        <v>0</v>
      </c>
      <c r="X60" s="22">
        <v>0</v>
      </c>
      <c r="AA60" s="30">
        <v>0</v>
      </c>
      <c r="AB60" s="22">
        <v>0</v>
      </c>
      <c r="AC60" s="21"/>
      <c r="AE60" s="19"/>
      <c r="AH60" s="22"/>
      <c r="AK60" s="23"/>
      <c r="AL60" s="22"/>
    </row>
    <row r="61" spans="3:38" x14ac:dyDescent="0.45">
      <c r="N61" s="17">
        <v>14</v>
      </c>
      <c r="O61" s="30">
        <v>0</v>
      </c>
      <c r="P61" s="22">
        <v>0</v>
      </c>
      <c r="R61" s="18"/>
      <c r="S61" s="30">
        <v>0</v>
      </c>
      <c r="T61" s="22">
        <v>0</v>
      </c>
      <c r="W61" s="30">
        <v>0</v>
      </c>
      <c r="X61" s="22">
        <v>0</v>
      </c>
      <c r="AA61" s="30">
        <v>0</v>
      </c>
      <c r="AB61" s="22">
        <v>0</v>
      </c>
      <c r="AC61" s="21"/>
      <c r="AE61" s="19"/>
      <c r="AH61" s="22"/>
      <c r="AK61" s="23"/>
      <c r="AL61" s="22"/>
    </row>
    <row r="62" spans="3:38" x14ac:dyDescent="0.45">
      <c r="N62" s="17" t="s">
        <v>53</v>
      </c>
      <c r="O62" s="30">
        <v>0</v>
      </c>
      <c r="P62" s="22">
        <v>0</v>
      </c>
      <c r="R62" s="18"/>
      <c r="S62" s="30">
        <v>0</v>
      </c>
      <c r="T62" s="22">
        <v>0</v>
      </c>
      <c r="W62" s="30">
        <v>0</v>
      </c>
      <c r="X62" s="22">
        <v>0</v>
      </c>
      <c r="AA62" s="30">
        <v>0</v>
      </c>
      <c r="AB62" s="22">
        <v>0</v>
      </c>
      <c r="AC62" s="21"/>
      <c r="AE62" s="19"/>
      <c r="AH62" s="22"/>
      <c r="AK62" s="23"/>
      <c r="AL62" s="22"/>
    </row>
    <row r="64" spans="3:38" x14ac:dyDescent="0.45">
      <c r="N64" t="s">
        <v>54</v>
      </c>
      <c r="O64" s="31">
        <f>SUM(O47:O62)</f>
        <v>0</v>
      </c>
      <c r="P64" s="2"/>
      <c r="S64" s="31">
        <f>SUM(S47:S62)</f>
        <v>0</v>
      </c>
      <c r="T64" s="2"/>
      <c r="W64" s="31">
        <f>SUM(W47:W62)</f>
        <v>0</v>
      </c>
      <c r="X64" s="2"/>
      <c r="AA64" s="31">
        <f>SUM(AA47:AA62)</f>
        <v>0</v>
      </c>
      <c r="AB64" s="2"/>
      <c r="AE64" s="2"/>
    </row>
    <row r="65" spans="1:38" x14ac:dyDescent="0.45">
      <c r="N65" s="17"/>
      <c r="P65" s="23"/>
      <c r="Q65" s="22"/>
      <c r="U65" s="23"/>
      <c r="V65" s="22"/>
      <c r="W65" s="22"/>
      <c r="X65" s="22"/>
      <c r="Z65" s="23"/>
      <c r="AA65" s="22"/>
      <c r="AB65" s="22"/>
      <c r="AC65" s="17"/>
      <c r="AE65" s="23"/>
      <c r="AF65" s="22"/>
      <c r="AH65" s="22"/>
      <c r="AK65" s="23"/>
      <c r="AL65" s="22"/>
    </row>
    <row r="66" spans="1:38" x14ac:dyDescent="0.45">
      <c r="N66" s="17"/>
      <c r="P66" s="23"/>
      <c r="Q66" s="22"/>
      <c r="U66" s="23"/>
      <c r="V66" s="22"/>
      <c r="W66" s="22"/>
      <c r="X66" s="22"/>
      <c r="Z66" s="23"/>
      <c r="AA66" s="22"/>
      <c r="AB66" s="22"/>
      <c r="AC66" s="17"/>
      <c r="AE66" s="23"/>
      <c r="AF66" s="22"/>
      <c r="AH66" s="22"/>
      <c r="AK66" s="23"/>
      <c r="AL66" s="22"/>
    </row>
    <row r="67" spans="1:38" x14ac:dyDescent="0.45">
      <c r="N67" s="17"/>
      <c r="P67" s="23"/>
      <c r="Q67" s="22"/>
      <c r="U67" s="23"/>
      <c r="V67" s="22"/>
      <c r="W67" s="22"/>
      <c r="X67" s="22"/>
      <c r="Z67" s="23"/>
      <c r="AA67" s="22"/>
      <c r="AB67" s="22"/>
      <c r="AC67" s="17"/>
      <c r="AE67" s="23"/>
      <c r="AF67" s="22"/>
      <c r="AH67" s="22"/>
      <c r="AK67" s="23"/>
      <c r="AL67" s="22"/>
    </row>
    <row r="68" spans="1:38" ht="22.5" x14ac:dyDescent="0.75">
      <c r="A68" s="3" t="s">
        <v>22</v>
      </c>
      <c r="C68" s="1" t="s">
        <v>23</v>
      </c>
      <c r="E68" s="2"/>
      <c r="F68" s="3" t="s">
        <v>24</v>
      </c>
      <c r="J68" s="3" t="str">
        <f>J1</f>
        <v>VERSION 2.2 (17/8/98)</v>
      </c>
      <c r="N68" s="3" t="s">
        <v>26</v>
      </c>
      <c r="P68" s="5" t="str">
        <f>($C$3)</f>
        <v>p7eINT_metier</v>
      </c>
      <c r="T68" s="6" t="s">
        <v>27</v>
      </c>
      <c r="W68" s="7" t="str">
        <f>($C$5)</f>
        <v>Plaice VIIe - International (Used metier based datasets)</v>
      </c>
    </row>
    <row r="69" spans="1:38" x14ac:dyDescent="0.45">
      <c r="F69" s="3"/>
      <c r="N69" s="3"/>
    </row>
    <row r="70" spans="1:38" x14ac:dyDescent="0.45">
      <c r="A70" s="3" t="s">
        <v>26</v>
      </c>
      <c r="C70" s="8" t="str">
        <f>C3</f>
        <v>p7eINT_metier</v>
      </c>
      <c r="N70" s="6" t="s">
        <v>29</v>
      </c>
      <c r="P70" s="5">
        <f>($B$7)</f>
        <v>1985</v>
      </c>
      <c r="Q70" s="9"/>
      <c r="R70" s="9"/>
      <c r="S70" s="9"/>
      <c r="T70" s="6" t="s">
        <v>30</v>
      </c>
      <c r="U70" s="10"/>
      <c r="W70" s="5" t="str">
        <f>($D$7)</f>
        <v>Combined</v>
      </c>
    </row>
    <row r="71" spans="1:38" x14ac:dyDescent="0.45">
      <c r="A71" s="3"/>
      <c r="N71" s="6"/>
      <c r="P71" s="6"/>
      <c r="Q71" s="9"/>
      <c r="R71" s="9"/>
      <c r="S71" s="9"/>
      <c r="U71" s="10"/>
    </row>
    <row r="72" spans="1:38" x14ac:dyDescent="0.45">
      <c r="A72" s="6" t="s">
        <v>27</v>
      </c>
      <c r="C72" s="11" t="str">
        <f>C5</f>
        <v>Plaice VIIe - International (Used metier based datasets)</v>
      </c>
      <c r="D72" s="9"/>
      <c r="E72" s="9"/>
      <c r="G72" s="10"/>
      <c r="N72" s="6" t="s">
        <v>32</v>
      </c>
      <c r="P72" s="36">
        <f>($F$7)</f>
        <v>42194</v>
      </c>
      <c r="Q72" s="2"/>
      <c r="R72" s="2"/>
      <c r="T72" s="6" t="s">
        <v>33</v>
      </c>
      <c r="U72" s="2"/>
      <c r="W72" s="5" t="str">
        <f>($J$7)</f>
        <v>idh</v>
      </c>
    </row>
    <row r="73" spans="1:38" x14ac:dyDescent="0.45">
      <c r="A73" s="6"/>
      <c r="C73" s="6"/>
      <c r="D73" s="9"/>
      <c r="E73" s="9"/>
      <c r="G73" s="10"/>
    </row>
    <row r="74" spans="1:38" x14ac:dyDescent="0.45">
      <c r="A74" s="6" t="s">
        <v>29</v>
      </c>
      <c r="B74" s="12">
        <f>B7</f>
        <v>1985</v>
      </c>
      <c r="C74" s="9" t="s">
        <v>30</v>
      </c>
      <c r="D74" s="13" t="str">
        <f>D7</f>
        <v>Combined</v>
      </c>
      <c r="E74" s="4" t="s">
        <v>32</v>
      </c>
      <c r="F74" s="35">
        <f>F7</f>
        <v>42194</v>
      </c>
      <c r="G74" s="2"/>
      <c r="I74" s="4" t="s">
        <v>33</v>
      </c>
      <c r="J74" s="12" t="str">
        <f>J7</f>
        <v>idh</v>
      </c>
    </row>
    <row r="75" spans="1:38" x14ac:dyDescent="0.45">
      <c r="A75" s="6"/>
      <c r="B75" s="12"/>
      <c r="C75" s="9"/>
      <c r="D75" s="13"/>
      <c r="E75" s="4"/>
      <c r="F75" s="14"/>
      <c r="G75" s="2"/>
      <c r="I75" s="4"/>
      <c r="J75" s="12"/>
      <c r="N75" s="15" t="s">
        <v>68</v>
      </c>
    </row>
    <row r="77" spans="1:38" x14ac:dyDescent="0.45">
      <c r="H77" s="16" t="s">
        <v>39</v>
      </c>
      <c r="I77" s="4"/>
      <c r="N77" s="3" t="s">
        <v>37</v>
      </c>
    </row>
    <row r="78" spans="1:38" x14ac:dyDescent="0.45">
      <c r="C78" s="16" t="s">
        <v>69</v>
      </c>
      <c r="D78" s="16" t="s">
        <v>70</v>
      </c>
      <c r="E78" s="16" t="s">
        <v>71</v>
      </c>
      <c r="F78" s="16" t="s">
        <v>72</v>
      </c>
      <c r="H78" s="16" t="s">
        <v>47</v>
      </c>
      <c r="I78" s="4"/>
      <c r="AE78" s="37" t="str">
        <f>J13</f>
        <v>TOTAL</v>
      </c>
      <c r="AF78" s="2"/>
    </row>
    <row r="79" spans="1:38" x14ac:dyDescent="0.45">
      <c r="A79" t="s">
        <v>48</v>
      </c>
      <c r="C79" s="20">
        <f>C15</f>
        <v>1441</v>
      </c>
      <c r="D79" s="20">
        <f>D15</f>
        <v>235.75395994019601</v>
      </c>
      <c r="E79" s="20">
        <f>E15</f>
        <v>0</v>
      </c>
      <c r="F79" s="20">
        <f>F15</f>
        <v>0</v>
      </c>
      <c r="H79" s="22">
        <f>SUM(C79:F79)</f>
        <v>1676.753959940196</v>
      </c>
      <c r="O79" s="37" t="str">
        <f>C14</f>
        <v>International</v>
      </c>
      <c r="P79" s="2"/>
      <c r="S79" s="37" t="str">
        <f>D14</f>
        <v>Migration</v>
      </c>
      <c r="T79" s="2"/>
      <c r="W79" s="37" t="str">
        <f>E14</f>
        <v>-</v>
      </c>
      <c r="X79" s="2"/>
      <c r="AA79" s="37" t="str">
        <f>F14</f>
        <v>-</v>
      </c>
      <c r="AB79" s="2"/>
      <c r="AE79" s="37" t="str">
        <f>J14</f>
        <v>ANNUAL</v>
      </c>
      <c r="AF79" s="2"/>
    </row>
    <row r="80" spans="1:38" x14ac:dyDescent="0.45">
      <c r="A80" t="s">
        <v>73</v>
      </c>
      <c r="N80" s="17" t="s">
        <v>40</v>
      </c>
      <c r="O80" s="10" t="s">
        <v>41</v>
      </c>
      <c r="P80" s="10" t="s">
        <v>42</v>
      </c>
      <c r="S80" s="10" t="s">
        <v>41</v>
      </c>
      <c r="T80" s="10" t="s">
        <v>42</v>
      </c>
      <c r="U80" s="10"/>
      <c r="W80" s="10" t="s">
        <v>41</v>
      </c>
      <c r="X80" s="10" t="s">
        <v>42</v>
      </c>
      <c r="Y80" s="10"/>
      <c r="AA80" s="10" t="s">
        <v>41</v>
      </c>
      <c r="AB80" s="10" t="s">
        <v>42</v>
      </c>
      <c r="AC80" s="10"/>
      <c r="AE80" s="10" t="s">
        <v>74</v>
      </c>
      <c r="AF80" s="10" t="s">
        <v>75</v>
      </c>
    </row>
    <row r="81" spans="1:33" x14ac:dyDescent="0.45">
      <c r="N81" s="17">
        <v>0</v>
      </c>
      <c r="O81" s="30">
        <f>SUM($O$14*$C$21)</f>
        <v>0</v>
      </c>
      <c r="P81" s="22">
        <f t="shared" ref="P81:P96" si="0">P14</f>
        <v>0</v>
      </c>
      <c r="Q81" s="22">
        <f t="shared" ref="Q81:Q96" si="1">SUM(O81*P81)</f>
        <v>0</v>
      </c>
      <c r="S81" s="30">
        <f t="shared" ref="S81:S96" si="2">SUM(S14*$D$21)</f>
        <v>0</v>
      </c>
      <c r="T81" s="22">
        <f t="shared" ref="T81:T96" si="3">T14</f>
        <v>0</v>
      </c>
      <c r="U81" s="22">
        <f t="shared" ref="U81:U96" si="4">SUM(S81*T81)</f>
        <v>0</v>
      </c>
      <c r="W81" s="30">
        <f t="shared" ref="W81:W96" si="5">SUM(W14*$E$21)</f>
        <v>0</v>
      </c>
      <c r="X81" s="22">
        <f t="shared" ref="X81:X96" si="6">X14</f>
        <v>0</v>
      </c>
      <c r="Y81" s="22">
        <f t="shared" ref="Y81:Y96" si="7">SUM(W81*X81)</f>
        <v>0</v>
      </c>
      <c r="AA81" s="30">
        <f t="shared" ref="AA81:AA96" si="8">SUM(AA14*$F$21)</f>
        <v>0</v>
      </c>
      <c r="AB81" s="22">
        <f t="shared" ref="AB81:AB96" si="9">AB14</f>
        <v>0</v>
      </c>
      <c r="AC81" s="22">
        <f t="shared" ref="AC81:AC96" si="10">SUM(AA81*AB81)</f>
        <v>0</v>
      </c>
      <c r="AE81" s="30">
        <f t="shared" ref="AE81:AE96" si="11">SUM(AA81+W81+S81+O81)*$J$21</f>
        <v>0</v>
      </c>
      <c r="AF81" s="22">
        <f t="shared" ref="AF81:AF96" si="12">IF(O81+S81+W81+AA81 =0,0,(P81*O81 +T81*S81+ X81*W81 +AB81*AA81)/(O81+S81+W81+AA81))</f>
        <v>0</v>
      </c>
      <c r="AG81">
        <f t="shared" ref="AG81:AG96" si="13">SUM(AE81*AF81)</f>
        <v>0</v>
      </c>
    </row>
    <row r="82" spans="1:33" x14ac:dyDescent="0.45">
      <c r="A82" t="s">
        <v>52</v>
      </c>
      <c r="C82" s="24">
        <f>C24</f>
        <v>1.0002192921582234</v>
      </c>
      <c r="D82" s="24">
        <f>D24</f>
        <v>1.0000000000000007</v>
      </c>
      <c r="E82" s="24">
        <f>E24</f>
        <v>0</v>
      </c>
      <c r="F82" s="24">
        <f>F24</f>
        <v>0</v>
      </c>
      <c r="G82" s="10"/>
      <c r="H82" s="24">
        <f>J24</f>
        <v>1.0001884593730206</v>
      </c>
      <c r="I82" s="10"/>
      <c r="N82" s="17">
        <v>1</v>
      </c>
      <c r="O82" s="30">
        <f>SUM($O$15*$C$21)</f>
        <v>3000</v>
      </c>
      <c r="P82" s="22">
        <f t="shared" si="0"/>
        <v>0.107</v>
      </c>
      <c r="Q82" s="22">
        <f t="shared" si="1"/>
        <v>321</v>
      </c>
      <c r="S82" s="30">
        <f t="shared" si="2"/>
        <v>0</v>
      </c>
      <c r="T82" s="22">
        <f t="shared" si="3"/>
        <v>0</v>
      </c>
      <c r="U82" s="22">
        <f t="shared" si="4"/>
        <v>0</v>
      </c>
      <c r="W82" s="30">
        <f t="shared" si="5"/>
        <v>0</v>
      </c>
      <c r="X82" s="22">
        <f t="shared" si="6"/>
        <v>0</v>
      </c>
      <c r="Y82" s="22">
        <f t="shared" si="7"/>
        <v>0</v>
      </c>
      <c r="AA82" s="30">
        <f t="shared" si="8"/>
        <v>0</v>
      </c>
      <c r="AB82" s="22">
        <f t="shared" si="9"/>
        <v>0</v>
      </c>
      <c r="AC82" s="22">
        <f t="shared" si="10"/>
        <v>0</v>
      </c>
      <c r="AE82" s="30">
        <f t="shared" si="11"/>
        <v>3000</v>
      </c>
      <c r="AF82" s="22">
        <f t="shared" si="12"/>
        <v>0.107</v>
      </c>
      <c r="AG82">
        <f t="shared" si="13"/>
        <v>321</v>
      </c>
    </row>
    <row r="83" spans="1:33" x14ac:dyDescent="0.45">
      <c r="N83" s="17">
        <v>2</v>
      </c>
      <c r="O83" s="30">
        <f>SUM($O$16*$C$21)</f>
        <v>573000</v>
      </c>
      <c r="P83" s="22">
        <f t="shared" si="0"/>
        <v>0.23400000000000001</v>
      </c>
      <c r="Q83" s="22">
        <f t="shared" si="1"/>
        <v>134082</v>
      </c>
      <c r="S83" s="30">
        <f t="shared" si="2"/>
        <v>23085</v>
      </c>
      <c r="T83" s="22">
        <f t="shared" si="3"/>
        <v>0.19533943040458701</v>
      </c>
      <c r="U83" s="22">
        <f t="shared" si="4"/>
        <v>4509.4107508898915</v>
      </c>
      <c r="W83" s="30">
        <f t="shared" si="5"/>
        <v>0</v>
      </c>
      <c r="X83" s="22">
        <f t="shared" si="6"/>
        <v>0</v>
      </c>
      <c r="Y83" s="22">
        <f t="shared" si="7"/>
        <v>0</v>
      </c>
      <c r="AA83" s="30">
        <f t="shared" si="8"/>
        <v>0</v>
      </c>
      <c r="AB83" s="22">
        <f t="shared" si="9"/>
        <v>0</v>
      </c>
      <c r="AC83" s="22">
        <f t="shared" si="10"/>
        <v>0</v>
      </c>
      <c r="AE83" s="30">
        <f t="shared" si="11"/>
        <v>596085</v>
      </c>
      <c r="AF83" s="22">
        <f t="shared" si="12"/>
        <v>0.23250276512727194</v>
      </c>
      <c r="AG83">
        <f t="shared" si="13"/>
        <v>138591.41075088989</v>
      </c>
    </row>
    <row r="84" spans="1:33" x14ac:dyDescent="0.45">
      <c r="N84" s="17">
        <v>3</v>
      </c>
      <c r="O84" s="30">
        <f>SUM($O$17*$C$21)</f>
        <v>1228000</v>
      </c>
      <c r="P84" s="22">
        <f t="shared" si="0"/>
        <v>0.35799999999999998</v>
      </c>
      <c r="Q84" s="22">
        <f t="shared" si="1"/>
        <v>439624</v>
      </c>
      <c r="S84" s="30">
        <f t="shared" si="2"/>
        <v>195649.5</v>
      </c>
      <c r="T84" s="22">
        <f t="shared" si="3"/>
        <v>0.25069867354417003</v>
      </c>
      <c r="U84" s="22">
        <f t="shared" si="4"/>
        <v>49049.07012958009</v>
      </c>
      <c r="W84" s="30">
        <f t="shared" si="5"/>
        <v>0</v>
      </c>
      <c r="X84" s="22">
        <f t="shared" si="6"/>
        <v>0</v>
      </c>
      <c r="Y84" s="22">
        <f t="shared" si="7"/>
        <v>0</v>
      </c>
      <c r="AA84" s="30">
        <f t="shared" si="8"/>
        <v>0</v>
      </c>
      <c r="AB84" s="22">
        <f t="shared" si="9"/>
        <v>0</v>
      </c>
      <c r="AC84" s="22">
        <f t="shared" si="10"/>
        <v>0</v>
      </c>
      <c r="AE84" s="30">
        <f t="shared" si="11"/>
        <v>1423649.5</v>
      </c>
      <c r="AF84" s="22">
        <f t="shared" si="12"/>
        <v>0.34325377849644878</v>
      </c>
      <c r="AG84">
        <f t="shared" si="13"/>
        <v>488673.07012958004</v>
      </c>
    </row>
    <row r="85" spans="1:33" x14ac:dyDescent="0.45">
      <c r="N85" s="17">
        <v>4</v>
      </c>
      <c r="O85" s="30">
        <f>SUM($O$18*$C$21)</f>
        <v>971000</v>
      </c>
      <c r="P85" s="22">
        <f t="shared" si="0"/>
        <v>0.47699999999999998</v>
      </c>
      <c r="Q85" s="22">
        <f t="shared" si="1"/>
        <v>463167</v>
      </c>
      <c r="S85" s="30">
        <f t="shared" si="2"/>
        <v>354672</v>
      </c>
      <c r="T85" s="22">
        <f t="shared" si="3"/>
        <v>0.32456132508985502</v>
      </c>
      <c r="U85" s="22">
        <f t="shared" si="4"/>
        <v>115112.81429226906</v>
      </c>
      <c r="W85" s="30">
        <f t="shared" si="5"/>
        <v>0</v>
      </c>
      <c r="X85" s="22">
        <f t="shared" si="6"/>
        <v>0</v>
      </c>
      <c r="Y85" s="22">
        <f t="shared" si="7"/>
        <v>0</v>
      </c>
      <c r="AA85" s="30">
        <f t="shared" si="8"/>
        <v>0</v>
      </c>
      <c r="AB85" s="22">
        <f t="shared" si="9"/>
        <v>0</v>
      </c>
      <c r="AC85" s="22">
        <f t="shared" si="10"/>
        <v>0</v>
      </c>
      <c r="AE85" s="30">
        <f t="shared" si="11"/>
        <v>1325672</v>
      </c>
      <c r="AF85" s="22">
        <f t="shared" si="12"/>
        <v>0.4362163599233212</v>
      </c>
      <c r="AG85">
        <f t="shared" si="13"/>
        <v>578279.81429226906</v>
      </c>
    </row>
    <row r="86" spans="1:33" x14ac:dyDescent="0.45">
      <c r="N86" s="17">
        <v>5</v>
      </c>
      <c r="O86" s="30">
        <f>SUM($O$19*$C$21)</f>
        <v>122000</v>
      </c>
      <c r="P86" s="22">
        <f t="shared" si="0"/>
        <v>0.59299999999999997</v>
      </c>
      <c r="Q86" s="22">
        <f t="shared" si="1"/>
        <v>72346</v>
      </c>
      <c r="S86" s="30">
        <f t="shared" si="2"/>
        <v>32100</v>
      </c>
      <c r="T86" s="22">
        <f t="shared" si="3"/>
        <v>0.43246435194338601</v>
      </c>
      <c r="U86" s="22">
        <f t="shared" si="4"/>
        <v>13882.105697382691</v>
      </c>
      <c r="W86" s="30">
        <f t="shared" si="5"/>
        <v>0</v>
      </c>
      <c r="X86" s="22">
        <f t="shared" si="6"/>
        <v>0</v>
      </c>
      <c r="Y86" s="22">
        <f t="shared" si="7"/>
        <v>0</v>
      </c>
      <c r="AA86" s="30">
        <f t="shared" si="8"/>
        <v>0</v>
      </c>
      <c r="AB86" s="22">
        <f t="shared" si="9"/>
        <v>0</v>
      </c>
      <c r="AC86" s="22">
        <f t="shared" si="10"/>
        <v>0</v>
      </c>
      <c r="AE86" s="30">
        <f t="shared" si="11"/>
        <v>154100</v>
      </c>
      <c r="AF86" s="22">
        <f t="shared" si="12"/>
        <v>0.55955941399988773</v>
      </c>
      <c r="AG86">
        <f t="shared" si="13"/>
        <v>86228.105697382693</v>
      </c>
    </row>
    <row r="87" spans="1:33" x14ac:dyDescent="0.45">
      <c r="N87" s="17">
        <v>6</v>
      </c>
      <c r="O87" s="30">
        <f>SUM($O$20*$C$21)</f>
        <v>201000</v>
      </c>
      <c r="P87" s="22">
        <f t="shared" si="0"/>
        <v>0.70399999999999996</v>
      </c>
      <c r="Q87" s="22">
        <f t="shared" si="1"/>
        <v>141504</v>
      </c>
      <c r="S87" s="30">
        <f t="shared" si="2"/>
        <v>46800</v>
      </c>
      <c r="T87" s="22">
        <f t="shared" si="3"/>
        <v>0.53909239891997596</v>
      </c>
      <c r="U87" s="22">
        <f t="shared" si="4"/>
        <v>25229.524269454876</v>
      </c>
      <c r="W87" s="30">
        <f t="shared" si="5"/>
        <v>0</v>
      </c>
      <c r="X87" s="22">
        <f t="shared" si="6"/>
        <v>0</v>
      </c>
      <c r="Y87" s="22">
        <f t="shared" si="7"/>
        <v>0</v>
      </c>
      <c r="AA87" s="30">
        <f t="shared" si="8"/>
        <v>0</v>
      </c>
      <c r="AB87" s="22">
        <f t="shared" si="9"/>
        <v>0</v>
      </c>
      <c r="AC87" s="22">
        <f t="shared" si="10"/>
        <v>0</v>
      </c>
      <c r="AE87" s="30">
        <f t="shared" si="11"/>
        <v>247800</v>
      </c>
      <c r="AF87" s="22">
        <f t="shared" si="12"/>
        <v>0.67285522304057654</v>
      </c>
      <c r="AG87">
        <f t="shared" si="13"/>
        <v>166733.52426945488</v>
      </c>
    </row>
    <row r="88" spans="1:33" x14ac:dyDescent="0.45">
      <c r="N88" s="17">
        <v>7</v>
      </c>
      <c r="O88" s="30">
        <f>SUM($O$21*$C$21)</f>
        <v>127000</v>
      </c>
      <c r="P88" s="22">
        <f t="shared" si="0"/>
        <v>0.81200000000000006</v>
      </c>
      <c r="Q88" s="22">
        <f t="shared" si="1"/>
        <v>103124</v>
      </c>
      <c r="S88" s="30">
        <f t="shared" si="2"/>
        <v>13350</v>
      </c>
      <c r="T88" s="22">
        <f t="shared" si="3"/>
        <v>0.64254968240528498</v>
      </c>
      <c r="U88" s="22">
        <f t="shared" si="4"/>
        <v>8578.0382601105539</v>
      </c>
      <c r="W88" s="30">
        <f t="shared" si="5"/>
        <v>0</v>
      </c>
      <c r="X88" s="22">
        <f t="shared" si="6"/>
        <v>0</v>
      </c>
      <c r="Y88" s="22">
        <f t="shared" si="7"/>
        <v>0</v>
      </c>
      <c r="AA88" s="30">
        <f t="shared" si="8"/>
        <v>0</v>
      </c>
      <c r="AB88" s="22">
        <f t="shared" si="9"/>
        <v>0</v>
      </c>
      <c r="AC88" s="22">
        <f t="shared" si="10"/>
        <v>0</v>
      </c>
      <c r="AE88" s="30">
        <f t="shared" si="11"/>
        <v>140350</v>
      </c>
      <c r="AF88" s="22">
        <f t="shared" si="12"/>
        <v>0.7958819968657681</v>
      </c>
      <c r="AG88">
        <f t="shared" si="13"/>
        <v>111702.03826011055</v>
      </c>
    </row>
    <row r="89" spans="1:33" x14ac:dyDescent="0.45">
      <c r="N89" s="17">
        <v>8</v>
      </c>
      <c r="O89" s="30">
        <f>SUM($O$22*$C$21)</f>
        <v>19000</v>
      </c>
      <c r="P89" s="22">
        <f t="shared" si="0"/>
        <v>0.91400000000000003</v>
      </c>
      <c r="Q89" s="22">
        <f t="shared" si="1"/>
        <v>17366</v>
      </c>
      <c r="S89" s="30">
        <f t="shared" si="2"/>
        <v>7650</v>
      </c>
      <c r="T89" s="22">
        <f t="shared" si="3"/>
        <v>0.77444937327935104</v>
      </c>
      <c r="U89" s="22">
        <f t="shared" si="4"/>
        <v>5924.5377055870358</v>
      </c>
      <c r="W89" s="30">
        <f t="shared" si="5"/>
        <v>0</v>
      </c>
      <c r="X89" s="22">
        <f t="shared" si="6"/>
        <v>0</v>
      </c>
      <c r="Y89" s="22">
        <f t="shared" si="7"/>
        <v>0</v>
      </c>
      <c r="AA89" s="30">
        <f t="shared" si="8"/>
        <v>0</v>
      </c>
      <c r="AB89" s="22">
        <f t="shared" si="9"/>
        <v>0</v>
      </c>
      <c r="AC89" s="22">
        <f t="shared" si="10"/>
        <v>0</v>
      </c>
      <c r="AE89" s="30">
        <f t="shared" si="11"/>
        <v>26650</v>
      </c>
      <c r="AF89" s="22">
        <f t="shared" si="12"/>
        <v>0.87394137732033894</v>
      </c>
      <c r="AG89">
        <f t="shared" si="13"/>
        <v>23290.537705587034</v>
      </c>
    </row>
    <row r="90" spans="1:33" x14ac:dyDescent="0.45">
      <c r="N90" s="17">
        <v>9</v>
      </c>
      <c r="O90" s="30">
        <f>SUM($O$23*$C$21)</f>
        <v>4000</v>
      </c>
      <c r="P90" s="22">
        <f t="shared" si="0"/>
        <v>1.014</v>
      </c>
      <c r="Q90" s="22">
        <f t="shared" si="1"/>
        <v>4056</v>
      </c>
      <c r="S90" s="30">
        <f t="shared" si="2"/>
        <v>10650</v>
      </c>
      <c r="T90" s="22">
        <f t="shared" si="3"/>
        <v>0.907645840187982</v>
      </c>
      <c r="U90" s="22">
        <f t="shared" si="4"/>
        <v>9666.4281980020078</v>
      </c>
      <c r="W90" s="30">
        <f t="shared" si="5"/>
        <v>0</v>
      </c>
      <c r="X90" s="22">
        <f t="shared" si="6"/>
        <v>0</v>
      </c>
      <c r="Y90" s="22">
        <f t="shared" si="7"/>
        <v>0</v>
      </c>
      <c r="AA90" s="30">
        <f t="shared" si="8"/>
        <v>0</v>
      </c>
      <c r="AB90" s="22">
        <f t="shared" si="9"/>
        <v>0</v>
      </c>
      <c r="AC90" s="22">
        <f t="shared" si="10"/>
        <v>0</v>
      </c>
      <c r="AE90" s="30">
        <f t="shared" si="11"/>
        <v>14650</v>
      </c>
      <c r="AF90" s="22">
        <f t="shared" si="12"/>
        <v>0.93668451863494928</v>
      </c>
      <c r="AG90">
        <f t="shared" si="13"/>
        <v>13722.428198002008</v>
      </c>
    </row>
    <row r="91" spans="1:33" x14ac:dyDescent="0.45">
      <c r="N91" s="17">
        <v>10</v>
      </c>
      <c r="O91" s="30">
        <f>SUM($O$24*$C$21)</f>
        <v>11000</v>
      </c>
      <c r="P91" s="22">
        <f t="shared" si="0"/>
        <v>1.1100000000000001</v>
      </c>
      <c r="Q91" s="22">
        <f t="shared" si="1"/>
        <v>12210.000000000002</v>
      </c>
      <c r="S91" s="30">
        <f t="shared" si="2"/>
        <v>3450</v>
      </c>
      <c r="T91" s="22">
        <f t="shared" si="3"/>
        <v>1.1020378657738901</v>
      </c>
      <c r="U91" s="22">
        <f t="shared" si="4"/>
        <v>3802.0306369199207</v>
      </c>
      <c r="W91" s="30">
        <f t="shared" si="5"/>
        <v>0</v>
      </c>
      <c r="X91" s="22">
        <f t="shared" si="6"/>
        <v>0</v>
      </c>
      <c r="Y91" s="22">
        <f t="shared" si="7"/>
        <v>0</v>
      </c>
      <c r="AA91" s="30">
        <f t="shared" si="8"/>
        <v>0</v>
      </c>
      <c r="AB91" s="22">
        <f t="shared" si="9"/>
        <v>0</v>
      </c>
      <c r="AC91" s="22">
        <f t="shared" si="10"/>
        <v>0</v>
      </c>
      <c r="AE91" s="30">
        <f t="shared" si="11"/>
        <v>14450</v>
      </c>
      <c r="AF91" s="22">
        <f t="shared" si="12"/>
        <v>1.1080990060152196</v>
      </c>
      <c r="AG91">
        <f t="shared" si="13"/>
        <v>16012.030636919922</v>
      </c>
    </row>
    <row r="92" spans="1:33" x14ac:dyDescent="0.45">
      <c r="N92" s="17">
        <v>11</v>
      </c>
      <c r="O92" s="30">
        <f>SUM($O$25*$C$21)</f>
        <v>2000</v>
      </c>
      <c r="P92" s="22">
        <f t="shared" si="0"/>
        <v>1.2010000000000001</v>
      </c>
      <c r="Q92" s="22">
        <f t="shared" si="1"/>
        <v>2402</v>
      </c>
      <c r="S92" s="30">
        <f t="shared" si="2"/>
        <v>0</v>
      </c>
      <c r="T92" s="22">
        <f t="shared" si="3"/>
        <v>0</v>
      </c>
      <c r="U92" s="22">
        <f t="shared" si="4"/>
        <v>0</v>
      </c>
      <c r="W92" s="30">
        <f t="shared" si="5"/>
        <v>0</v>
      </c>
      <c r="X92" s="22">
        <f t="shared" si="6"/>
        <v>0</v>
      </c>
      <c r="Y92" s="22">
        <f t="shared" si="7"/>
        <v>0</v>
      </c>
      <c r="AA92" s="30">
        <f t="shared" si="8"/>
        <v>0</v>
      </c>
      <c r="AB92" s="22">
        <f t="shared" si="9"/>
        <v>0</v>
      </c>
      <c r="AC92" s="22">
        <f t="shared" si="10"/>
        <v>0</v>
      </c>
      <c r="AE92" s="30">
        <f t="shared" si="11"/>
        <v>2000</v>
      </c>
      <c r="AF92" s="22">
        <f t="shared" si="12"/>
        <v>1.2010000000000001</v>
      </c>
      <c r="AG92">
        <f t="shared" si="13"/>
        <v>2402</v>
      </c>
    </row>
    <row r="93" spans="1:33" x14ac:dyDescent="0.45">
      <c r="N93" s="17">
        <v>12</v>
      </c>
      <c r="O93" s="30">
        <f>SUM($O$26*$C$21)</f>
        <v>6000</v>
      </c>
      <c r="P93" s="22">
        <f t="shared" si="0"/>
        <v>1.2889999999999999</v>
      </c>
      <c r="Q93" s="22">
        <f t="shared" si="1"/>
        <v>7733.9999999999991</v>
      </c>
      <c r="S93" s="30">
        <f t="shared" si="2"/>
        <v>0</v>
      </c>
      <c r="T93" s="22">
        <f t="shared" si="3"/>
        <v>0</v>
      </c>
      <c r="U93" s="22">
        <f t="shared" si="4"/>
        <v>0</v>
      </c>
      <c r="W93" s="30">
        <f t="shared" si="5"/>
        <v>0</v>
      </c>
      <c r="X93" s="22">
        <f t="shared" si="6"/>
        <v>0</v>
      </c>
      <c r="Y93" s="22">
        <f t="shared" si="7"/>
        <v>0</v>
      </c>
      <c r="AA93" s="30">
        <f t="shared" si="8"/>
        <v>0</v>
      </c>
      <c r="AB93" s="22">
        <f t="shared" si="9"/>
        <v>0</v>
      </c>
      <c r="AC93" s="22">
        <f t="shared" si="10"/>
        <v>0</v>
      </c>
      <c r="AE93" s="30">
        <f t="shared" si="11"/>
        <v>6000</v>
      </c>
      <c r="AF93" s="22">
        <f t="shared" si="12"/>
        <v>1.2889999999999999</v>
      </c>
      <c r="AG93">
        <f t="shared" si="13"/>
        <v>7733.9999999999991</v>
      </c>
    </row>
    <row r="94" spans="1:33" x14ac:dyDescent="0.45">
      <c r="N94" s="17">
        <v>13</v>
      </c>
      <c r="O94" s="30">
        <f>SUM($O$27*$C$21)</f>
        <v>5000</v>
      </c>
      <c r="P94" s="22">
        <f t="shared" si="0"/>
        <v>1.3720000000000001</v>
      </c>
      <c r="Q94" s="22">
        <f t="shared" si="1"/>
        <v>6860.0000000000009</v>
      </c>
      <c r="S94" s="30">
        <f t="shared" si="2"/>
        <v>0</v>
      </c>
      <c r="T94" s="22">
        <f t="shared" si="3"/>
        <v>0</v>
      </c>
      <c r="U94" s="22">
        <f t="shared" si="4"/>
        <v>0</v>
      </c>
      <c r="W94" s="30">
        <f t="shared" si="5"/>
        <v>0</v>
      </c>
      <c r="X94" s="22">
        <f t="shared" si="6"/>
        <v>0</v>
      </c>
      <c r="Y94" s="22">
        <f t="shared" si="7"/>
        <v>0</v>
      </c>
      <c r="AA94" s="30">
        <f t="shared" si="8"/>
        <v>0</v>
      </c>
      <c r="AB94" s="22">
        <f t="shared" si="9"/>
        <v>0</v>
      </c>
      <c r="AC94" s="22">
        <f t="shared" si="10"/>
        <v>0</v>
      </c>
      <c r="AE94" s="30">
        <f t="shared" si="11"/>
        <v>5000</v>
      </c>
      <c r="AF94" s="22">
        <f t="shared" si="12"/>
        <v>1.3720000000000001</v>
      </c>
      <c r="AG94">
        <f t="shared" si="13"/>
        <v>6860.0000000000009</v>
      </c>
    </row>
    <row r="95" spans="1:33" x14ac:dyDescent="0.45">
      <c r="N95" s="17">
        <v>14</v>
      </c>
      <c r="O95" s="30">
        <f>SUM($O$28*$C$21)</f>
        <v>2000</v>
      </c>
      <c r="P95" s="22">
        <f t="shared" si="0"/>
        <v>1.452</v>
      </c>
      <c r="Q95" s="22">
        <f t="shared" si="1"/>
        <v>2904</v>
      </c>
      <c r="S95" s="30">
        <f t="shared" si="2"/>
        <v>0</v>
      </c>
      <c r="T95" s="22">
        <f t="shared" si="3"/>
        <v>0</v>
      </c>
      <c r="U95" s="22">
        <f t="shared" si="4"/>
        <v>0</v>
      </c>
      <c r="W95" s="30">
        <f t="shared" si="5"/>
        <v>0</v>
      </c>
      <c r="X95" s="22">
        <f t="shared" si="6"/>
        <v>0</v>
      </c>
      <c r="Y95" s="22">
        <f t="shared" si="7"/>
        <v>0</v>
      </c>
      <c r="AA95" s="30">
        <f t="shared" si="8"/>
        <v>0</v>
      </c>
      <c r="AB95" s="22">
        <f t="shared" si="9"/>
        <v>0</v>
      </c>
      <c r="AC95" s="22">
        <f t="shared" si="10"/>
        <v>0</v>
      </c>
      <c r="AE95" s="30">
        <f t="shared" si="11"/>
        <v>2000</v>
      </c>
      <c r="AF95" s="22">
        <f t="shared" si="12"/>
        <v>1.452</v>
      </c>
      <c r="AG95">
        <f t="shared" si="13"/>
        <v>2904</v>
      </c>
    </row>
    <row r="96" spans="1:33" x14ac:dyDescent="0.45">
      <c r="N96" s="17" t="s">
        <v>53</v>
      </c>
      <c r="O96" s="30">
        <f>SUM($O$29*$C$21)</f>
        <v>22000</v>
      </c>
      <c r="P96" s="22">
        <f t="shared" si="0"/>
        <v>1.528</v>
      </c>
      <c r="Q96" s="22">
        <f t="shared" si="1"/>
        <v>33616</v>
      </c>
      <c r="S96" s="30">
        <f t="shared" si="2"/>
        <v>0</v>
      </c>
      <c r="T96" s="22">
        <f t="shared" si="3"/>
        <v>0</v>
      </c>
      <c r="U96" s="22">
        <f t="shared" si="4"/>
        <v>0</v>
      </c>
      <c r="W96" s="30">
        <f t="shared" si="5"/>
        <v>0</v>
      </c>
      <c r="X96" s="22">
        <f t="shared" si="6"/>
        <v>0</v>
      </c>
      <c r="Y96" s="22">
        <f t="shared" si="7"/>
        <v>0</v>
      </c>
      <c r="AA96" s="30">
        <f t="shared" si="8"/>
        <v>0</v>
      </c>
      <c r="AB96" s="22">
        <f t="shared" si="9"/>
        <v>0</v>
      </c>
      <c r="AC96" s="22">
        <f t="shared" si="10"/>
        <v>0</v>
      </c>
      <c r="AE96" s="30">
        <f t="shared" si="11"/>
        <v>22000</v>
      </c>
      <c r="AF96" s="22">
        <f t="shared" si="12"/>
        <v>1.528</v>
      </c>
      <c r="AG96">
        <f t="shared" si="13"/>
        <v>33616</v>
      </c>
    </row>
    <row r="98" spans="14:33" x14ac:dyDescent="0.45">
      <c r="N98" t="s">
        <v>54</v>
      </c>
      <c r="O98" s="30">
        <f>SUM(O81:O96)</f>
        <v>3296000</v>
      </c>
      <c r="Q98" s="22">
        <f>SUM(Q81:Q96)</f>
        <v>1441316</v>
      </c>
      <c r="S98" s="30">
        <f>SUM(S81:S96)</f>
        <v>687406.5</v>
      </c>
      <c r="U98" s="22">
        <f>SUM(U81:U96)</f>
        <v>235753.95994019616</v>
      </c>
      <c r="W98" s="30">
        <f>SUM(W81:W96)</f>
        <v>0</v>
      </c>
      <c r="Y98" s="22">
        <f>SUM(Y81:Y96)</f>
        <v>0</v>
      </c>
      <c r="AA98" s="30">
        <f>SUM(AA81:AA96)</f>
        <v>0</v>
      </c>
      <c r="AC98" s="22">
        <f>SUM(AC81:AC96)</f>
        <v>0</v>
      </c>
      <c r="AE98" s="30">
        <f>SUM(AE81:AE96)</f>
        <v>3983406.5</v>
      </c>
      <c r="AG98">
        <f>SUM(AG81:AG96)</f>
        <v>1677069.959940196</v>
      </c>
    </row>
    <row r="101" spans="14:33" x14ac:dyDescent="0.45">
      <c r="N101" s="3" t="s">
        <v>26</v>
      </c>
      <c r="P101" s="5" t="str">
        <f>($C$3)</f>
        <v>p7eINT_metier</v>
      </c>
      <c r="T101" s="6" t="s">
        <v>27</v>
      </c>
      <c r="W101" s="7" t="str">
        <f>($C$5)</f>
        <v>Plaice VIIe - International (Used metier based datasets)</v>
      </c>
    </row>
    <row r="102" spans="14:33" x14ac:dyDescent="0.45">
      <c r="N102" s="3"/>
    </row>
    <row r="103" spans="14:33" x14ac:dyDescent="0.45">
      <c r="N103" s="6" t="s">
        <v>29</v>
      </c>
      <c r="P103" s="5">
        <f>($B$7)</f>
        <v>1985</v>
      </c>
      <c r="Q103" s="9"/>
      <c r="R103" s="9"/>
      <c r="S103" s="9"/>
      <c r="T103" s="6" t="s">
        <v>30</v>
      </c>
      <c r="U103" s="10"/>
      <c r="W103" s="5" t="str">
        <f>($D$7)</f>
        <v>Combined</v>
      </c>
    </row>
    <row r="104" spans="14:33" x14ac:dyDescent="0.45">
      <c r="N104" s="6"/>
      <c r="P104" s="6"/>
      <c r="Q104" s="9"/>
      <c r="R104" s="9"/>
      <c r="S104" s="9"/>
      <c r="U104" s="10"/>
    </row>
    <row r="105" spans="14:33" x14ac:dyDescent="0.45">
      <c r="N105" s="6" t="s">
        <v>32</v>
      </c>
      <c r="P105" s="36">
        <f>($F$7)</f>
        <v>42194</v>
      </c>
      <c r="Q105" s="2"/>
      <c r="R105" s="2"/>
      <c r="T105" s="6" t="s">
        <v>33</v>
      </c>
      <c r="U105" s="2"/>
      <c r="W105" s="5" t="str">
        <f>($J$7)</f>
        <v>idh</v>
      </c>
    </row>
    <row r="108" spans="14:33" x14ac:dyDescent="0.45">
      <c r="N108" s="15" t="s">
        <v>68</v>
      </c>
    </row>
    <row r="110" spans="14:33" x14ac:dyDescent="0.45">
      <c r="N110" s="3" t="s">
        <v>61</v>
      </c>
    </row>
    <row r="111" spans="14:33" x14ac:dyDescent="0.45">
      <c r="AE111" s="37" t="str">
        <f>J13</f>
        <v>TOTAL</v>
      </c>
      <c r="AF111" s="2"/>
    </row>
    <row r="112" spans="14:33" x14ac:dyDescent="0.45">
      <c r="O112" s="37" t="str">
        <f>C14</f>
        <v>International</v>
      </c>
      <c r="P112" s="2"/>
      <c r="S112" s="37" t="str">
        <f>D14</f>
        <v>Migration</v>
      </c>
      <c r="T112" s="2"/>
      <c r="W112" s="37" t="str">
        <f>E14</f>
        <v>-</v>
      </c>
      <c r="X112" s="2"/>
      <c r="AA112" s="37" t="str">
        <f>F14</f>
        <v>-</v>
      </c>
      <c r="AB112" s="37"/>
      <c r="AE112" s="37" t="str">
        <f>J14</f>
        <v>ANNUAL</v>
      </c>
      <c r="AF112" s="2"/>
    </row>
    <row r="113" spans="14:34" x14ac:dyDescent="0.45">
      <c r="N113" s="17" t="s">
        <v>40</v>
      </c>
      <c r="O113" s="10" t="s">
        <v>41</v>
      </c>
      <c r="P113" s="10" t="s">
        <v>42</v>
      </c>
      <c r="S113" s="10" t="s">
        <v>41</v>
      </c>
      <c r="T113" s="10" t="s">
        <v>42</v>
      </c>
      <c r="U113" s="10"/>
      <c r="W113" s="10" t="s">
        <v>41</v>
      </c>
      <c r="X113" s="10" t="s">
        <v>42</v>
      </c>
      <c r="Y113" s="10"/>
      <c r="AA113" s="10" t="s">
        <v>41</v>
      </c>
      <c r="AB113" s="10" t="s">
        <v>42</v>
      </c>
      <c r="AC113" s="10"/>
      <c r="AE113" s="10" t="s">
        <v>41</v>
      </c>
      <c r="AF113" s="10" t="s">
        <v>42</v>
      </c>
      <c r="AH113" s="10"/>
    </row>
    <row r="114" spans="14:34" x14ac:dyDescent="0.45">
      <c r="N114" s="17">
        <v>0</v>
      </c>
      <c r="O114" s="30">
        <f t="shared" ref="O114:O129" si="14">SUM(O47*$C$21)</f>
        <v>0</v>
      </c>
      <c r="P114" s="22">
        <f t="shared" ref="P114:P129" si="15">P47</f>
        <v>0</v>
      </c>
      <c r="Q114" s="22">
        <f t="shared" ref="Q114:Q129" si="16">SUM(O114*P114)</f>
        <v>0</v>
      </c>
      <c r="S114" s="30">
        <f t="shared" ref="S114:S129" si="17">SUM(S47*$D$21)</f>
        <v>0</v>
      </c>
      <c r="T114" s="22">
        <f t="shared" ref="T114:T129" si="18">T47</f>
        <v>0</v>
      </c>
      <c r="U114" s="22">
        <f t="shared" ref="U114:U129" si="19">SUM(S114*T114)</f>
        <v>0</v>
      </c>
      <c r="W114" s="30">
        <f t="shared" ref="W114:W129" si="20">SUM(W47*$E$21)</f>
        <v>0</v>
      </c>
      <c r="X114" s="22">
        <f t="shared" ref="X114:X129" si="21">X47</f>
        <v>0</v>
      </c>
      <c r="Y114" s="22">
        <f t="shared" ref="Y114:Y129" si="22">SUM(W114*X114)</f>
        <v>0</v>
      </c>
      <c r="AA114" s="30">
        <f t="shared" ref="AA114:AA129" si="23">SUM(AA47*$F$21)</f>
        <v>0</v>
      </c>
      <c r="AB114" s="22">
        <f t="shared" ref="AB114:AB129" si="24">AB47</f>
        <v>0</v>
      </c>
      <c r="AC114" s="22">
        <f>SUM(AA114*AB114)</f>
        <v>0</v>
      </c>
      <c r="AE114" s="30">
        <f t="shared" ref="AE114:AE129" si="25">SUM(AA114+W114+S114+O114)*$J$21</f>
        <v>0</v>
      </c>
      <c r="AF114" s="22">
        <f>IF(O114+S114+W114+AA114 =0,0,(P114*O114 +T114*S114+ X114*W114 +AB114*AA114)/(O114+S114+W114+AA114))</f>
        <v>0</v>
      </c>
      <c r="AG114">
        <f t="shared" ref="AG114:AG129" si="26">SUM(AE114*AF114)</f>
        <v>0</v>
      </c>
      <c r="AH114" s="22"/>
    </row>
    <row r="115" spans="14:34" x14ac:dyDescent="0.45">
      <c r="N115" s="17">
        <v>1</v>
      </c>
      <c r="O115" s="30">
        <f t="shared" si="14"/>
        <v>0</v>
      </c>
      <c r="P115" s="22">
        <f t="shared" si="15"/>
        <v>0</v>
      </c>
      <c r="Q115" s="22">
        <f t="shared" si="16"/>
        <v>0</v>
      </c>
      <c r="S115" s="30">
        <f t="shared" si="17"/>
        <v>0</v>
      </c>
      <c r="T115" s="22">
        <f t="shared" si="18"/>
        <v>0</v>
      </c>
      <c r="U115" s="22">
        <f t="shared" si="19"/>
        <v>0</v>
      </c>
      <c r="W115" s="30">
        <f t="shared" si="20"/>
        <v>0</v>
      </c>
      <c r="X115" s="22">
        <f t="shared" si="21"/>
        <v>0</v>
      </c>
      <c r="Y115" s="22">
        <f t="shared" si="22"/>
        <v>0</v>
      </c>
      <c r="AA115" s="30">
        <f t="shared" si="23"/>
        <v>0</v>
      </c>
      <c r="AB115" s="22">
        <f t="shared" si="24"/>
        <v>0</v>
      </c>
      <c r="AC115" s="22">
        <f t="shared" ref="AC115:AC129" si="27">SUM(AA115*AB115)</f>
        <v>0</v>
      </c>
      <c r="AE115" s="30">
        <f t="shared" si="25"/>
        <v>0</v>
      </c>
      <c r="AF115" s="22">
        <f t="shared" ref="AF115:AF129" si="28">IF(O115+S115+W115+AA115 =0,0,(P115*O115 +T115*S115+ X115*W115 +AB115*AA115)/(O115+S115+W115+AA115))</f>
        <v>0</v>
      </c>
      <c r="AG115">
        <f t="shared" si="26"/>
        <v>0</v>
      </c>
      <c r="AH115" s="22"/>
    </row>
    <row r="116" spans="14:34" x14ac:dyDescent="0.45">
      <c r="N116" s="17">
        <v>2</v>
      </c>
      <c r="O116" s="30">
        <f t="shared" si="14"/>
        <v>0</v>
      </c>
      <c r="P116" s="22">
        <f t="shared" si="15"/>
        <v>0</v>
      </c>
      <c r="Q116" s="22">
        <f t="shared" si="16"/>
        <v>0</v>
      </c>
      <c r="S116" s="30">
        <f t="shared" si="17"/>
        <v>0</v>
      </c>
      <c r="T116" s="22">
        <f t="shared" si="18"/>
        <v>0</v>
      </c>
      <c r="U116" s="22">
        <f t="shared" si="19"/>
        <v>0</v>
      </c>
      <c r="W116" s="30">
        <f t="shared" si="20"/>
        <v>0</v>
      </c>
      <c r="X116" s="22">
        <f t="shared" si="21"/>
        <v>0</v>
      </c>
      <c r="Y116" s="22">
        <f t="shared" si="22"/>
        <v>0</v>
      </c>
      <c r="AA116" s="30">
        <f t="shared" si="23"/>
        <v>0</v>
      </c>
      <c r="AB116" s="22">
        <f t="shared" si="24"/>
        <v>0</v>
      </c>
      <c r="AC116" s="22">
        <f t="shared" si="27"/>
        <v>0</v>
      </c>
      <c r="AE116" s="30">
        <f t="shared" si="25"/>
        <v>0</v>
      </c>
      <c r="AF116" s="22">
        <f t="shared" si="28"/>
        <v>0</v>
      </c>
      <c r="AG116">
        <f t="shared" si="26"/>
        <v>0</v>
      </c>
      <c r="AH116" s="22"/>
    </row>
    <row r="117" spans="14:34" x14ac:dyDescent="0.45">
      <c r="N117" s="17">
        <v>3</v>
      </c>
      <c r="O117" s="30">
        <f t="shared" si="14"/>
        <v>0</v>
      </c>
      <c r="P117" s="22">
        <f t="shared" si="15"/>
        <v>0</v>
      </c>
      <c r="Q117" s="22">
        <f t="shared" si="16"/>
        <v>0</v>
      </c>
      <c r="S117" s="30">
        <f t="shared" si="17"/>
        <v>0</v>
      </c>
      <c r="T117" s="22">
        <f t="shared" si="18"/>
        <v>0</v>
      </c>
      <c r="U117" s="22">
        <f t="shared" si="19"/>
        <v>0</v>
      </c>
      <c r="W117" s="30">
        <f t="shared" si="20"/>
        <v>0</v>
      </c>
      <c r="X117" s="22">
        <f t="shared" si="21"/>
        <v>0</v>
      </c>
      <c r="Y117" s="22">
        <f t="shared" si="22"/>
        <v>0</v>
      </c>
      <c r="AA117" s="30">
        <f t="shared" si="23"/>
        <v>0</v>
      </c>
      <c r="AB117" s="22">
        <f t="shared" si="24"/>
        <v>0</v>
      </c>
      <c r="AC117" s="22">
        <f t="shared" si="27"/>
        <v>0</v>
      </c>
      <c r="AE117" s="30">
        <f t="shared" si="25"/>
        <v>0</v>
      </c>
      <c r="AF117" s="22">
        <f t="shared" si="28"/>
        <v>0</v>
      </c>
      <c r="AG117">
        <f t="shared" si="26"/>
        <v>0</v>
      </c>
      <c r="AH117" s="22"/>
    </row>
    <row r="118" spans="14:34" x14ac:dyDescent="0.45">
      <c r="N118" s="17">
        <v>4</v>
      </c>
      <c r="O118" s="30">
        <f t="shared" si="14"/>
        <v>0</v>
      </c>
      <c r="P118" s="22">
        <f t="shared" si="15"/>
        <v>0</v>
      </c>
      <c r="Q118" s="22">
        <f t="shared" si="16"/>
        <v>0</v>
      </c>
      <c r="S118" s="30">
        <f t="shared" si="17"/>
        <v>0</v>
      </c>
      <c r="T118" s="22">
        <f t="shared" si="18"/>
        <v>0</v>
      </c>
      <c r="U118" s="22">
        <f t="shared" si="19"/>
        <v>0</v>
      </c>
      <c r="W118" s="30">
        <f t="shared" si="20"/>
        <v>0</v>
      </c>
      <c r="X118" s="22">
        <f t="shared" si="21"/>
        <v>0</v>
      </c>
      <c r="Y118" s="22">
        <f t="shared" si="22"/>
        <v>0</v>
      </c>
      <c r="AA118" s="30">
        <f t="shared" si="23"/>
        <v>0</v>
      </c>
      <c r="AB118" s="22">
        <f t="shared" si="24"/>
        <v>0</v>
      </c>
      <c r="AC118" s="22">
        <f t="shared" si="27"/>
        <v>0</v>
      </c>
      <c r="AE118" s="30">
        <f t="shared" si="25"/>
        <v>0</v>
      </c>
      <c r="AF118" s="22">
        <f t="shared" si="28"/>
        <v>0</v>
      </c>
      <c r="AG118">
        <f t="shared" si="26"/>
        <v>0</v>
      </c>
      <c r="AH118" s="22"/>
    </row>
    <row r="119" spans="14:34" x14ac:dyDescent="0.45">
      <c r="N119" s="17">
        <v>5</v>
      </c>
      <c r="O119" s="30">
        <f t="shared" si="14"/>
        <v>0</v>
      </c>
      <c r="P119" s="22">
        <f t="shared" si="15"/>
        <v>0</v>
      </c>
      <c r="Q119" s="22">
        <f t="shared" si="16"/>
        <v>0</v>
      </c>
      <c r="S119" s="30">
        <f t="shared" si="17"/>
        <v>0</v>
      </c>
      <c r="T119" s="22">
        <f t="shared" si="18"/>
        <v>0</v>
      </c>
      <c r="U119" s="22">
        <f t="shared" si="19"/>
        <v>0</v>
      </c>
      <c r="W119" s="30">
        <f t="shared" si="20"/>
        <v>0</v>
      </c>
      <c r="X119" s="22">
        <f t="shared" si="21"/>
        <v>0</v>
      </c>
      <c r="Y119" s="22">
        <f t="shared" si="22"/>
        <v>0</v>
      </c>
      <c r="AA119" s="30">
        <f t="shared" si="23"/>
        <v>0</v>
      </c>
      <c r="AB119" s="22">
        <f t="shared" si="24"/>
        <v>0</v>
      </c>
      <c r="AC119" s="22">
        <f t="shared" si="27"/>
        <v>0</v>
      </c>
      <c r="AE119" s="30">
        <f t="shared" si="25"/>
        <v>0</v>
      </c>
      <c r="AF119" s="22">
        <f t="shared" si="28"/>
        <v>0</v>
      </c>
      <c r="AG119">
        <f t="shared" si="26"/>
        <v>0</v>
      </c>
      <c r="AH119" s="22"/>
    </row>
    <row r="120" spans="14:34" x14ac:dyDescent="0.45">
      <c r="N120" s="17">
        <v>6</v>
      </c>
      <c r="O120" s="30">
        <f t="shared" si="14"/>
        <v>0</v>
      </c>
      <c r="P120" s="22">
        <f t="shared" si="15"/>
        <v>0</v>
      </c>
      <c r="Q120" s="22">
        <f t="shared" si="16"/>
        <v>0</v>
      </c>
      <c r="S120" s="30">
        <f t="shared" si="17"/>
        <v>0</v>
      </c>
      <c r="T120" s="22">
        <f t="shared" si="18"/>
        <v>0</v>
      </c>
      <c r="U120" s="22">
        <f t="shared" si="19"/>
        <v>0</v>
      </c>
      <c r="W120" s="30">
        <f t="shared" si="20"/>
        <v>0</v>
      </c>
      <c r="X120" s="22">
        <f t="shared" si="21"/>
        <v>0</v>
      </c>
      <c r="Y120" s="22">
        <f t="shared" si="22"/>
        <v>0</v>
      </c>
      <c r="AA120" s="30">
        <f t="shared" si="23"/>
        <v>0</v>
      </c>
      <c r="AB120" s="22">
        <f t="shared" si="24"/>
        <v>0</v>
      </c>
      <c r="AC120" s="22">
        <f t="shared" si="27"/>
        <v>0</v>
      </c>
      <c r="AE120" s="30">
        <f t="shared" si="25"/>
        <v>0</v>
      </c>
      <c r="AF120" s="22">
        <f t="shared" si="28"/>
        <v>0</v>
      </c>
      <c r="AG120">
        <f t="shared" si="26"/>
        <v>0</v>
      </c>
      <c r="AH120" s="22"/>
    </row>
    <row r="121" spans="14:34" x14ac:dyDescent="0.45">
      <c r="N121" s="17">
        <v>7</v>
      </c>
      <c r="O121" s="30">
        <f t="shared" si="14"/>
        <v>0</v>
      </c>
      <c r="P121" s="22">
        <f t="shared" si="15"/>
        <v>0</v>
      </c>
      <c r="Q121" s="22">
        <f t="shared" si="16"/>
        <v>0</v>
      </c>
      <c r="S121" s="30">
        <f t="shared" si="17"/>
        <v>0</v>
      </c>
      <c r="T121" s="22">
        <f t="shared" si="18"/>
        <v>0</v>
      </c>
      <c r="U121" s="22">
        <f t="shared" si="19"/>
        <v>0</v>
      </c>
      <c r="W121" s="30">
        <f t="shared" si="20"/>
        <v>0</v>
      </c>
      <c r="X121" s="22">
        <f t="shared" si="21"/>
        <v>0</v>
      </c>
      <c r="Y121" s="22">
        <f t="shared" si="22"/>
        <v>0</v>
      </c>
      <c r="AA121" s="30">
        <f t="shared" si="23"/>
        <v>0</v>
      </c>
      <c r="AB121" s="22">
        <f t="shared" si="24"/>
        <v>0</v>
      </c>
      <c r="AC121" s="22">
        <f t="shared" si="27"/>
        <v>0</v>
      </c>
      <c r="AE121" s="30">
        <f t="shared" si="25"/>
        <v>0</v>
      </c>
      <c r="AF121" s="22">
        <f t="shared" si="28"/>
        <v>0</v>
      </c>
      <c r="AG121">
        <f t="shared" si="26"/>
        <v>0</v>
      </c>
      <c r="AH121" s="22"/>
    </row>
    <row r="122" spans="14:34" x14ac:dyDescent="0.45">
      <c r="N122" s="17">
        <v>8</v>
      </c>
      <c r="O122" s="30">
        <f t="shared" si="14"/>
        <v>0</v>
      </c>
      <c r="P122" s="22">
        <f t="shared" si="15"/>
        <v>0</v>
      </c>
      <c r="Q122" s="22">
        <f t="shared" si="16"/>
        <v>0</v>
      </c>
      <c r="S122" s="30">
        <f t="shared" si="17"/>
        <v>0</v>
      </c>
      <c r="T122" s="22">
        <f t="shared" si="18"/>
        <v>0</v>
      </c>
      <c r="U122" s="22">
        <f t="shared" si="19"/>
        <v>0</v>
      </c>
      <c r="W122" s="30">
        <f t="shared" si="20"/>
        <v>0</v>
      </c>
      <c r="X122" s="22">
        <f t="shared" si="21"/>
        <v>0</v>
      </c>
      <c r="Y122" s="22">
        <f t="shared" si="22"/>
        <v>0</v>
      </c>
      <c r="AA122" s="30">
        <f t="shared" si="23"/>
        <v>0</v>
      </c>
      <c r="AB122" s="22">
        <f t="shared" si="24"/>
        <v>0</v>
      </c>
      <c r="AC122" s="22">
        <f t="shared" si="27"/>
        <v>0</v>
      </c>
      <c r="AE122" s="30">
        <f t="shared" si="25"/>
        <v>0</v>
      </c>
      <c r="AF122" s="22">
        <f t="shared" si="28"/>
        <v>0</v>
      </c>
      <c r="AG122">
        <f t="shared" si="26"/>
        <v>0</v>
      </c>
      <c r="AH122" s="22"/>
    </row>
    <row r="123" spans="14:34" x14ac:dyDescent="0.45">
      <c r="N123" s="17">
        <v>9</v>
      </c>
      <c r="O123" s="30">
        <f t="shared" si="14"/>
        <v>0</v>
      </c>
      <c r="P123" s="22">
        <f t="shared" si="15"/>
        <v>0</v>
      </c>
      <c r="Q123" s="22">
        <f t="shared" si="16"/>
        <v>0</v>
      </c>
      <c r="S123" s="30">
        <f t="shared" si="17"/>
        <v>0</v>
      </c>
      <c r="T123" s="22">
        <f t="shared" si="18"/>
        <v>0</v>
      </c>
      <c r="U123" s="22">
        <f t="shared" si="19"/>
        <v>0</v>
      </c>
      <c r="W123" s="30">
        <f t="shared" si="20"/>
        <v>0</v>
      </c>
      <c r="X123" s="22">
        <f t="shared" si="21"/>
        <v>0</v>
      </c>
      <c r="Y123" s="22">
        <f t="shared" si="22"/>
        <v>0</v>
      </c>
      <c r="AA123" s="30">
        <f t="shared" si="23"/>
        <v>0</v>
      </c>
      <c r="AB123" s="22">
        <f t="shared" si="24"/>
        <v>0</v>
      </c>
      <c r="AC123" s="22">
        <f t="shared" si="27"/>
        <v>0</v>
      </c>
      <c r="AE123" s="30">
        <f t="shared" si="25"/>
        <v>0</v>
      </c>
      <c r="AF123" s="22">
        <f t="shared" si="28"/>
        <v>0</v>
      </c>
      <c r="AG123">
        <f t="shared" si="26"/>
        <v>0</v>
      </c>
      <c r="AH123" s="22"/>
    </row>
    <row r="124" spans="14:34" x14ac:dyDescent="0.45">
      <c r="N124" s="17">
        <v>10</v>
      </c>
      <c r="O124" s="30">
        <f t="shared" si="14"/>
        <v>0</v>
      </c>
      <c r="P124" s="22">
        <f t="shared" si="15"/>
        <v>0</v>
      </c>
      <c r="Q124" s="22">
        <f t="shared" si="16"/>
        <v>0</v>
      </c>
      <c r="S124" s="30">
        <f t="shared" si="17"/>
        <v>0</v>
      </c>
      <c r="T124" s="22">
        <f t="shared" si="18"/>
        <v>0</v>
      </c>
      <c r="U124" s="22">
        <f t="shared" si="19"/>
        <v>0</v>
      </c>
      <c r="W124" s="30">
        <f t="shared" si="20"/>
        <v>0</v>
      </c>
      <c r="X124" s="22">
        <f t="shared" si="21"/>
        <v>0</v>
      </c>
      <c r="Y124" s="22">
        <f t="shared" si="22"/>
        <v>0</v>
      </c>
      <c r="AA124" s="30">
        <f t="shared" si="23"/>
        <v>0</v>
      </c>
      <c r="AB124" s="22">
        <f t="shared" si="24"/>
        <v>0</v>
      </c>
      <c r="AC124" s="22">
        <f t="shared" si="27"/>
        <v>0</v>
      </c>
      <c r="AE124" s="30">
        <f t="shared" si="25"/>
        <v>0</v>
      </c>
      <c r="AF124" s="22">
        <f t="shared" si="28"/>
        <v>0</v>
      </c>
      <c r="AG124">
        <f t="shared" si="26"/>
        <v>0</v>
      </c>
      <c r="AH124" s="22"/>
    </row>
    <row r="125" spans="14:34" x14ac:dyDescent="0.45">
      <c r="N125" s="17">
        <v>11</v>
      </c>
      <c r="O125" s="30">
        <f t="shared" si="14"/>
        <v>0</v>
      </c>
      <c r="P125" s="22">
        <f t="shared" si="15"/>
        <v>0</v>
      </c>
      <c r="Q125" s="22">
        <f t="shared" si="16"/>
        <v>0</v>
      </c>
      <c r="S125" s="30">
        <f t="shared" si="17"/>
        <v>0</v>
      </c>
      <c r="T125" s="22">
        <f t="shared" si="18"/>
        <v>0</v>
      </c>
      <c r="U125" s="22">
        <f t="shared" si="19"/>
        <v>0</v>
      </c>
      <c r="W125" s="30">
        <f t="shared" si="20"/>
        <v>0</v>
      </c>
      <c r="X125" s="22">
        <f t="shared" si="21"/>
        <v>0</v>
      </c>
      <c r="Y125" s="22">
        <f t="shared" si="22"/>
        <v>0</v>
      </c>
      <c r="AA125" s="30">
        <f t="shared" si="23"/>
        <v>0</v>
      </c>
      <c r="AB125" s="22">
        <f t="shared" si="24"/>
        <v>0</v>
      </c>
      <c r="AC125" s="22">
        <f t="shared" si="27"/>
        <v>0</v>
      </c>
      <c r="AE125" s="30">
        <f t="shared" si="25"/>
        <v>0</v>
      </c>
      <c r="AF125" s="22">
        <f t="shared" si="28"/>
        <v>0</v>
      </c>
      <c r="AG125">
        <f t="shared" si="26"/>
        <v>0</v>
      </c>
      <c r="AH125" s="22"/>
    </row>
    <row r="126" spans="14:34" x14ac:dyDescent="0.45">
      <c r="N126" s="17">
        <v>12</v>
      </c>
      <c r="O126" s="30">
        <f t="shared" si="14"/>
        <v>0</v>
      </c>
      <c r="P126" s="22">
        <f t="shared" si="15"/>
        <v>0</v>
      </c>
      <c r="Q126" s="22">
        <f t="shared" si="16"/>
        <v>0</v>
      </c>
      <c r="S126" s="30">
        <f t="shared" si="17"/>
        <v>0</v>
      </c>
      <c r="T126" s="22">
        <f t="shared" si="18"/>
        <v>0</v>
      </c>
      <c r="U126" s="22">
        <f t="shared" si="19"/>
        <v>0</v>
      </c>
      <c r="W126" s="30">
        <f t="shared" si="20"/>
        <v>0</v>
      </c>
      <c r="X126" s="22">
        <f t="shared" si="21"/>
        <v>0</v>
      </c>
      <c r="Y126" s="22">
        <f t="shared" si="22"/>
        <v>0</v>
      </c>
      <c r="AA126" s="30">
        <f t="shared" si="23"/>
        <v>0</v>
      </c>
      <c r="AB126" s="22">
        <f t="shared" si="24"/>
        <v>0</v>
      </c>
      <c r="AC126" s="22">
        <f t="shared" si="27"/>
        <v>0</v>
      </c>
      <c r="AE126" s="30">
        <f t="shared" si="25"/>
        <v>0</v>
      </c>
      <c r="AF126" s="22">
        <f t="shared" si="28"/>
        <v>0</v>
      </c>
      <c r="AG126">
        <f t="shared" si="26"/>
        <v>0</v>
      </c>
      <c r="AH126" s="22"/>
    </row>
    <row r="127" spans="14:34" x14ac:dyDescent="0.45">
      <c r="N127" s="17">
        <v>13</v>
      </c>
      <c r="O127" s="30">
        <f t="shared" si="14"/>
        <v>0</v>
      </c>
      <c r="P127" s="22">
        <f t="shared" si="15"/>
        <v>0</v>
      </c>
      <c r="Q127" s="22">
        <f t="shared" si="16"/>
        <v>0</v>
      </c>
      <c r="S127" s="30">
        <f t="shared" si="17"/>
        <v>0</v>
      </c>
      <c r="T127" s="22">
        <f t="shared" si="18"/>
        <v>0</v>
      </c>
      <c r="U127" s="22">
        <f t="shared" si="19"/>
        <v>0</v>
      </c>
      <c r="W127" s="30">
        <f t="shared" si="20"/>
        <v>0</v>
      </c>
      <c r="X127" s="22">
        <f t="shared" si="21"/>
        <v>0</v>
      </c>
      <c r="Y127" s="22">
        <f t="shared" si="22"/>
        <v>0</v>
      </c>
      <c r="AA127" s="30">
        <f t="shared" si="23"/>
        <v>0</v>
      </c>
      <c r="AB127" s="22">
        <f t="shared" si="24"/>
        <v>0</v>
      </c>
      <c r="AC127" s="22">
        <f t="shared" si="27"/>
        <v>0</v>
      </c>
      <c r="AE127" s="30">
        <f t="shared" si="25"/>
        <v>0</v>
      </c>
      <c r="AF127" s="22">
        <f t="shared" si="28"/>
        <v>0</v>
      </c>
      <c r="AG127">
        <f t="shared" si="26"/>
        <v>0</v>
      </c>
      <c r="AH127" s="22"/>
    </row>
    <row r="128" spans="14:34" x14ac:dyDescent="0.45">
      <c r="N128" s="17">
        <v>14</v>
      </c>
      <c r="O128" s="30">
        <f t="shared" si="14"/>
        <v>0</v>
      </c>
      <c r="P128" s="22">
        <f t="shared" si="15"/>
        <v>0</v>
      </c>
      <c r="Q128" s="22">
        <f t="shared" si="16"/>
        <v>0</v>
      </c>
      <c r="S128" s="30">
        <f t="shared" si="17"/>
        <v>0</v>
      </c>
      <c r="T128" s="22">
        <f t="shared" si="18"/>
        <v>0</v>
      </c>
      <c r="U128" s="22">
        <f t="shared" si="19"/>
        <v>0</v>
      </c>
      <c r="W128" s="30">
        <f t="shared" si="20"/>
        <v>0</v>
      </c>
      <c r="X128" s="22">
        <f t="shared" si="21"/>
        <v>0</v>
      </c>
      <c r="Y128" s="22">
        <f t="shared" si="22"/>
        <v>0</v>
      </c>
      <c r="AA128" s="30">
        <f t="shared" si="23"/>
        <v>0</v>
      </c>
      <c r="AB128" s="22">
        <f t="shared" si="24"/>
        <v>0</v>
      </c>
      <c r="AC128" s="22">
        <f t="shared" si="27"/>
        <v>0</v>
      </c>
      <c r="AE128" s="30">
        <f t="shared" si="25"/>
        <v>0</v>
      </c>
      <c r="AF128" s="22">
        <f t="shared" si="28"/>
        <v>0</v>
      </c>
      <c r="AG128">
        <f t="shared" si="26"/>
        <v>0</v>
      </c>
      <c r="AH128" s="22"/>
    </row>
    <row r="129" spans="14:34" x14ac:dyDescent="0.45">
      <c r="N129" s="17" t="s">
        <v>53</v>
      </c>
      <c r="O129" s="30">
        <f t="shared" si="14"/>
        <v>0</v>
      </c>
      <c r="P129" s="22">
        <f t="shared" si="15"/>
        <v>0</v>
      </c>
      <c r="Q129" s="22">
        <f t="shared" si="16"/>
        <v>0</v>
      </c>
      <c r="S129" s="30">
        <f t="shared" si="17"/>
        <v>0</v>
      </c>
      <c r="T129" s="22">
        <f t="shared" si="18"/>
        <v>0</v>
      </c>
      <c r="U129" s="22">
        <f t="shared" si="19"/>
        <v>0</v>
      </c>
      <c r="W129" s="30">
        <f t="shared" si="20"/>
        <v>0</v>
      </c>
      <c r="X129" s="22">
        <f t="shared" si="21"/>
        <v>0</v>
      </c>
      <c r="Y129" s="22">
        <f t="shared" si="22"/>
        <v>0</v>
      </c>
      <c r="AA129" s="30">
        <f t="shared" si="23"/>
        <v>0</v>
      </c>
      <c r="AB129" s="22">
        <f t="shared" si="24"/>
        <v>0</v>
      </c>
      <c r="AC129" s="22">
        <f t="shared" si="27"/>
        <v>0</v>
      </c>
      <c r="AE129" s="30">
        <f t="shared" si="25"/>
        <v>0</v>
      </c>
      <c r="AF129" s="22">
        <f t="shared" si="28"/>
        <v>0</v>
      </c>
      <c r="AG129">
        <f t="shared" si="26"/>
        <v>0</v>
      </c>
      <c r="AH129" s="22"/>
    </row>
    <row r="131" spans="14:34" x14ac:dyDescent="0.45">
      <c r="N131" t="s">
        <v>54</v>
      </c>
      <c r="O131" s="38">
        <f>SUM(O114:O129)</f>
        <v>0</v>
      </c>
      <c r="Q131" s="22">
        <f>SUM(Q114:Q129)</f>
        <v>0</v>
      </c>
      <c r="S131" s="30">
        <f>SUM(S114:S129)</f>
        <v>0</v>
      </c>
      <c r="U131" s="22">
        <f>SUM(U114:U129)</f>
        <v>0</v>
      </c>
      <c r="W131" s="38">
        <f>SUM(W114:W129)</f>
        <v>0</v>
      </c>
      <c r="Y131" s="22">
        <f>SUM(Y114:Y129)</f>
        <v>0</v>
      </c>
      <c r="AA131" s="38">
        <f>SUM(AA114:AA129)</f>
        <v>0</v>
      </c>
      <c r="AC131" s="22">
        <f>SUM(AC114:AC129)</f>
        <v>0</v>
      </c>
      <c r="AE131" s="31">
        <f>SUM(AE114:AE129)</f>
        <v>0</v>
      </c>
      <c r="AF131" s="2"/>
      <c r="AG131">
        <f>SUM(AG114:AG129)</f>
        <v>0</v>
      </c>
      <c r="AH131" s="22"/>
    </row>
    <row r="135" spans="14:34" x14ac:dyDescent="0.45">
      <c r="N135" s="3" t="s">
        <v>26</v>
      </c>
      <c r="P135" s="5" t="str">
        <f>($C$3)</f>
        <v>p7eINT_metier</v>
      </c>
      <c r="T135" s="6" t="s">
        <v>27</v>
      </c>
      <c r="W135" s="7" t="str">
        <f>($C$5)</f>
        <v>Plaice VIIe - International (Used metier based datasets)</v>
      </c>
    </row>
    <row r="136" spans="14:34" x14ac:dyDescent="0.45">
      <c r="N136" s="3"/>
    </row>
    <row r="137" spans="14:34" x14ac:dyDescent="0.45">
      <c r="N137" s="6" t="s">
        <v>29</v>
      </c>
      <c r="P137" s="5">
        <f>($B$7)</f>
        <v>1985</v>
      </c>
      <c r="Q137" s="9"/>
      <c r="R137" s="9"/>
      <c r="S137" s="9"/>
      <c r="T137" s="6" t="s">
        <v>30</v>
      </c>
      <c r="U137" s="10"/>
      <c r="W137" s="5" t="str">
        <f>($D$7)</f>
        <v>Combined</v>
      </c>
    </row>
    <row r="138" spans="14:34" x14ac:dyDescent="0.45">
      <c r="N138" s="6"/>
      <c r="P138" s="6"/>
      <c r="Q138" s="9"/>
      <c r="R138" s="9"/>
      <c r="S138" s="9"/>
      <c r="U138" s="10"/>
    </row>
    <row r="139" spans="14:34" x14ac:dyDescent="0.45">
      <c r="N139" s="6" t="s">
        <v>32</v>
      </c>
      <c r="P139" s="36">
        <f>($F$7)</f>
        <v>42194</v>
      </c>
      <c r="Q139" s="2"/>
      <c r="R139" s="2"/>
      <c r="T139" s="6" t="s">
        <v>33</v>
      </c>
      <c r="U139" s="2"/>
      <c r="W139" s="5" t="str">
        <f>($J$7)</f>
        <v>idh</v>
      </c>
    </row>
    <row r="142" spans="14:34" x14ac:dyDescent="0.45">
      <c r="N142" s="15" t="s">
        <v>68</v>
      </c>
      <c r="X142" s="57" t="s">
        <v>152</v>
      </c>
    </row>
    <row r="143" spans="14:34" x14ac:dyDescent="0.45">
      <c r="X143" s="57" t="s">
        <v>153</v>
      </c>
    </row>
    <row r="144" spans="14:34" x14ac:dyDescent="0.45">
      <c r="N144" s="3" t="s">
        <v>78</v>
      </c>
      <c r="S144">
        <v>-1.1999999999999999E-3</v>
      </c>
      <c r="T144">
        <v>0.12330000000000001</v>
      </c>
      <c r="W144">
        <v>7.7399999999999997E-2</v>
      </c>
    </row>
    <row r="145" spans="10:39" x14ac:dyDescent="0.45">
      <c r="AH145" s="66"/>
      <c r="AI145" s="66"/>
      <c r="AJ145" s="67"/>
      <c r="AK145" s="67"/>
      <c r="AL145" s="67"/>
      <c r="AM145" s="67"/>
    </row>
    <row r="146" spans="10:39" x14ac:dyDescent="0.45">
      <c r="O146" s="37" t="str">
        <f>J13</f>
        <v>TOTAL</v>
      </c>
      <c r="P146" s="2"/>
      <c r="AA146" s="42" t="s">
        <v>79</v>
      </c>
      <c r="AF146" s="42" t="s">
        <v>79</v>
      </c>
      <c r="AH146" s="66"/>
      <c r="AI146" s="66"/>
      <c r="AJ146" s="68" t="s">
        <v>79</v>
      </c>
      <c r="AK146" s="67"/>
      <c r="AL146" s="67"/>
      <c r="AM146" s="67"/>
    </row>
    <row r="147" spans="10:39" x14ac:dyDescent="0.45">
      <c r="O147" s="37" t="str">
        <f>J14</f>
        <v>ANNUAL</v>
      </c>
      <c r="P147" s="2"/>
      <c r="S147" t="s">
        <v>80</v>
      </c>
      <c r="T147" t="s">
        <v>81</v>
      </c>
      <c r="AA147" s="42" t="s">
        <v>82</v>
      </c>
      <c r="AE147" t="s">
        <v>80</v>
      </c>
      <c r="AF147" s="42" t="s">
        <v>82</v>
      </c>
      <c r="AH147" s="66"/>
      <c r="AI147" s="66"/>
      <c r="AJ147" s="68" t="s">
        <v>83</v>
      </c>
      <c r="AK147" s="67"/>
      <c r="AL147" s="67"/>
      <c r="AM147" s="67"/>
    </row>
    <row r="148" spans="10:39" x14ac:dyDescent="0.45">
      <c r="N148" s="17" t="s">
        <v>40</v>
      </c>
      <c r="O148" s="10" t="s">
        <v>74</v>
      </c>
      <c r="P148" s="10" t="s">
        <v>75</v>
      </c>
      <c r="S148" t="s">
        <v>84</v>
      </c>
      <c r="T148" t="s">
        <v>85</v>
      </c>
      <c r="W148" t="s">
        <v>86</v>
      </c>
      <c r="X148" t="s">
        <v>87</v>
      </c>
      <c r="AA148" s="42" t="s">
        <v>88</v>
      </c>
      <c r="AE148" t="s">
        <v>89</v>
      </c>
      <c r="AF148" s="42" t="s">
        <v>90</v>
      </c>
      <c r="AH148" s="66"/>
      <c r="AI148" s="66"/>
      <c r="AJ148" s="68" t="s">
        <v>91</v>
      </c>
      <c r="AK148" s="67"/>
      <c r="AL148" s="67"/>
      <c r="AM148" s="67"/>
    </row>
    <row r="149" spans="10:39" x14ac:dyDescent="0.45">
      <c r="N149" s="17">
        <v>0</v>
      </c>
      <c r="O149" s="30">
        <f t="shared" ref="O149:O164" si="29">SUM(AE81+AE114)</f>
        <v>0</v>
      </c>
      <c r="P149" s="22">
        <f t="shared" ref="P149:P164" si="30">IF(AE81+AE114=0,0,(AE81*AF81+AE114* AF114)/(AE81+AE114))</f>
        <v>0</v>
      </c>
      <c r="Q149" s="22">
        <f t="shared" ref="Q149:Q164" si="31">SUM(O149*P149)</f>
        <v>0</v>
      </c>
      <c r="AF149" s="42"/>
      <c r="AH149" s="66"/>
      <c r="AI149" s="66"/>
      <c r="AJ149" s="67">
        <f t="shared" ref="AJ149:AJ164" si="32">SUM(O149*P149)</f>
        <v>0</v>
      </c>
      <c r="AK149" s="67"/>
      <c r="AL149" s="69">
        <f t="shared" ref="AL149:AL164" si="33">SUM(P149*$AJ$168)</f>
        <v>0</v>
      </c>
      <c r="AM149" s="67"/>
    </row>
    <row r="150" spans="10:39" x14ac:dyDescent="0.45">
      <c r="J150" s="56"/>
      <c r="N150" s="17">
        <v>1</v>
      </c>
      <c r="O150" s="30">
        <f t="shared" si="29"/>
        <v>3000</v>
      </c>
      <c r="P150" s="22">
        <f t="shared" si="30"/>
        <v>0.107</v>
      </c>
      <c r="Q150" s="22">
        <f t="shared" si="31"/>
        <v>321</v>
      </c>
      <c r="S150">
        <v>1.5</v>
      </c>
      <c r="T150" s="22">
        <f t="shared" ref="T150:T164" si="34">P150</f>
        <v>0.107</v>
      </c>
      <c r="W150" s="22">
        <f>SUM(($S$144*S150^2)+($T$144*S150)-$W$144)</f>
        <v>0.10485</v>
      </c>
      <c r="X150">
        <f>SUM(O150*W150)</f>
        <v>314.55</v>
      </c>
      <c r="AA150" s="43">
        <f>SUM(W150*$X$168)</f>
        <v>0.10414029468935143</v>
      </c>
      <c r="AE150">
        <v>1</v>
      </c>
      <c r="AF150" s="43">
        <f>SUM(($S$144*AE150^2)+($T$144*AE150)-$W$144)*$X$168</f>
        <v>4.4397436076433087E-2</v>
      </c>
      <c r="AH150" s="66"/>
      <c r="AI150" s="66"/>
      <c r="AJ150" s="67">
        <f>SUM(O150*P150)</f>
        <v>321</v>
      </c>
      <c r="AK150" s="67"/>
      <c r="AL150" s="69">
        <f t="shared" si="33"/>
        <v>0.1069798386466828</v>
      </c>
      <c r="AM150" s="67"/>
    </row>
    <row r="151" spans="10:39" x14ac:dyDescent="0.45">
      <c r="J151" s="56"/>
      <c r="N151" s="17">
        <v>2</v>
      </c>
      <c r="O151" s="30">
        <f t="shared" si="29"/>
        <v>596085</v>
      </c>
      <c r="P151" s="22">
        <f t="shared" si="30"/>
        <v>0.23250276512727194</v>
      </c>
      <c r="Q151" s="22">
        <f t="shared" si="31"/>
        <v>138591.41075088989</v>
      </c>
      <c r="S151">
        <v>2.5</v>
      </c>
      <c r="T151" s="22">
        <f t="shared" si="34"/>
        <v>0.23250276512727194</v>
      </c>
      <c r="W151" s="22">
        <f t="shared" ref="W151:W164" si="35">SUM(($S$144*S151^2)+($T$144*S151)-$W$144)</f>
        <v>0.22335000000000002</v>
      </c>
      <c r="X151">
        <f t="shared" ref="X151:X164" si="36">SUM(O151*W151)</f>
        <v>133135.58475000001</v>
      </c>
      <c r="AA151" s="43">
        <f t="shared" ref="AA151:AA164" si="37">SUM(W151*$X$168)</f>
        <v>0.2218381956973452</v>
      </c>
      <c r="AE151">
        <v>2</v>
      </c>
      <c r="AF151" s="43">
        <f t="shared" ref="AF151:AF164" si="38">SUM(($S$144*AE151^2)+($T$144*AE151)-$W$144)*$X$168</f>
        <v>0.16328721456298881</v>
      </c>
      <c r="AH151" s="66"/>
      <c r="AI151" s="66"/>
      <c r="AJ151" s="67">
        <f t="shared" si="32"/>
        <v>138591.41075088989</v>
      </c>
      <c r="AK151" s="67"/>
      <c r="AL151" s="69">
        <f t="shared" si="33"/>
        <v>0.23245895605816022</v>
      </c>
      <c r="AM151" s="67"/>
    </row>
    <row r="152" spans="10:39" x14ac:dyDescent="0.45">
      <c r="J152" s="56"/>
      <c r="N152" s="17">
        <v>3</v>
      </c>
      <c r="O152" s="30">
        <f t="shared" si="29"/>
        <v>1423649.5</v>
      </c>
      <c r="P152" s="22">
        <f t="shared" si="30"/>
        <v>0.34325377849644878</v>
      </c>
      <c r="Q152" s="22">
        <f t="shared" si="31"/>
        <v>488673.07012958004</v>
      </c>
      <c r="S152">
        <v>3.5</v>
      </c>
      <c r="T152" s="22">
        <f t="shared" si="34"/>
        <v>0.34325377849644878</v>
      </c>
      <c r="W152" s="22">
        <f t="shared" si="35"/>
        <v>0.33945000000000003</v>
      </c>
      <c r="X152">
        <f t="shared" si="36"/>
        <v>483257.82277500007</v>
      </c>
      <c r="AA152" s="43">
        <f t="shared" si="37"/>
        <v>0.33715234174821501</v>
      </c>
      <c r="AE152">
        <v>3</v>
      </c>
      <c r="AF152" s="43">
        <f t="shared" si="38"/>
        <v>0.27979323809242063</v>
      </c>
      <c r="AH152" s="66"/>
      <c r="AI152" s="66"/>
      <c r="AJ152" s="67">
        <f t="shared" si="32"/>
        <v>488673.07012958004</v>
      </c>
      <c r="AK152" s="67"/>
      <c r="AL152" s="69">
        <f t="shared" si="33"/>
        <v>0.34318910129359148</v>
      </c>
      <c r="AM152" s="67"/>
    </row>
    <row r="153" spans="10:39" x14ac:dyDescent="0.45">
      <c r="J153" s="56"/>
      <c r="N153" s="17">
        <v>4</v>
      </c>
      <c r="O153" s="30">
        <f t="shared" si="29"/>
        <v>1325672</v>
      </c>
      <c r="P153" s="22">
        <f t="shared" si="30"/>
        <v>0.4362163599233212</v>
      </c>
      <c r="Q153" s="22">
        <f t="shared" si="31"/>
        <v>578279.81429226906</v>
      </c>
      <c r="S153">
        <v>4.5</v>
      </c>
      <c r="T153" s="22">
        <f t="shared" si="34"/>
        <v>0.4362163599233212</v>
      </c>
      <c r="W153" s="22">
        <f t="shared" si="35"/>
        <v>0.45315000000000005</v>
      </c>
      <c r="X153">
        <f t="shared" si="36"/>
        <v>600728.2668000001</v>
      </c>
      <c r="AA153" s="43">
        <f t="shared" si="37"/>
        <v>0.45008273284196093</v>
      </c>
      <c r="AE153">
        <v>4</v>
      </c>
      <c r="AF153" s="43">
        <f t="shared" si="38"/>
        <v>0.39391550666472852</v>
      </c>
      <c r="AH153" s="66"/>
      <c r="AI153" s="66"/>
      <c r="AJ153" s="67">
        <f t="shared" si="32"/>
        <v>578279.81429226906</v>
      </c>
      <c r="AK153" s="67"/>
      <c r="AL153" s="69">
        <f t="shared" si="33"/>
        <v>0.43613416635177771</v>
      </c>
      <c r="AM153" s="67"/>
    </row>
    <row r="154" spans="10:39" x14ac:dyDescent="0.45">
      <c r="J154" s="56"/>
      <c r="N154" s="17">
        <v>5</v>
      </c>
      <c r="O154" s="30">
        <f t="shared" si="29"/>
        <v>154100</v>
      </c>
      <c r="P154" s="22">
        <f t="shared" si="30"/>
        <v>0.55955941399988773</v>
      </c>
      <c r="Q154" s="22">
        <f t="shared" si="31"/>
        <v>86228.105697382693</v>
      </c>
      <c r="S154">
        <v>5.5</v>
      </c>
      <c r="T154" s="22">
        <f t="shared" si="34"/>
        <v>0.55955941399988773</v>
      </c>
      <c r="W154" s="22">
        <f t="shared" si="35"/>
        <v>0.56445000000000001</v>
      </c>
      <c r="X154">
        <f t="shared" si="36"/>
        <v>86981.744999999995</v>
      </c>
      <c r="AA154" s="43">
        <f t="shared" si="37"/>
        <v>0.56062936897858284</v>
      </c>
      <c r="AE154">
        <v>5</v>
      </c>
      <c r="AF154" s="43">
        <f t="shared" si="38"/>
        <v>0.50565402027991235</v>
      </c>
      <c r="AH154" s="66"/>
      <c r="AI154" s="66"/>
      <c r="AJ154" s="67">
        <f t="shared" si="32"/>
        <v>86228.105697382693</v>
      </c>
      <c r="AK154" s="67"/>
      <c r="AL154" s="69">
        <f t="shared" si="33"/>
        <v>0.5594539796536484</v>
      </c>
      <c r="AM154" s="67"/>
    </row>
    <row r="155" spans="10:39" x14ac:dyDescent="0.45">
      <c r="J155" s="56"/>
      <c r="N155" s="17">
        <v>6</v>
      </c>
      <c r="O155" s="30">
        <f t="shared" si="29"/>
        <v>247800</v>
      </c>
      <c r="P155" s="22">
        <f t="shared" si="30"/>
        <v>0.67285522304057654</v>
      </c>
      <c r="Q155" s="22">
        <f t="shared" si="31"/>
        <v>166733.52426945488</v>
      </c>
      <c r="S155">
        <v>6.5</v>
      </c>
      <c r="T155" s="22">
        <f t="shared" si="34"/>
        <v>0.67285522304057654</v>
      </c>
      <c r="W155" s="22">
        <f t="shared" si="35"/>
        <v>0.67335</v>
      </c>
      <c r="X155">
        <f t="shared" si="36"/>
        <v>166856.13</v>
      </c>
      <c r="AA155" s="43">
        <f t="shared" si="37"/>
        <v>0.66879225015808097</v>
      </c>
      <c r="AE155">
        <v>6</v>
      </c>
      <c r="AF155" s="43">
        <f t="shared" si="38"/>
        <v>0.61500877893797234</v>
      </c>
      <c r="AH155" s="66"/>
      <c r="AI155" s="66"/>
      <c r="AJ155" s="67">
        <f t="shared" si="32"/>
        <v>166733.52426945488</v>
      </c>
      <c r="AK155" s="67"/>
      <c r="AL155" s="69">
        <f t="shared" si="33"/>
        <v>0.67272844106036123</v>
      </c>
      <c r="AM155" s="67"/>
    </row>
    <row r="156" spans="10:39" x14ac:dyDescent="0.45">
      <c r="J156" s="56"/>
      <c r="N156" s="17">
        <v>7</v>
      </c>
      <c r="O156" s="30">
        <f t="shared" si="29"/>
        <v>140350</v>
      </c>
      <c r="P156" s="22">
        <f t="shared" si="30"/>
        <v>0.7958819968657681</v>
      </c>
      <c r="Q156" s="22">
        <f t="shared" si="31"/>
        <v>111702.03826011055</v>
      </c>
      <c r="S156">
        <v>7.5</v>
      </c>
      <c r="T156" s="22">
        <f t="shared" si="34"/>
        <v>0.7958819968657681</v>
      </c>
      <c r="W156" s="22">
        <f t="shared" si="35"/>
        <v>0.77985000000000004</v>
      </c>
      <c r="X156">
        <f t="shared" si="36"/>
        <v>109451.94750000001</v>
      </c>
      <c r="AA156" s="43">
        <f t="shared" si="37"/>
        <v>0.77457137638045515</v>
      </c>
      <c r="AE156">
        <v>7</v>
      </c>
      <c r="AF156" s="43">
        <f t="shared" si="38"/>
        <v>0.72197978263890861</v>
      </c>
      <c r="AH156" s="66"/>
      <c r="AI156" s="66"/>
      <c r="AJ156" s="67">
        <f t="shared" si="32"/>
        <v>111702.03826011055</v>
      </c>
      <c r="AK156" s="67"/>
      <c r="AL156" s="69">
        <f t="shared" si="33"/>
        <v>0.79573203370560353</v>
      </c>
      <c r="AM156" s="67"/>
    </row>
    <row r="157" spans="10:39" x14ac:dyDescent="0.45">
      <c r="J157" s="56"/>
      <c r="N157" s="17">
        <v>8</v>
      </c>
      <c r="O157" s="30">
        <f t="shared" si="29"/>
        <v>26650</v>
      </c>
      <c r="P157" s="22">
        <f t="shared" si="30"/>
        <v>0.87394137732033894</v>
      </c>
      <c r="Q157" s="22">
        <f t="shared" si="31"/>
        <v>23290.537705587034</v>
      </c>
      <c r="S157">
        <v>8.5</v>
      </c>
      <c r="T157" s="22">
        <f t="shared" si="34"/>
        <v>0.87394137732033894</v>
      </c>
      <c r="W157" s="22">
        <f t="shared" si="35"/>
        <v>0.88395000000000012</v>
      </c>
      <c r="X157">
        <f t="shared" si="36"/>
        <v>23557.267500000002</v>
      </c>
      <c r="AA157" s="43">
        <f t="shared" si="37"/>
        <v>0.87796674764570537</v>
      </c>
      <c r="AE157">
        <v>8</v>
      </c>
      <c r="AF157" s="43">
        <f t="shared" si="38"/>
        <v>0.8265670313827207</v>
      </c>
      <c r="AH157" s="66"/>
      <c r="AI157" s="66"/>
      <c r="AJ157" s="67">
        <f t="shared" si="32"/>
        <v>23290.537705587034</v>
      </c>
      <c r="AK157" s="67"/>
      <c r="AL157" s="69">
        <f t="shared" si="33"/>
        <v>0.87377670591018319</v>
      </c>
      <c r="AM157" s="70"/>
    </row>
    <row r="158" spans="10:39" x14ac:dyDescent="0.45">
      <c r="J158" s="56"/>
      <c r="N158" s="17">
        <v>9</v>
      </c>
      <c r="O158" s="30">
        <f t="shared" si="29"/>
        <v>14650</v>
      </c>
      <c r="P158" s="22">
        <f t="shared" si="30"/>
        <v>0.93668451863494928</v>
      </c>
      <c r="Q158" s="22">
        <f t="shared" si="31"/>
        <v>13722.428198002008</v>
      </c>
      <c r="S158">
        <v>9.5</v>
      </c>
      <c r="T158" s="22">
        <f t="shared" si="34"/>
        <v>0.93668451863494928</v>
      </c>
      <c r="W158" s="22">
        <f t="shared" si="35"/>
        <v>0.98565000000000003</v>
      </c>
      <c r="X158">
        <f t="shared" si="36"/>
        <v>14439.772500000001</v>
      </c>
      <c r="Z158" s="5"/>
      <c r="AA158" s="43">
        <f t="shared" si="37"/>
        <v>0.97897836395383153</v>
      </c>
      <c r="AE158">
        <v>9</v>
      </c>
      <c r="AF158" s="43">
        <f t="shared" si="38"/>
        <v>0.92877052516940906</v>
      </c>
      <c r="AH158" s="66"/>
      <c r="AI158" s="66"/>
      <c r="AJ158" s="67">
        <f t="shared" si="32"/>
        <v>13722.428198002008</v>
      </c>
      <c r="AK158" s="67"/>
      <c r="AL158" s="69">
        <f t="shared" si="33"/>
        <v>0.93650802491974416</v>
      </c>
      <c r="AM158" s="67"/>
    </row>
    <row r="159" spans="10:39" x14ac:dyDescent="0.45">
      <c r="J159" s="56"/>
      <c r="L159" s="34" t="s">
        <v>92</v>
      </c>
      <c r="M159" s="30">
        <f>SUM(O159:O164)</f>
        <v>51450</v>
      </c>
      <c r="N159" s="17">
        <v>10</v>
      </c>
      <c r="O159" s="30">
        <f t="shared" si="29"/>
        <v>14450</v>
      </c>
      <c r="P159" s="22">
        <f t="shared" si="30"/>
        <v>1.1080990060152196</v>
      </c>
      <c r="Q159" s="22">
        <f t="shared" si="31"/>
        <v>16012.030636919922</v>
      </c>
      <c r="S159">
        <v>10.5</v>
      </c>
      <c r="T159" s="22">
        <f t="shared" si="34"/>
        <v>1.1080990060152196</v>
      </c>
      <c r="W159" s="22">
        <f t="shared" si="35"/>
        <v>1.0849500000000001</v>
      </c>
      <c r="X159">
        <f t="shared" si="36"/>
        <v>15677.527500000002</v>
      </c>
      <c r="AA159" s="43">
        <f t="shared" si="37"/>
        <v>1.077606225304834</v>
      </c>
      <c r="AE159">
        <v>10</v>
      </c>
      <c r="AF159" s="43">
        <f t="shared" si="38"/>
        <v>1.0285902639989732</v>
      </c>
      <c r="AH159" s="66"/>
      <c r="AI159" s="66"/>
      <c r="AJ159" s="67">
        <f t="shared" si="32"/>
        <v>16012.030636919922</v>
      </c>
      <c r="AK159" s="67"/>
      <c r="AL159" s="69">
        <f t="shared" si="33"/>
        <v>1.1078902137201663</v>
      </c>
      <c r="AM159" s="71"/>
    </row>
    <row r="160" spans="10:39" x14ac:dyDescent="0.45">
      <c r="N160" s="17">
        <v>11</v>
      </c>
      <c r="O160" s="30">
        <f t="shared" si="29"/>
        <v>2000</v>
      </c>
      <c r="P160" s="22">
        <f t="shared" si="30"/>
        <v>1.2010000000000001</v>
      </c>
      <c r="Q160" s="22">
        <f t="shared" si="31"/>
        <v>2402</v>
      </c>
      <c r="S160">
        <v>11.5</v>
      </c>
      <c r="T160" s="22">
        <f t="shared" si="34"/>
        <v>1.2010000000000001</v>
      </c>
      <c r="W160" s="22">
        <f t="shared" si="35"/>
        <v>1.1818500000000001</v>
      </c>
      <c r="X160">
        <f t="shared" si="36"/>
        <v>2363.7000000000003</v>
      </c>
      <c r="AA160" s="43">
        <f t="shared" si="37"/>
        <v>1.1738503316987123</v>
      </c>
      <c r="AE160">
        <v>11</v>
      </c>
      <c r="AF160" s="43">
        <f t="shared" si="38"/>
        <v>1.1260262478714138</v>
      </c>
      <c r="AH160" s="66"/>
      <c r="AI160" s="66"/>
      <c r="AJ160" s="67">
        <f t="shared" si="32"/>
        <v>2402</v>
      </c>
      <c r="AK160" s="67"/>
      <c r="AL160" s="69">
        <f t="shared" si="33"/>
        <v>1.2007737029408043</v>
      </c>
      <c r="AM160" s="67"/>
    </row>
    <row r="161" spans="14:39" x14ac:dyDescent="0.45">
      <c r="N161" s="17">
        <v>12</v>
      </c>
      <c r="O161" s="30">
        <f t="shared" si="29"/>
        <v>6000</v>
      </c>
      <c r="P161" s="22">
        <f t="shared" si="30"/>
        <v>1.2889999999999999</v>
      </c>
      <c r="Q161" s="22">
        <f t="shared" si="31"/>
        <v>7733.9999999999991</v>
      </c>
      <c r="S161">
        <v>12.5</v>
      </c>
      <c r="T161" s="22">
        <f t="shared" si="34"/>
        <v>1.2889999999999999</v>
      </c>
      <c r="W161" s="22">
        <f t="shared" si="35"/>
        <v>1.2763500000000001</v>
      </c>
      <c r="X161">
        <f t="shared" si="36"/>
        <v>7658.1</v>
      </c>
      <c r="AA161" s="43">
        <f t="shared" si="37"/>
        <v>1.267710683135467</v>
      </c>
      <c r="AE161">
        <v>12</v>
      </c>
      <c r="AF161" s="43">
        <f t="shared" si="38"/>
        <v>1.2210784767867302</v>
      </c>
      <c r="AH161" s="66"/>
      <c r="AI161" s="66"/>
      <c r="AJ161" s="67">
        <f t="shared" si="32"/>
        <v>7733.9999999999991</v>
      </c>
      <c r="AK161" s="67"/>
      <c r="AL161" s="69">
        <f t="shared" si="33"/>
        <v>1.2887571216408797</v>
      </c>
      <c r="AM161" s="67"/>
    </row>
    <row r="162" spans="14:39" x14ac:dyDescent="0.45">
      <c r="N162" s="17">
        <v>13</v>
      </c>
      <c r="O162" s="30">
        <f t="shared" si="29"/>
        <v>5000</v>
      </c>
      <c r="P162" s="22">
        <f t="shared" si="30"/>
        <v>1.3720000000000001</v>
      </c>
      <c r="Q162" s="22">
        <f t="shared" si="31"/>
        <v>6860.0000000000009</v>
      </c>
      <c r="S162">
        <v>13.5</v>
      </c>
      <c r="T162" s="22">
        <f t="shared" si="34"/>
        <v>1.3720000000000001</v>
      </c>
      <c r="W162" s="22">
        <f t="shared" si="35"/>
        <v>1.3684500000000004</v>
      </c>
      <c r="X162">
        <f t="shared" si="36"/>
        <v>6842.2500000000018</v>
      </c>
      <c r="AA162" s="43">
        <f t="shared" si="37"/>
        <v>1.3591872796150979</v>
      </c>
      <c r="AE162">
        <v>13</v>
      </c>
      <c r="AF162" s="43">
        <f t="shared" si="38"/>
        <v>1.3137469507449229</v>
      </c>
      <c r="AH162" s="66"/>
      <c r="AI162" s="66"/>
      <c r="AJ162" s="67">
        <f t="shared" si="32"/>
        <v>6860.0000000000009</v>
      </c>
      <c r="AK162" s="67"/>
      <c r="AL162" s="69">
        <f t="shared" si="33"/>
        <v>1.3717414824602694</v>
      </c>
      <c r="AM162" s="67"/>
    </row>
    <row r="163" spans="14:39" x14ac:dyDescent="0.45">
      <c r="N163" s="17">
        <v>14</v>
      </c>
      <c r="O163" s="30">
        <f t="shared" si="29"/>
        <v>2000</v>
      </c>
      <c r="P163" s="22">
        <f t="shared" si="30"/>
        <v>1.452</v>
      </c>
      <c r="Q163" s="22">
        <f t="shared" si="31"/>
        <v>2904</v>
      </c>
      <c r="S163">
        <v>14.5</v>
      </c>
      <c r="T163" s="22">
        <f t="shared" si="34"/>
        <v>1.452</v>
      </c>
      <c r="W163" s="22">
        <f t="shared" si="35"/>
        <v>1.4581500000000003</v>
      </c>
      <c r="X163">
        <f t="shared" si="36"/>
        <v>2916.3000000000006</v>
      </c>
      <c r="AA163" s="43">
        <f t="shared" si="37"/>
        <v>1.4482801211376044</v>
      </c>
      <c r="AE163">
        <v>14</v>
      </c>
      <c r="AF163" s="43">
        <f t="shared" si="38"/>
        <v>1.4040316697459914</v>
      </c>
      <c r="AH163" s="66"/>
      <c r="AI163" s="66"/>
      <c r="AJ163" s="67">
        <f t="shared" si="32"/>
        <v>2904</v>
      </c>
      <c r="AK163" s="67"/>
      <c r="AL163" s="69">
        <f t="shared" si="33"/>
        <v>1.4517264085512469</v>
      </c>
      <c r="AM163" s="67"/>
    </row>
    <row r="164" spans="14:39" x14ac:dyDescent="0.45">
      <c r="N164" s="17" t="s">
        <v>53</v>
      </c>
      <c r="O164" s="30">
        <f t="shared" si="29"/>
        <v>22000</v>
      </c>
      <c r="P164" s="22">
        <f t="shared" si="30"/>
        <v>1.528</v>
      </c>
      <c r="Q164" s="22">
        <f t="shared" si="31"/>
        <v>33616</v>
      </c>
      <c r="S164">
        <v>15.5</v>
      </c>
      <c r="T164" s="22">
        <f t="shared" si="34"/>
        <v>1.528</v>
      </c>
      <c r="W164" s="22">
        <f t="shared" si="35"/>
        <v>1.5454500000000002</v>
      </c>
      <c r="X164">
        <f t="shared" si="36"/>
        <v>33999.9</v>
      </c>
      <c r="AA164" s="43">
        <f t="shared" si="37"/>
        <v>1.534989207702987</v>
      </c>
      <c r="AE164">
        <v>15</v>
      </c>
      <c r="AF164" s="43">
        <f t="shared" si="38"/>
        <v>1.4919326337899361</v>
      </c>
      <c r="AH164" s="66"/>
      <c r="AI164" s="66"/>
      <c r="AJ164" s="67">
        <f t="shared" si="32"/>
        <v>33616</v>
      </c>
      <c r="AK164" s="67"/>
      <c r="AL164" s="69">
        <f t="shared" si="33"/>
        <v>1.527712088337676</v>
      </c>
      <c r="AM164" s="67"/>
    </row>
    <row r="165" spans="14:39" x14ac:dyDescent="0.45">
      <c r="Z165" s="42" t="s">
        <v>92</v>
      </c>
      <c r="AA165" s="43">
        <f>SUM(AA159*O159/M159)+(AA160*O160/M159)+(AA161*O161/M159)+(AA162*O162/M159)+(AA163*O163/M159)+(AA164*O164/M159)</f>
        <v>1.3408675204602816</v>
      </c>
      <c r="AB165" s="42"/>
      <c r="AC165" s="42"/>
      <c r="AD165" s="42" t="s">
        <v>93</v>
      </c>
      <c r="AE165" s="44">
        <v>10</v>
      </c>
      <c r="AF165" s="43">
        <f>SUM(AF159*O159/M159)+(AF160*O160/M159)+(AF161*O161/M159)+(AF162*O162/M159)+(AF163*O163/M159)+(AF164*O164/M159)</f>
        <v>1.2952569233788838</v>
      </c>
      <c r="AH165" s="66"/>
      <c r="AI165" s="66"/>
      <c r="AJ165" s="66"/>
      <c r="AK165" s="66"/>
      <c r="AL165" s="43">
        <f>SUM(AL159*O159/M159)+(AL160*O160/M159)+(AL161*O161/M159)+(AL162*O162/M159)+(AL163*O163/M159)+(AL164*O164/M159)</f>
        <v>1.3511162273433626</v>
      </c>
      <c r="AM165" s="66"/>
    </row>
    <row r="166" spans="14:39" x14ac:dyDescent="0.45">
      <c r="N166" t="s">
        <v>54</v>
      </c>
      <c r="O166" s="31">
        <f>SUM(O149:O164)</f>
        <v>3983406.5</v>
      </c>
      <c r="P166" s="2"/>
      <c r="Q166" s="32">
        <f>SUM(Q149:Q164)</f>
        <v>1677069.959940196</v>
      </c>
      <c r="W166" t="s">
        <v>94</v>
      </c>
      <c r="X166">
        <f>SUM(X150:X164)</f>
        <v>1688180.8643250004</v>
      </c>
      <c r="AH166" s="66" t="s">
        <v>94</v>
      </c>
      <c r="AI166" s="66"/>
      <c r="AJ166" s="66">
        <f>SUM(AJ149:AJ164)</f>
        <v>1677069.959940196</v>
      </c>
      <c r="AK166" s="66"/>
      <c r="AL166" s="66"/>
      <c r="AM166" s="66"/>
    </row>
    <row r="167" spans="14:39" x14ac:dyDescent="0.45">
      <c r="AH167" s="66"/>
      <c r="AI167" s="66"/>
      <c r="AJ167" s="66"/>
      <c r="AK167" s="66"/>
      <c r="AL167" s="66"/>
      <c r="AM167" s="66"/>
    </row>
    <row r="168" spans="14:39" x14ac:dyDescent="0.45">
      <c r="N168" t="s">
        <v>95</v>
      </c>
      <c r="O168" s="33">
        <f>IF($Q$166 &gt;0, $Q$166/$J$15/1000,0)</f>
        <v>1.0001884593730206</v>
      </c>
      <c r="P168" s="2"/>
      <c r="W168" t="s">
        <v>96</v>
      </c>
      <c r="X168">
        <f>J15/(X166/1000)</f>
        <v>0.99323123213496833</v>
      </c>
      <c r="AH168" s="66" t="s">
        <v>96</v>
      </c>
      <c r="AI168" s="66"/>
      <c r="AJ168" s="66">
        <f>J15/(AJ166/1000)</f>
        <v>0.99981157613722249</v>
      </c>
      <c r="AK168" s="66"/>
      <c r="AL168" s="66"/>
      <c r="AM168" s="66"/>
    </row>
    <row r="169" spans="14:39" x14ac:dyDescent="0.45">
      <c r="N169" t="s">
        <v>97</v>
      </c>
    </row>
    <row r="170" spans="14:39" x14ac:dyDescent="0.45">
      <c r="N170" t="s">
        <v>98</v>
      </c>
    </row>
  </sheetData>
  <pageMargins left="0.75" right="0.75" top="1" bottom="1" header="0.5" footer="0.5"/>
  <pageSetup paperSize="9" orientation="landscape" blackAndWhite="1" useFirstPageNumber="1" horizontalDpi="4294967292" verticalDpi="4294967292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21" r:id="rId4" name="Button 1">
              <controlPr defaultSize="0" print="0" autoFill="0" autoLine="0" autoPict="0" macro="'TOTINT+migration(1985)'!PRINT">
                <anchor moveWithCells="1" sizeWithCells="1">
                  <from>
                    <xdr:col>5</xdr:col>
                    <xdr:colOff>354330</xdr:colOff>
                    <xdr:row>2</xdr:row>
                    <xdr:rowOff>0</xdr:rowOff>
                  </from>
                  <to>
                    <xdr:col>7</xdr:col>
                    <xdr:colOff>533400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2" r:id="rId5" name="Button 2">
              <controlPr defaultSize="0" print="0" autoFill="0" autoLine="0" autoPict="0" macro="'TOTINT+migration(1985)'!FIRST">
                <anchor moveWithCells="1" sizeWithCells="1">
                  <from>
                    <xdr:col>4</xdr:col>
                    <xdr:colOff>0</xdr:colOff>
                    <xdr:row>2</xdr:row>
                    <xdr:rowOff>0</xdr:rowOff>
                  </from>
                  <to>
                    <xdr:col>5</xdr:col>
                    <xdr:colOff>354330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3" r:id="rId6" name="Button 3">
              <controlPr defaultSize="0" print="0" autoFill="0" autoLine="0" autoPict="0" macro="'TOTINT+migration(1985)'!SAVE">
                <anchor moveWithCells="1" sizeWithCells="1">
                  <from>
                    <xdr:col>7</xdr:col>
                    <xdr:colOff>533400</xdr:colOff>
                    <xdr:row>2</xdr:row>
                    <xdr:rowOff>0</xdr:rowOff>
                  </from>
                  <to>
                    <xdr:col>10</xdr:col>
                    <xdr:colOff>57150</xdr:colOff>
                    <xdr:row>5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pageSetUpPr autoPageBreaks="0"/>
  </sheetPr>
  <dimension ref="A1:BC170"/>
  <sheetViews>
    <sheetView zoomScaleNormal="100" workbookViewId="0"/>
  </sheetViews>
  <sheetFormatPr defaultRowHeight="12.3" x14ac:dyDescent="0.45"/>
  <cols>
    <col min="7" max="7" width="2.71875" customWidth="1"/>
    <col min="9" max="9" width="2.71875" customWidth="1"/>
    <col min="10" max="10" width="9.83203125" customWidth="1"/>
    <col min="14" max="14" width="5.71875" customWidth="1"/>
    <col min="15" max="15" width="10.71875" customWidth="1"/>
    <col min="16" max="16" width="7.71875" customWidth="1"/>
    <col min="17" max="17" width="6.71875" hidden="1" customWidth="1"/>
    <col min="18" max="18" width="3.71875" customWidth="1"/>
    <col min="19" max="19" width="10.71875" customWidth="1"/>
    <col min="20" max="20" width="7.71875" customWidth="1"/>
    <col min="21" max="21" width="6.71875" hidden="1" customWidth="1"/>
    <col min="22" max="22" width="3.71875" customWidth="1"/>
    <col min="23" max="23" width="10.71875" customWidth="1"/>
    <col min="24" max="24" width="7.71875" customWidth="1"/>
    <col min="25" max="25" width="6.71875" hidden="1" customWidth="1"/>
    <col min="26" max="26" width="3.71875" customWidth="1"/>
    <col min="27" max="27" width="10.71875" customWidth="1"/>
    <col min="28" max="28" width="7.71875" customWidth="1"/>
    <col min="29" max="29" width="6.71875" hidden="1" customWidth="1"/>
    <col min="30" max="30" width="3.71875" customWidth="1"/>
    <col min="31" max="31" width="10.71875" customWidth="1"/>
    <col min="32" max="32" width="7.71875" customWidth="1"/>
    <col min="33" max="33" width="0" hidden="1" customWidth="1"/>
    <col min="35" max="35" width="5.27734375" customWidth="1"/>
    <col min="36" max="36" width="8.71875" customWidth="1"/>
    <col min="37" max="37" width="6.27734375" customWidth="1"/>
    <col min="38" max="38" width="6.44140625" customWidth="1"/>
  </cols>
  <sheetData>
    <row r="1" spans="1:55" ht="22.5" x14ac:dyDescent="0.75">
      <c r="A1" s="3" t="s">
        <v>22</v>
      </c>
      <c r="C1" s="1" t="s">
        <v>23</v>
      </c>
      <c r="E1" s="2"/>
      <c r="F1" s="3" t="s">
        <v>24</v>
      </c>
      <c r="J1" s="3" t="s">
        <v>25</v>
      </c>
      <c r="N1" s="3" t="s">
        <v>26</v>
      </c>
      <c r="P1" s="5" t="str">
        <f>($C$3)</f>
        <v>p7eINT_metier</v>
      </c>
      <c r="T1" s="6" t="s">
        <v>27</v>
      </c>
      <c r="W1" s="7" t="str">
        <f>($C$5)</f>
        <v>Plaice VIIe - International (Used metier based datasets)</v>
      </c>
    </row>
    <row r="2" spans="1:55" x14ac:dyDescent="0.45">
      <c r="N2" s="3"/>
    </row>
    <row r="3" spans="1:55" x14ac:dyDescent="0.45">
      <c r="A3" s="3" t="s">
        <v>26</v>
      </c>
      <c r="C3" s="11" t="s">
        <v>28</v>
      </c>
      <c r="D3" s="39"/>
      <c r="N3" s="6" t="s">
        <v>29</v>
      </c>
      <c r="P3" s="5">
        <f>($B$7)</f>
        <v>1984</v>
      </c>
      <c r="Q3" s="9"/>
      <c r="R3" s="9"/>
      <c r="S3" s="9"/>
      <c r="T3" s="6" t="s">
        <v>30</v>
      </c>
      <c r="U3" s="10"/>
      <c r="W3" s="5" t="str">
        <f>($D$7)</f>
        <v>Combined</v>
      </c>
    </row>
    <row r="4" spans="1:55" x14ac:dyDescent="0.45">
      <c r="A4" s="3"/>
      <c r="N4" s="6"/>
      <c r="P4" s="6"/>
      <c r="Q4" s="9"/>
      <c r="R4" s="9"/>
      <c r="S4" s="9"/>
      <c r="U4" s="10"/>
    </row>
    <row r="5" spans="1:55" x14ac:dyDescent="0.45">
      <c r="A5" s="6" t="s">
        <v>27</v>
      </c>
      <c r="C5" s="11" t="s">
        <v>31</v>
      </c>
      <c r="D5" s="9"/>
      <c r="E5" s="9"/>
      <c r="G5" s="10"/>
      <c r="N5" s="6" t="s">
        <v>32</v>
      </c>
      <c r="P5" s="36">
        <f>($F$7)</f>
        <v>42194</v>
      </c>
      <c r="Q5" s="2"/>
      <c r="R5" s="2"/>
      <c r="T5" s="6" t="s">
        <v>33</v>
      </c>
      <c r="U5" s="2"/>
      <c r="W5" s="5" t="str">
        <f>($J$7)</f>
        <v>idh</v>
      </c>
    </row>
    <row r="6" spans="1:55" x14ac:dyDescent="0.45">
      <c r="A6" s="6"/>
      <c r="C6" s="6"/>
      <c r="D6" s="9"/>
      <c r="E6" s="9"/>
      <c r="G6" s="10"/>
    </row>
    <row r="7" spans="1:55" x14ac:dyDescent="0.45">
      <c r="A7" s="6" t="s">
        <v>29</v>
      </c>
      <c r="B7" s="12">
        <v>1984</v>
      </c>
      <c r="C7" s="9" t="s">
        <v>30</v>
      </c>
      <c r="D7" s="13" t="str">
        <f>IF(F45=1, "Combined",IF(F45=2, "Separate",""))</f>
        <v>Combined</v>
      </c>
      <c r="E7" s="4" t="s">
        <v>32</v>
      </c>
      <c r="F7" s="35">
        <v>42194</v>
      </c>
      <c r="G7" s="2"/>
      <c r="I7" s="4" t="s">
        <v>33</v>
      </c>
      <c r="J7" s="40" t="s">
        <v>34</v>
      </c>
    </row>
    <row r="8" spans="1:55" x14ac:dyDescent="0.45">
      <c r="N8" s="15" t="s">
        <v>35</v>
      </c>
      <c r="AU8" s="45"/>
    </row>
    <row r="9" spans="1:55" x14ac:dyDescent="0.45">
      <c r="AF9" s="46"/>
      <c r="AG9" s="46"/>
      <c r="AH9" s="46"/>
      <c r="AI9" s="46"/>
      <c r="AJ9" s="46"/>
      <c r="AK9" s="46"/>
      <c r="AL9" s="46"/>
      <c r="AM9" s="46"/>
      <c r="AN9" s="46"/>
      <c r="AO9" s="47"/>
      <c r="AU9" s="45"/>
    </row>
    <row r="10" spans="1:55" x14ac:dyDescent="0.45">
      <c r="A10" t="s">
        <v>36</v>
      </c>
      <c r="N10" s="3" t="s">
        <v>37</v>
      </c>
    </row>
    <row r="11" spans="1:55" x14ac:dyDescent="0.45">
      <c r="A11" t="s">
        <v>38</v>
      </c>
      <c r="AK11" s="9"/>
    </row>
    <row r="12" spans="1:55" x14ac:dyDescent="0.45">
      <c r="O12" s="37" t="str">
        <f>C14</f>
        <v>International</v>
      </c>
      <c r="P12" s="2"/>
      <c r="S12" s="37" t="str">
        <f>D14</f>
        <v>Migration</v>
      </c>
      <c r="T12" s="2"/>
      <c r="U12" s="5"/>
      <c r="W12" s="37" t="str">
        <f>E14</f>
        <v>-</v>
      </c>
      <c r="X12" s="2"/>
      <c r="Z12" s="5"/>
      <c r="AA12" s="37" t="str">
        <f>F14</f>
        <v>-</v>
      </c>
      <c r="AB12" s="2"/>
      <c r="AC12" s="5"/>
      <c r="AJ12" s="9"/>
      <c r="AX12" s="42"/>
      <c r="BC12" s="42"/>
    </row>
    <row r="13" spans="1:55" x14ac:dyDescent="0.45">
      <c r="I13" s="4"/>
      <c r="J13" s="16" t="s">
        <v>39</v>
      </c>
      <c r="N13" s="17" t="s">
        <v>40</v>
      </c>
      <c r="O13" s="10"/>
      <c r="P13" s="10"/>
      <c r="S13" s="10"/>
      <c r="T13" s="10"/>
      <c r="U13" s="10"/>
      <c r="W13" s="10" t="s">
        <v>41</v>
      </c>
      <c r="X13" s="10" t="s">
        <v>42</v>
      </c>
      <c r="AA13" s="10" t="s">
        <v>41</v>
      </c>
      <c r="AB13" s="10" t="s">
        <v>42</v>
      </c>
      <c r="AC13" s="10"/>
      <c r="AE13" s="10"/>
      <c r="AX13" s="42"/>
      <c r="BC13" s="42"/>
    </row>
    <row r="14" spans="1:55" x14ac:dyDescent="0.45">
      <c r="C14" s="41" t="s">
        <v>43</v>
      </c>
      <c r="D14" s="41" t="s">
        <v>44</v>
      </c>
      <c r="E14" s="41" t="s">
        <v>45</v>
      </c>
      <c r="F14" s="41" t="s">
        <v>45</v>
      </c>
      <c r="H14" s="16" t="s">
        <v>46</v>
      </c>
      <c r="I14" s="4"/>
      <c r="J14" s="16" t="s">
        <v>47</v>
      </c>
      <c r="N14" s="17">
        <v>0</v>
      </c>
      <c r="O14" s="30"/>
      <c r="P14" s="22"/>
      <c r="Q14" s="18"/>
      <c r="S14" s="30"/>
      <c r="T14" s="22"/>
      <c r="U14" s="20"/>
      <c r="W14" s="30">
        <v>0</v>
      </c>
      <c r="X14" s="22">
        <v>0</v>
      </c>
      <c r="AA14" s="30">
        <v>0</v>
      </c>
      <c r="AB14" s="22">
        <v>0</v>
      </c>
      <c r="AC14" s="23"/>
      <c r="AE14" s="22"/>
      <c r="AX14" s="42"/>
      <c r="BC14" s="42"/>
    </row>
    <row r="15" spans="1:55" x14ac:dyDescent="0.45">
      <c r="A15" t="s">
        <v>48</v>
      </c>
      <c r="C15" s="20">
        <v>1547</v>
      </c>
      <c r="D15" s="22">
        <v>210.56711887252499</v>
      </c>
      <c r="E15" s="20">
        <f>0</f>
        <v>0</v>
      </c>
      <c r="F15" s="20">
        <f>0</f>
        <v>0</v>
      </c>
      <c r="H15" s="22"/>
      <c r="J15" s="22">
        <f>SUM(C15:F15)</f>
        <v>1757.567118872525</v>
      </c>
      <c r="N15" s="17">
        <v>1</v>
      </c>
      <c r="O15" s="30">
        <v>77000</v>
      </c>
      <c r="P15" s="22">
        <v>0.152</v>
      </c>
      <c r="Q15" s="18"/>
      <c r="S15" s="30">
        <v>0</v>
      </c>
      <c r="T15" s="22">
        <v>0</v>
      </c>
      <c r="U15" s="20"/>
      <c r="W15" s="30">
        <v>0</v>
      </c>
      <c r="X15" s="22">
        <v>0</v>
      </c>
      <c r="AA15" s="30">
        <v>0</v>
      </c>
      <c r="AB15" s="22">
        <v>0</v>
      </c>
      <c r="AC15" s="23"/>
      <c r="AE15" s="22"/>
      <c r="BC15" s="42"/>
    </row>
    <row r="16" spans="1:55" x14ac:dyDescent="0.45">
      <c r="N16" s="17">
        <v>2</v>
      </c>
      <c r="O16" s="30">
        <v>920000</v>
      </c>
      <c r="P16" s="22">
        <v>0.26700000000000002</v>
      </c>
      <c r="Q16" s="18"/>
      <c r="S16" s="30">
        <v>7537.5</v>
      </c>
      <c r="T16" s="22">
        <v>0.17187853388548899</v>
      </c>
      <c r="U16" s="20"/>
      <c r="W16" s="30">
        <v>0</v>
      </c>
      <c r="X16" s="22">
        <v>0</v>
      </c>
      <c r="AA16" s="30">
        <v>0</v>
      </c>
      <c r="AB16" s="22">
        <v>0</v>
      </c>
      <c r="AC16" s="23"/>
      <c r="AE16" s="22"/>
      <c r="AQ16" s="22"/>
      <c r="AT16" s="22"/>
      <c r="AX16" s="43"/>
      <c r="BC16" s="43"/>
    </row>
    <row r="17" spans="1:55" x14ac:dyDescent="0.45">
      <c r="A17" t="s">
        <v>49</v>
      </c>
      <c r="C17" s="20">
        <v>1547</v>
      </c>
      <c r="D17" s="22">
        <v>210.56711887252499</v>
      </c>
      <c r="E17" s="20">
        <f>0</f>
        <v>0</v>
      </c>
      <c r="F17" s="20">
        <f>0</f>
        <v>0</v>
      </c>
      <c r="H17" s="22">
        <f>SUM(C17:F17)</f>
        <v>1757.567118872525</v>
      </c>
      <c r="I17" s="22"/>
      <c r="J17" s="22"/>
      <c r="N17" s="17">
        <v>3</v>
      </c>
      <c r="O17" s="30">
        <v>1419000</v>
      </c>
      <c r="P17" s="22">
        <v>0.38400000000000001</v>
      </c>
      <c r="Q17" s="18"/>
      <c r="S17" s="30">
        <v>230788.5</v>
      </c>
      <c r="T17" s="22">
        <v>0.22064527432105199</v>
      </c>
      <c r="U17" s="20"/>
      <c r="W17" s="30">
        <v>0</v>
      </c>
      <c r="X17" s="22">
        <v>0</v>
      </c>
      <c r="AA17" s="30">
        <v>0</v>
      </c>
      <c r="AB17" s="22">
        <v>0</v>
      </c>
      <c r="AC17" s="23"/>
      <c r="AE17" s="22"/>
      <c r="AQ17" s="22"/>
      <c r="AT17" s="22"/>
      <c r="AX17" s="43"/>
      <c r="BC17" s="43"/>
    </row>
    <row r="18" spans="1:55" x14ac:dyDescent="0.45">
      <c r="N18" s="17">
        <v>4</v>
      </c>
      <c r="O18" s="30">
        <v>455000</v>
      </c>
      <c r="P18" s="22">
        <v>0.5</v>
      </c>
      <c r="Q18" s="18"/>
      <c r="S18" s="30">
        <v>204480</v>
      </c>
      <c r="T18" s="22">
        <v>0.28567211718702201</v>
      </c>
      <c r="U18" s="20"/>
      <c r="W18" s="30">
        <v>0</v>
      </c>
      <c r="X18" s="22">
        <v>0</v>
      </c>
      <c r="AA18" s="30">
        <v>0</v>
      </c>
      <c r="AB18" s="22">
        <v>0</v>
      </c>
      <c r="AC18" s="23"/>
      <c r="AE18" s="22"/>
      <c r="AQ18" s="22"/>
      <c r="AT18" s="22"/>
      <c r="AX18" s="43"/>
      <c r="BC18" s="43"/>
    </row>
    <row r="19" spans="1:55" x14ac:dyDescent="0.45">
      <c r="A19" t="s">
        <v>50</v>
      </c>
      <c r="C19" s="20">
        <v>1547</v>
      </c>
      <c r="D19" s="22">
        <v>210.56711887252499</v>
      </c>
      <c r="E19" s="20">
        <v>0</v>
      </c>
      <c r="F19" s="20">
        <v>0</v>
      </c>
      <c r="H19" s="22"/>
      <c r="I19" s="22"/>
      <c r="J19" s="22"/>
      <c r="N19" s="17">
        <v>5</v>
      </c>
      <c r="O19" s="30">
        <v>372000</v>
      </c>
      <c r="P19" s="22">
        <v>0.61599999999999999</v>
      </c>
      <c r="Q19" s="18"/>
      <c r="S19" s="30">
        <v>145950</v>
      </c>
      <c r="T19" s="22">
        <v>0.380679409599746</v>
      </c>
      <c r="U19" s="20"/>
      <c r="W19" s="30">
        <v>0</v>
      </c>
      <c r="X19" s="22">
        <v>0</v>
      </c>
      <c r="AA19" s="30">
        <v>0</v>
      </c>
      <c r="AB19" s="22">
        <v>0</v>
      </c>
      <c r="AC19" s="23"/>
      <c r="AE19" s="22"/>
      <c r="AQ19" s="22"/>
      <c r="AT19" s="22"/>
      <c r="AX19" s="43"/>
      <c r="BC19" s="43"/>
    </row>
    <row r="20" spans="1:55" x14ac:dyDescent="0.45">
      <c r="N20" s="17">
        <v>6</v>
      </c>
      <c r="O20" s="30">
        <v>150000</v>
      </c>
      <c r="P20" s="22">
        <v>0.73199999999999998</v>
      </c>
      <c r="Q20" s="18"/>
      <c r="S20" s="30">
        <v>40800</v>
      </c>
      <c r="T20" s="22">
        <v>0.47451162451296103</v>
      </c>
      <c r="U20" s="20"/>
      <c r="W20" s="30">
        <v>0</v>
      </c>
      <c r="X20" s="22">
        <v>0</v>
      </c>
      <c r="AA20" s="30">
        <v>0</v>
      </c>
      <c r="AB20" s="22">
        <v>0</v>
      </c>
      <c r="AC20" s="23"/>
      <c r="AE20" s="22"/>
      <c r="AQ20" s="22"/>
      <c r="AT20" s="22"/>
      <c r="AX20" s="43"/>
      <c r="BC20" s="43"/>
    </row>
    <row r="21" spans="1:55" x14ac:dyDescent="0.45">
      <c r="A21" t="s">
        <v>51</v>
      </c>
      <c r="C21" s="13">
        <f>IF(C19=0, 0,IF(C19&lt;&gt; 0, C17/C19))</f>
        <v>1</v>
      </c>
      <c r="D21" s="13">
        <f>IF(D19=0, 0,IF(D19&lt;&gt; 0, D17/D19))</f>
        <v>1</v>
      </c>
      <c r="E21" s="13">
        <f>IF(E19=0, 0,IF(E19&lt;&gt; 0, E17/E19))</f>
        <v>0</v>
      </c>
      <c r="F21" s="13">
        <f>IF(F19=0, 0,IF(F19&lt;&gt; 0, F17/F19))</f>
        <v>0</v>
      </c>
      <c r="J21" s="13">
        <f>IF(H17=0, 0,IF(H17&lt;&gt; 0, J15/H17))</f>
        <v>1</v>
      </c>
      <c r="N21" s="17">
        <v>7</v>
      </c>
      <c r="O21" s="30">
        <v>71000</v>
      </c>
      <c r="P21" s="22">
        <v>0.84799999999999998</v>
      </c>
      <c r="Q21" s="18"/>
      <c r="S21" s="30">
        <v>19200</v>
      </c>
      <c r="T21" s="22">
        <v>0.56562633704430898</v>
      </c>
      <c r="U21" s="20"/>
      <c r="W21" s="30">
        <v>0</v>
      </c>
      <c r="X21" s="22">
        <v>0</v>
      </c>
      <c r="AA21" s="30">
        <v>0</v>
      </c>
      <c r="AB21" s="22">
        <v>0</v>
      </c>
      <c r="AC21" s="23"/>
      <c r="AE21" s="22"/>
      <c r="AQ21" s="22"/>
      <c r="AT21" s="22"/>
      <c r="AX21" s="43"/>
      <c r="BC21" s="43"/>
    </row>
    <row r="22" spans="1:55" x14ac:dyDescent="0.45">
      <c r="N22" s="17">
        <v>8</v>
      </c>
      <c r="O22" s="30">
        <v>20000</v>
      </c>
      <c r="P22" s="22">
        <v>0.96399999999999997</v>
      </c>
      <c r="Q22" s="18"/>
      <c r="S22" s="30">
        <v>7950</v>
      </c>
      <c r="T22" s="22">
        <v>0.68188373896589505</v>
      </c>
      <c r="U22" s="20"/>
      <c r="W22" s="30">
        <v>0</v>
      </c>
      <c r="X22" s="22">
        <v>0</v>
      </c>
      <c r="AA22" s="30">
        <v>0</v>
      </c>
      <c r="AB22" s="22">
        <v>0</v>
      </c>
      <c r="AC22" s="23"/>
      <c r="AE22" s="22"/>
      <c r="AQ22" s="22"/>
      <c r="AT22" s="22"/>
      <c r="AX22" s="43"/>
      <c r="BC22" s="43"/>
    </row>
    <row r="23" spans="1:55" x14ac:dyDescent="0.45">
      <c r="N23" s="17">
        <v>9</v>
      </c>
      <c r="O23" s="30">
        <v>30000</v>
      </c>
      <c r="P23" s="22">
        <v>1.08</v>
      </c>
      <c r="Q23" s="18"/>
      <c r="S23" s="30">
        <v>2550</v>
      </c>
      <c r="T23" s="22">
        <v>0.800429852136882</v>
      </c>
      <c r="U23" s="20"/>
      <c r="W23" s="30">
        <v>0</v>
      </c>
      <c r="X23" s="22">
        <v>0</v>
      </c>
      <c r="AA23" s="30">
        <v>0</v>
      </c>
      <c r="AB23" s="22">
        <v>0</v>
      </c>
      <c r="AC23" s="23"/>
      <c r="AE23" s="22"/>
      <c r="AQ23" s="22"/>
      <c r="AT23" s="22"/>
      <c r="AX23" s="43"/>
      <c r="BC23" s="43"/>
    </row>
    <row r="24" spans="1:55" x14ac:dyDescent="0.45">
      <c r="A24" t="s">
        <v>52</v>
      </c>
      <c r="C24" s="24">
        <f>IF($Q$98+$Q$131 &gt;0,($Q$98+$Q$131)/$C$17/1000,0)</f>
        <v>1.0003238526179703</v>
      </c>
      <c r="D24" s="24">
        <f>IF($U$98+$U$131 &gt;0,($U$98+$U$131)/$D$17/1000,0)</f>
        <v>0.99999999999999811</v>
      </c>
      <c r="E24" s="24">
        <f>IF($Y$98+$Y$131 &gt;0,($Y$98+$Y$131)/$E$17/1000,0)</f>
        <v>0</v>
      </c>
      <c r="F24" s="24">
        <f>IF($AC$98+$AC$131 &gt;0,($AC$98+$AC$131)/$F$17/1000,0)</f>
        <v>0</v>
      </c>
      <c r="G24" s="10"/>
      <c r="H24" s="10"/>
      <c r="I24" s="10"/>
      <c r="J24" s="24">
        <f>IF($AG$98+$AG$131 &gt;0,($AG$98+$AG$131)/$J$15/1000,0)</f>
        <v>1.0002850531252092</v>
      </c>
      <c r="N24" s="17">
        <v>10</v>
      </c>
      <c r="O24" s="30">
        <v>6000</v>
      </c>
      <c r="P24" s="22">
        <v>1.1970000000000001</v>
      </c>
      <c r="Q24" s="18"/>
      <c r="S24" s="30">
        <v>6900</v>
      </c>
      <c r="T24" s="22">
        <v>0.96994585190231697</v>
      </c>
      <c r="U24" s="20"/>
      <c r="W24" s="30">
        <v>0</v>
      </c>
      <c r="X24" s="22">
        <v>0</v>
      </c>
      <c r="AA24" s="30">
        <v>0</v>
      </c>
      <c r="AB24" s="22">
        <v>0</v>
      </c>
      <c r="AC24" s="23"/>
      <c r="AE24" s="22"/>
      <c r="AQ24" s="22"/>
      <c r="AT24" s="22"/>
      <c r="AW24" s="5"/>
      <c r="AX24" s="43"/>
      <c r="BC24" s="43"/>
    </row>
    <row r="25" spans="1:55" x14ac:dyDescent="0.45">
      <c r="N25" s="17">
        <v>11</v>
      </c>
      <c r="O25" s="30">
        <v>7000</v>
      </c>
      <c r="P25" s="22">
        <v>1.3129999999999999</v>
      </c>
      <c r="Q25" s="18"/>
      <c r="S25" s="30"/>
      <c r="T25" s="22"/>
      <c r="U25" s="20"/>
      <c r="W25" s="30">
        <v>0</v>
      </c>
      <c r="X25" s="22">
        <v>0</v>
      </c>
      <c r="AA25" s="30">
        <v>0</v>
      </c>
      <c r="AB25" s="22">
        <v>0</v>
      </c>
      <c r="AC25" s="23"/>
      <c r="AE25" s="22"/>
      <c r="AQ25" s="22"/>
      <c r="AT25" s="22"/>
      <c r="AX25" s="43"/>
      <c r="BC25" s="43"/>
    </row>
    <row r="26" spans="1:55" x14ac:dyDescent="0.45">
      <c r="N26" s="17">
        <v>12</v>
      </c>
      <c r="O26" s="30">
        <v>4000</v>
      </c>
      <c r="P26" s="22">
        <v>1.429</v>
      </c>
      <c r="Q26" s="18"/>
      <c r="S26" s="30"/>
      <c r="T26" s="22"/>
      <c r="U26" s="20"/>
      <c r="W26" s="30">
        <v>0</v>
      </c>
      <c r="X26" s="22">
        <v>0</v>
      </c>
      <c r="AA26" s="30">
        <v>0</v>
      </c>
      <c r="AB26" s="22">
        <v>0</v>
      </c>
      <c r="AC26" s="23"/>
      <c r="AE26" s="22"/>
      <c r="AQ26" s="22"/>
      <c r="AT26" s="22"/>
      <c r="AX26" s="43"/>
      <c r="BC26" s="43"/>
    </row>
    <row r="27" spans="1:55" x14ac:dyDescent="0.45">
      <c r="N27" s="17">
        <v>13</v>
      </c>
      <c r="O27" s="30">
        <v>4000</v>
      </c>
      <c r="P27" s="22">
        <v>1.5449999999999999</v>
      </c>
      <c r="Q27" s="18"/>
      <c r="S27" s="30"/>
      <c r="T27" s="22"/>
      <c r="U27" s="20"/>
      <c r="W27" s="30">
        <v>0</v>
      </c>
      <c r="X27" s="22">
        <v>0</v>
      </c>
      <c r="AA27" s="30">
        <v>0</v>
      </c>
      <c r="AB27" s="22">
        <v>0</v>
      </c>
      <c r="AC27" s="23"/>
      <c r="AE27" s="22"/>
      <c r="AQ27" s="22"/>
      <c r="AT27" s="22"/>
      <c r="AX27" s="43"/>
      <c r="BC27" s="43"/>
    </row>
    <row r="28" spans="1:55" x14ac:dyDescent="0.45">
      <c r="N28" s="17">
        <v>14</v>
      </c>
      <c r="O28" s="30">
        <v>4000</v>
      </c>
      <c r="P28" s="22">
        <v>1.6619999999999999</v>
      </c>
      <c r="Q28" s="18"/>
      <c r="S28" s="30"/>
      <c r="T28" s="22"/>
      <c r="U28" s="20"/>
      <c r="W28" s="30">
        <v>0</v>
      </c>
      <c r="X28" s="22">
        <v>0</v>
      </c>
      <c r="AA28" s="30">
        <v>0</v>
      </c>
      <c r="AB28" s="22">
        <v>0</v>
      </c>
      <c r="AC28" s="23"/>
      <c r="AE28" s="22"/>
      <c r="AQ28" s="22"/>
      <c r="AT28" s="22"/>
      <c r="AX28" s="43"/>
      <c r="BC28" s="43"/>
    </row>
    <row r="29" spans="1:55" x14ac:dyDescent="0.45">
      <c r="N29" s="17" t="s">
        <v>53</v>
      </c>
      <c r="O29" s="30">
        <v>18000</v>
      </c>
      <c r="P29" s="22">
        <v>1.778</v>
      </c>
      <c r="Q29" s="18"/>
      <c r="S29" s="30"/>
      <c r="T29" s="22"/>
      <c r="U29" s="20"/>
      <c r="W29" s="30">
        <v>0</v>
      </c>
      <c r="X29" s="22">
        <v>0</v>
      </c>
      <c r="AA29" s="30">
        <v>0</v>
      </c>
      <c r="AB29" s="22">
        <v>0</v>
      </c>
      <c r="AC29" s="23"/>
      <c r="AE29" s="22"/>
      <c r="AQ29" s="22"/>
      <c r="AT29" s="22"/>
      <c r="AX29" s="43"/>
      <c r="BC29" s="43"/>
    </row>
    <row r="30" spans="1:55" x14ac:dyDescent="0.45">
      <c r="AQ30" s="22"/>
      <c r="AT30" s="22"/>
      <c r="AX30" s="43"/>
      <c r="BC30" s="43"/>
    </row>
    <row r="31" spans="1:55" x14ac:dyDescent="0.45">
      <c r="N31" t="s">
        <v>54</v>
      </c>
      <c r="O31" s="31">
        <f>SUM(O14:O29)</f>
        <v>3557000</v>
      </c>
      <c r="P31" s="2"/>
      <c r="S31" s="31">
        <f>SUM(S14:S29)</f>
        <v>666156</v>
      </c>
      <c r="T31" s="2"/>
      <c r="U31" s="5"/>
      <c r="V31" s="5"/>
      <c r="W31" s="31">
        <f>SUM(W14:W29)</f>
        <v>0</v>
      </c>
      <c r="X31" s="2"/>
      <c r="Y31" s="5"/>
      <c r="Z31" s="5"/>
      <c r="AA31" s="31">
        <f>SUM(AA14:AA29)</f>
        <v>0</v>
      </c>
      <c r="AB31" s="2"/>
      <c r="AC31" s="5"/>
      <c r="AW31" s="42"/>
      <c r="AX31" s="43"/>
      <c r="AY31" s="42"/>
      <c r="AZ31" s="42"/>
      <c r="BA31" s="42"/>
      <c r="BB31" s="44"/>
      <c r="BC31" s="43"/>
    </row>
    <row r="32" spans="1:55" x14ac:dyDescent="0.45">
      <c r="A32" s="46"/>
      <c r="B32" s="46"/>
      <c r="C32" s="46"/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7"/>
    </row>
    <row r="33" spans="1:38" x14ac:dyDescent="0.45">
      <c r="P33" s="3"/>
      <c r="U33" s="3"/>
      <c r="Z33" s="3"/>
      <c r="AE33" s="3"/>
      <c r="AK33" s="9"/>
    </row>
    <row r="34" spans="1:38" x14ac:dyDescent="0.45">
      <c r="N34" s="3" t="s">
        <v>26</v>
      </c>
      <c r="P34" s="5" t="str">
        <f>($C$3)</f>
        <v>p7eINT_metier</v>
      </c>
      <c r="T34" s="6" t="s">
        <v>27</v>
      </c>
      <c r="W34" s="7" t="str">
        <f>($C$5)</f>
        <v>Plaice VIIe - International (Used metier based datasets)</v>
      </c>
    </row>
    <row r="35" spans="1:38" x14ac:dyDescent="0.45">
      <c r="N35" s="3"/>
    </row>
    <row r="36" spans="1:38" x14ac:dyDescent="0.45">
      <c r="N36" s="6" t="s">
        <v>29</v>
      </c>
      <c r="P36" s="5">
        <f>($B$7)</f>
        <v>1984</v>
      </c>
      <c r="Q36" s="9"/>
      <c r="R36" s="9"/>
      <c r="S36" s="9"/>
      <c r="T36" s="6" t="s">
        <v>30</v>
      </c>
      <c r="U36" s="10"/>
      <c r="W36" s="5" t="str">
        <f>($D$7)</f>
        <v>Combined</v>
      </c>
    </row>
    <row r="37" spans="1:38" x14ac:dyDescent="0.45">
      <c r="C37" s="25" t="s">
        <v>55</v>
      </c>
      <c r="D37" s="26"/>
      <c r="E37" s="26"/>
      <c r="F37" s="27"/>
      <c r="N37" s="6"/>
      <c r="P37" s="6"/>
      <c r="Q37" s="9"/>
      <c r="R37" s="9"/>
      <c r="S37" s="9"/>
      <c r="U37" s="10"/>
    </row>
    <row r="38" spans="1:38" x14ac:dyDescent="0.45">
      <c r="C38" s="26"/>
      <c r="D38" s="26"/>
      <c r="E38" s="26"/>
      <c r="F38" s="28"/>
      <c r="N38" s="6" t="s">
        <v>32</v>
      </c>
      <c r="P38" s="36">
        <f>($F$7)</f>
        <v>42194</v>
      </c>
      <c r="Q38" s="2"/>
      <c r="R38" s="2"/>
      <c r="T38" s="6" t="s">
        <v>33</v>
      </c>
      <c r="U38" s="2"/>
      <c r="W38" s="5" t="str">
        <f>($J$7)</f>
        <v>idh</v>
      </c>
    </row>
    <row r="39" spans="1:38" x14ac:dyDescent="0.45">
      <c r="C39" s="26" t="s">
        <v>56</v>
      </c>
      <c r="D39" s="26"/>
      <c r="E39" s="26"/>
      <c r="F39" s="27">
        <f>1</f>
        <v>1</v>
      </c>
    </row>
    <row r="40" spans="1:38" x14ac:dyDescent="0.45">
      <c r="C40" s="26" t="s">
        <v>57</v>
      </c>
      <c r="D40" s="26"/>
      <c r="E40" s="26"/>
      <c r="F40" s="28" t="str">
        <f>"n"</f>
        <v>n</v>
      </c>
    </row>
    <row r="41" spans="1:38" x14ac:dyDescent="0.45">
      <c r="C41" s="26" t="s">
        <v>58</v>
      </c>
      <c r="D41" s="26"/>
      <c r="E41" s="26"/>
      <c r="F41" s="28">
        <f>1</f>
        <v>1</v>
      </c>
      <c r="N41" s="15" t="s">
        <v>35</v>
      </c>
    </row>
    <row r="42" spans="1:38" x14ac:dyDescent="0.45">
      <c r="C42" s="26" t="s">
        <v>59</v>
      </c>
      <c r="D42" s="26"/>
      <c r="E42" s="26"/>
      <c r="F42" s="27">
        <f>2</f>
        <v>2</v>
      </c>
    </row>
    <row r="43" spans="1:38" x14ac:dyDescent="0.45">
      <c r="C43" s="26" t="s">
        <v>60</v>
      </c>
      <c r="D43" s="26"/>
      <c r="E43" s="26"/>
      <c r="F43" s="29" t="str">
        <f>"n"</f>
        <v>n</v>
      </c>
      <c r="N43" s="3" t="s">
        <v>61</v>
      </c>
    </row>
    <row r="44" spans="1:38" x14ac:dyDescent="0.45">
      <c r="C44" s="26" t="s">
        <v>62</v>
      </c>
      <c r="D44" s="26"/>
      <c r="E44" s="26"/>
      <c r="F44" s="29">
        <f>3</f>
        <v>3</v>
      </c>
      <c r="AK44" s="9"/>
    </row>
    <row r="45" spans="1:38" x14ac:dyDescent="0.45">
      <c r="C45" s="26" t="s">
        <v>63</v>
      </c>
      <c r="D45" s="26"/>
      <c r="E45" s="26"/>
      <c r="F45" s="26">
        <f>1</f>
        <v>1</v>
      </c>
      <c r="O45" s="37" t="str">
        <f>C14</f>
        <v>International</v>
      </c>
      <c r="P45" s="2"/>
      <c r="S45" s="37" t="str">
        <f>D14</f>
        <v>Migration</v>
      </c>
      <c r="T45" s="2"/>
      <c r="W45" s="37" t="str">
        <f>E14</f>
        <v>-</v>
      </c>
      <c r="X45" s="2"/>
      <c r="AA45" s="37" t="str">
        <f>F14</f>
        <v>-</v>
      </c>
      <c r="AB45" s="2"/>
      <c r="AK45" s="9"/>
    </row>
    <row r="46" spans="1:38" x14ac:dyDescent="0.45">
      <c r="C46" s="26" t="s">
        <v>64</v>
      </c>
      <c r="D46" s="26"/>
      <c r="E46" s="26"/>
      <c r="F46" s="29" t="str">
        <f>"n"</f>
        <v>n</v>
      </c>
      <c r="N46" s="17" t="s">
        <v>40</v>
      </c>
      <c r="O46" s="10" t="s">
        <v>41</v>
      </c>
      <c r="P46" s="10" t="s">
        <v>42</v>
      </c>
      <c r="S46" s="10" t="s">
        <v>41</v>
      </c>
      <c r="T46" s="10" t="s">
        <v>42</v>
      </c>
      <c r="W46" s="10" t="s">
        <v>41</v>
      </c>
      <c r="X46" s="10" t="s">
        <v>42</v>
      </c>
      <c r="AA46" s="10" t="s">
        <v>41</v>
      </c>
      <c r="AB46" s="10" t="s">
        <v>42</v>
      </c>
      <c r="AC46" s="17"/>
      <c r="AE46" s="10"/>
      <c r="AH46" s="10"/>
      <c r="AJ46" s="10"/>
      <c r="AK46" s="10"/>
      <c r="AL46" s="10"/>
    </row>
    <row r="47" spans="1:38" x14ac:dyDescent="0.45">
      <c r="C47" s="26" t="s">
        <v>65</v>
      </c>
      <c r="D47" s="26"/>
      <c r="E47" s="26"/>
      <c r="F47" s="26">
        <f>2</f>
        <v>2</v>
      </c>
      <c r="N47" s="17">
        <v>0</v>
      </c>
      <c r="O47" s="30">
        <v>0</v>
      </c>
      <c r="P47" s="22">
        <v>0</v>
      </c>
      <c r="R47" s="18"/>
      <c r="S47" s="30">
        <v>0</v>
      </c>
      <c r="T47" s="22">
        <v>0</v>
      </c>
      <c r="W47" s="30">
        <v>0</v>
      </c>
      <c r="X47" s="22">
        <v>0</v>
      </c>
      <c r="AA47" s="30">
        <v>0</v>
      </c>
      <c r="AB47" s="22">
        <v>0</v>
      </c>
      <c r="AC47" s="21"/>
      <c r="AE47" s="19"/>
      <c r="AH47" s="22"/>
      <c r="AK47" s="23"/>
      <c r="AL47" s="22"/>
    </row>
    <row r="48" spans="1:38" x14ac:dyDescent="0.45">
      <c r="A48" s="3"/>
      <c r="C48" s="26" t="s">
        <v>66</v>
      </c>
      <c r="D48" s="26"/>
      <c r="E48" s="26"/>
      <c r="F48" s="29" t="str">
        <f>"y"</f>
        <v>y</v>
      </c>
      <c r="N48" s="17">
        <v>1</v>
      </c>
      <c r="O48" s="30">
        <v>0</v>
      </c>
      <c r="P48" s="22">
        <v>0</v>
      </c>
      <c r="R48" s="18"/>
      <c r="S48" s="30">
        <v>0</v>
      </c>
      <c r="T48" s="22">
        <v>0</v>
      </c>
      <c r="W48" s="30">
        <v>0</v>
      </c>
      <c r="X48" s="22">
        <v>0</v>
      </c>
      <c r="AA48" s="30">
        <v>0</v>
      </c>
      <c r="AB48" s="22">
        <v>0</v>
      </c>
      <c r="AC48" s="21"/>
      <c r="AE48" s="19"/>
      <c r="AH48" s="22"/>
      <c r="AK48" s="23"/>
      <c r="AL48" s="22"/>
    </row>
    <row r="49" spans="3:38" x14ac:dyDescent="0.45">
      <c r="C49" s="26" t="s">
        <v>67</v>
      </c>
      <c r="D49" s="26"/>
      <c r="E49" s="26"/>
      <c r="F49" s="29" t="str">
        <f>"n"</f>
        <v>n</v>
      </c>
      <c r="N49" s="17">
        <v>2</v>
      </c>
      <c r="O49" s="30">
        <v>0</v>
      </c>
      <c r="P49" s="22">
        <v>0</v>
      </c>
      <c r="R49" s="18"/>
      <c r="S49" s="30">
        <v>0</v>
      </c>
      <c r="T49" s="22">
        <v>0</v>
      </c>
      <c r="W49" s="30">
        <v>0</v>
      </c>
      <c r="X49" s="22">
        <v>0</v>
      </c>
      <c r="AA49" s="30">
        <v>0</v>
      </c>
      <c r="AB49" s="22">
        <v>0</v>
      </c>
      <c r="AC49" s="21"/>
      <c r="AE49" s="19"/>
      <c r="AH49" s="22"/>
      <c r="AK49" s="23"/>
      <c r="AL49" s="22"/>
    </row>
    <row r="50" spans="3:38" x14ac:dyDescent="0.45">
      <c r="N50" s="17">
        <v>3</v>
      </c>
      <c r="O50" s="30">
        <v>0</v>
      </c>
      <c r="P50" s="22">
        <v>0</v>
      </c>
      <c r="R50" s="18"/>
      <c r="S50" s="30">
        <v>0</v>
      </c>
      <c r="T50" s="22">
        <v>0</v>
      </c>
      <c r="W50" s="30">
        <v>0</v>
      </c>
      <c r="X50" s="22">
        <v>0</v>
      </c>
      <c r="AA50" s="30">
        <v>0</v>
      </c>
      <c r="AB50" s="22">
        <v>0</v>
      </c>
      <c r="AC50" s="21"/>
      <c r="AE50" s="19"/>
      <c r="AH50" s="22"/>
      <c r="AK50" s="23"/>
      <c r="AL50" s="22"/>
    </row>
    <row r="51" spans="3:38" x14ac:dyDescent="0.45">
      <c r="N51" s="17">
        <v>4</v>
      </c>
      <c r="O51" s="30">
        <v>0</v>
      </c>
      <c r="P51" s="22">
        <v>0</v>
      </c>
      <c r="R51" s="18"/>
      <c r="S51" s="30">
        <v>0</v>
      </c>
      <c r="T51" s="22">
        <v>0</v>
      </c>
      <c r="W51" s="30">
        <v>0</v>
      </c>
      <c r="X51" s="22">
        <v>0</v>
      </c>
      <c r="AA51" s="30">
        <v>0</v>
      </c>
      <c r="AB51" s="22">
        <v>0</v>
      </c>
      <c r="AC51" s="21"/>
      <c r="AE51" s="19"/>
      <c r="AH51" s="22"/>
      <c r="AK51" s="23"/>
      <c r="AL51" s="22"/>
    </row>
    <row r="52" spans="3:38" x14ac:dyDescent="0.45">
      <c r="N52" s="17">
        <v>5</v>
      </c>
      <c r="O52" s="30">
        <v>0</v>
      </c>
      <c r="P52" s="22">
        <v>0</v>
      </c>
      <c r="R52" s="18"/>
      <c r="S52" s="30">
        <v>0</v>
      </c>
      <c r="T52" s="22">
        <v>0</v>
      </c>
      <c r="W52" s="30">
        <v>0</v>
      </c>
      <c r="X52" s="22">
        <v>0</v>
      </c>
      <c r="AA52" s="30">
        <v>0</v>
      </c>
      <c r="AB52" s="22">
        <v>0</v>
      </c>
      <c r="AC52" s="21"/>
      <c r="AE52" s="19"/>
      <c r="AH52" s="22"/>
      <c r="AK52" s="23"/>
      <c r="AL52" s="22"/>
    </row>
    <row r="53" spans="3:38" x14ac:dyDescent="0.45">
      <c r="N53" s="17">
        <v>6</v>
      </c>
      <c r="O53" s="30">
        <v>0</v>
      </c>
      <c r="P53" s="22">
        <v>0</v>
      </c>
      <c r="R53" s="18"/>
      <c r="S53" s="30">
        <v>0</v>
      </c>
      <c r="T53" s="22">
        <v>0</v>
      </c>
      <c r="W53" s="30">
        <v>0</v>
      </c>
      <c r="X53" s="22">
        <v>0</v>
      </c>
      <c r="AA53" s="30">
        <v>0</v>
      </c>
      <c r="AB53" s="22">
        <v>0</v>
      </c>
      <c r="AC53" s="21"/>
      <c r="AE53" s="19"/>
      <c r="AH53" s="22"/>
      <c r="AK53" s="23"/>
      <c r="AL53" s="22"/>
    </row>
    <row r="54" spans="3:38" x14ac:dyDescent="0.45">
      <c r="N54" s="17">
        <v>7</v>
      </c>
      <c r="O54" s="30">
        <v>0</v>
      </c>
      <c r="P54" s="22">
        <v>0</v>
      </c>
      <c r="R54" s="18"/>
      <c r="S54" s="30">
        <v>0</v>
      </c>
      <c r="T54" s="22">
        <v>0</v>
      </c>
      <c r="W54" s="30">
        <v>0</v>
      </c>
      <c r="X54" s="22">
        <v>0</v>
      </c>
      <c r="AA54" s="30">
        <v>0</v>
      </c>
      <c r="AB54" s="22">
        <v>0</v>
      </c>
      <c r="AC54" s="21"/>
      <c r="AE54" s="19"/>
      <c r="AH54" s="22"/>
      <c r="AK54" s="23"/>
      <c r="AL54" s="22"/>
    </row>
    <row r="55" spans="3:38" x14ac:dyDescent="0.45">
      <c r="N55" s="17">
        <v>8</v>
      </c>
      <c r="O55" s="30">
        <v>0</v>
      </c>
      <c r="P55" s="22">
        <v>0</v>
      </c>
      <c r="R55" s="18"/>
      <c r="S55" s="30">
        <v>0</v>
      </c>
      <c r="T55" s="22">
        <v>0</v>
      </c>
      <c r="W55" s="30">
        <v>0</v>
      </c>
      <c r="X55" s="22">
        <v>0</v>
      </c>
      <c r="AA55" s="30">
        <v>0</v>
      </c>
      <c r="AB55" s="22">
        <v>0</v>
      </c>
      <c r="AC55" s="21"/>
      <c r="AE55" s="19"/>
      <c r="AH55" s="22"/>
      <c r="AK55" s="23"/>
      <c r="AL55" s="22"/>
    </row>
    <row r="56" spans="3:38" x14ac:dyDescent="0.45">
      <c r="N56" s="17">
        <v>9</v>
      </c>
      <c r="O56" s="30">
        <v>0</v>
      </c>
      <c r="P56" s="22">
        <v>0</v>
      </c>
      <c r="R56" s="18"/>
      <c r="S56" s="30">
        <v>0</v>
      </c>
      <c r="T56" s="22">
        <v>0</v>
      </c>
      <c r="W56" s="30">
        <v>0</v>
      </c>
      <c r="X56" s="22">
        <v>0</v>
      </c>
      <c r="AA56" s="30">
        <v>0</v>
      </c>
      <c r="AB56" s="22">
        <v>0</v>
      </c>
      <c r="AC56" s="21"/>
      <c r="AE56" s="19"/>
      <c r="AH56" s="22"/>
      <c r="AK56" s="23"/>
      <c r="AL56" s="22"/>
    </row>
    <row r="57" spans="3:38" x14ac:dyDescent="0.45">
      <c r="N57" s="17">
        <v>10</v>
      </c>
      <c r="O57" s="30">
        <v>0</v>
      </c>
      <c r="P57" s="22">
        <v>0</v>
      </c>
      <c r="R57" s="18"/>
      <c r="S57" s="30">
        <v>0</v>
      </c>
      <c r="T57" s="22">
        <v>0</v>
      </c>
      <c r="W57" s="30">
        <v>0</v>
      </c>
      <c r="X57" s="22">
        <v>0</v>
      </c>
      <c r="AA57" s="30">
        <v>0</v>
      </c>
      <c r="AB57" s="22">
        <v>0</v>
      </c>
      <c r="AC57" s="21"/>
      <c r="AE57" s="19"/>
      <c r="AH57" s="22"/>
      <c r="AK57" s="23"/>
      <c r="AL57" s="22"/>
    </row>
    <row r="58" spans="3:38" x14ac:dyDescent="0.45">
      <c r="N58" s="17">
        <v>11</v>
      </c>
      <c r="O58" s="30">
        <v>0</v>
      </c>
      <c r="P58" s="22">
        <v>0</v>
      </c>
      <c r="R58" s="18"/>
      <c r="S58" s="30">
        <v>0</v>
      </c>
      <c r="T58" s="22">
        <v>0</v>
      </c>
      <c r="W58" s="30">
        <v>0</v>
      </c>
      <c r="X58" s="22">
        <v>0</v>
      </c>
      <c r="AA58" s="30">
        <v>0</v>
      </c>
      <c r="AB58" s="22">
        <v>0</v>
      </c>
      <c r="AC58" s="21"/>
      <c r="AE58" s="19"/>
      <c r="AH58" s="22"/>
      <c r="AK58" s="23"/>
      <c r="AL58" s="22"/>
    </row>
    <row r="59" spans="3:38" x14ac:dyDescent="0.45">
      <c r="N59" s="17">
        <v>12</v>
      </c>
      <c r="O59" s="30">
        <v>0</v>
      </c>
      <c r="P59" s="22">
        <v>0</v>
      </c>
      <c r="R59" s="18"/>
      <c r="S59" s="30">
        <v>0</v>
      </c>
      <c r="T59" s="22">
        <v>0</v>
      </c>
      <c r="W59" s="30">
        <v>0</v>
      </c>
      <c r="X59" s="22">
        <v>0</v>
      </c>
      <c r="AA59" s="30">
        <v>0</v>
      </c>
      <c r="AB59" s="22">
        <v>0</v>
      </c>
      <c r="AC59" s="21"/>
      <c r="AE59" s="19"/>
      <c r="AH59" s="22"/>
      <c r="AK59" s="23"/>
      <c r="AL59" s="22"/>
    </row>
    <row r="60" spans="3:38" x14ac:dyDescent="0.45">
      <c r="N60" s="17">
        <v>13</v>
      </c>
      <c r="O60" s="30">
        <v>0</v>
      </c>
      <c r="P60" s="22">
        <v>0</v>
      </c>
      <c r="R60" s="18"/>
      <c r="S60" s="30">
        <v>0</v>
      </c>
      <c r="T60" s="22">
        <v>0</v>
      </c>
      <c r="W60" s="30">
        <v>0</v>
      </c>
      <c r="X60" s="22">
        <v>0</v>
      </c>
      <c r="AA60" s="30">
        <v>0</v>
      </c>
      <c r="AB60" s="22">
        <v>0</v>
      </c>
      <c r="AC60" s="21"/>
      <c r="AE60" s="19"/>
      <c r="AH60" s="22"/>
      <c r="AK60" s="23"/>
      <c r="AL60" s="22"/>
    </row>
    <row r="61" spans="3:38" x14ac:dyDescent="0.45">
      <c r="N61" s="17">
        <v>14</v>
      </c>
      <c r="O61" s="30">
        <v>0</v>
      </c>
      <c r="P61" s="22">
        <v>0</v>
      </c>
      <c r="R61" s="18"/>
      <c r="S61" s="30">
        <v>0</v>
      </c>
      <c r="T61" s="22">
        <v>0</v>
      </c>
      <c r="W61" s="30">
        <v>0</v>
      </c>
      <c r="X61" s="22">
        <v>0</v>
      </c>
      <c r="AA61" s="30">
        <v>0</v>
      </c>
      <c r="AB61" s="22">
        <v>0</v>
      </c>
      <c r="AC61" s="21"/>
      <c r="AE61" s="19"/>
      <c r="AH61" s="22"/>
      <c r="AK61" s="23"/>
      <c r="AL61" s="22"/>
    </row>
    <row r="62" spans="3:38" x14ac:dyDescent="0.45">
      <c r="N62" s="17" t="s">
        <v>53</v>
      </c>
      <c r="O62" s="30">
        <v>0</v>
      </c>
      <c r="P62" s="22">
        <v>0</v>
      </c>
      <c r="R62" s="18"/>
      <c r="S62" s="30">
        <v>0</v>
      </c>
      <c r="T62" s="22">
        <v>0</v>
      </c>
      <c r="W62" s="30">
        <v>0</v>
      </c>
      <c r="X62" s="22">
        <v>0</v>
      </c>
      <c r="AA62" s="30">
        <v>0</v>
      </c>
      <c r="AB62" s="22">
        <v>0</v>
      </c>
      <c r="AC62" s="21"/>
      <c r="AE62" s="19"/>
      <c r="AH62" s="22"/>
      <c r="AK62" s="23"/>
      <c r="AL62" s="22"/>
    </row>
    <row r="64" spans="3:38" x14ac:dyDescent="0.45">
      <c r="N64" t="s">
        <v>54</v>
      </c>
      <c r="O64" s="31">
        <f>SUM(O47:O62)</f>
        <v>0</v>
      </c>
      <c r="P64" s="2"/>
      <c r="S64" s="31">
        <f>SUM(S47:S62)</f>
        <v>0</v>
      </c>
      <c r="T64" s="2"/>
      <c r="W64" s="31">
        <f>SUM(W47:W62)</f>
        <v>0</v>
      </c>
      <c r="X64" s="2"/>
      <c r="AA64" s="31">
        <f>SUM(AA47:AA62)</f>
        <v>0</v>
      </c>
      <c r="AB64" s="2"/>
      <c r="AE64" s="2"/>
    </row>
    <row r="65" spans="1:38" x14ac:dyDescent="0.45">
      <c r="N65" s="17"/>
      <c r="P65" s="23"/>
      <c r="Q65" s="22"/>
      <c r="U65" s="23"/>
      <c r="V65" s="22"/>
      <c r="W65" s="22"/>
      <c r="X65" s="22"/>
      <c r="Z65" s="23"/>
      <c r="AA65" s="22"/>
      <c r="AB65" s="22"/>
      <c r="AC65" s="17"/>
      <c r="AE65" s="23"/>
      <c r="AF65" s="22"/>
      <c r="AH65" s="22"/>
      <c r="AK65" s="23"/>
      <c r="AL65" s="22"/>
    </row>
    <row r="66" spans="1:38" x14ac:dyDescent="0.45">
      <c r="N66" s="17"/>
      <c r="P66" s="23"/>
      <c r="Q66" s="22"/>
      <c r="U66" s="23"/>
      <c r="V66" s="22"/>
      <c r="W66" s="22"/>
      <c r="X66" s="22"/>
      <c r="Z66" s="23"/>
      <c r="AA66" s="22"/>
      <c r="AB66" s="22"/>
      <c r="AC66" s="17"/>
      <c r="AE66" s="23"/>
      <c r="AF66" s="22"/>
      <c r="AH66" s="22"/>
      <c r="AK66" s="23"/>
      <c r="AL66" s="22"/>
    </row>
    <row r="67" spans="1:38" x14ac:dyDescent="0.45">
      <c r="N67" s="17"/>
      <c r="P67" s="23"/>
      <c r="Q67" s="22"/>
      <c r="U67" s="23"/>
      <c r="V67" s="22"/>
      <c r="W67" s="22"/>
      <c r="X67" s="22"/>
      <c r="Z67" s="23"/>
      <c r="AA67" s="22"/>
      <c r="AB67" s="22"/>
      <c r="AC67" s="17"/>
      <c r="AE67" s="23"/>
      <c r="AF67" s="22"/>
      <c r="AH67" s="22"/>
      <c r="AK67" s="23"/>
      <c r="AL67" s="22"/>
    </row>
    <row r="68" spans="1:38" ht="22.5" x14ac:dyDescent="0.75">
      <c r="A68" s="3" t="s">
        <v>22</v>
      </c>
      <c r="C68" s="1" t="s">
        <v>23</v>
      </c>
      <c r="E68" s="2"/>
      <c r="F68" s="3" t="s">
        <v>24</v>
      </c>
      <c r="J68" s="3" t="str">
        <f>J1</f>
        <v>VERSION 2.2 (17/8/98)</v>
      </c>
      <c r="N68" s="3" t="s">
        <v>26</v>
      </c>
      <c r="P68" s="5" t="str">
        <f>($C$3)</f>
        <v>p7eINT_metier</v>
      </c>
      <c r="T68" s="6" t="s">
        <v>27</v>
      </c>
      <c r="W68" s="7" t="str">
        <f>($C$5)</f>
        <v>Plaice VIIe - International (Used metier based datasets)</v>
      </c>
    </row>
    <row r="69" spans="1:38" x14ac:dyDescent="0.45">
      <c r="F69" s="3"/>
      <c r="N69" s="3"/>
    </row>
    <row r="70" spans="1:38" x14ac:dyDescent="0.45">
      <c r="A70" s="3" t="s">
        <v>26</v>
      </c>
      <c r="C70" s="8" t="str">
        <f>C3</f>
        <v>p7eINT_metier</v>
      </c>
      <c r="N70" s="6" t="s">
        <v>29</v>
      </c>
      <c r="P70" s="5">
        <f>($B$7)</f>
        <v>1984</v>
      </c>
      <c r="Q70" s="9"/>
      <c r="R70" s="9"/>
      <c r="S70" s="9"/>
      <c r="T70" s="6" t="s">
        <v>30</v>
      </c>
      <c r="U70" s="10"/>
      <c r="W70" s="5" t="str">
        <f>($D$7)</f>
        <v>Combined</v>
      </c>
    </row>
    <row r="71" spans="1:38" x14ac:dyDescent="0.45">
      <c r="A71" s="3"/>
      <c r="N71" s="6"/>
      <c r="P71" s="6"/>
      <c r="Q71" s="9"/>
      <c r="R71" s="9"/>
      <c r="S71" s="9"/>
      <c r="U71" s="10"/>
    </row>
    <row r="72" spans="1:38" x14ac:dyDescent="0.45">
      <c r="A72" s="6" t="s">
        <v>27</v>
      </c>
      <c r="C72" s="11" t="str">
        <f>C5</f>
        <v>Plaice VIIe - International (Used metier based datasets)</v>
      </c>
      <c r="D72" s="9"/>
      <c r="E72" s="9"/>
      <c r="G72" s="10"/>
      <c r="N72" s="6" t="s">
        <v>32</v>
      </c>
      <c r="P72" s="36">
        <f>($F$7)</f>
        <v>42194</v>
      </c>
      <c r="Q72" s="2"/>
      <c r="R72" s="2"/>
      <c r="T72" s="6" t="s">
        <v>33</v>
      </c>
      <c r="U72" s="2"/>
      <c r="W72" s="5" t="str">
        <f>($J$7)</f>
        <v>idh</v>
      </c>
    </row>
    <row r="73" spans="1:38" x14ac:dyDescent="0.45">
      <c r="A73" s="6"/>
      <c r="C73" s="6"/>
      <c r="D73" s="9"/>
      <c r="E73" s="9"/>
      <c r="G73" s="10"/>
    </row>
    <row r="74" spans="1:38" x14ac:dyDescent="0.45">
      <c r="A74" s="6" t="s">
        <v>29</v>
      </c>
      <c r="B74" s="12">
        <f>B7</f>
        <v>1984</v>
      </c>
      <c r="C74" s="9" t="s">
        <v>30</v>
      </c>
      <c r="D74" s="13" t="str">
        <f>D7</f>
        <v>Combined</v>
      </c>
      <c r="E74" s="4" t="s">
        <v>32</v>
      </c>
      <c r="F74" s="35">
        <f>F7</f>
        <v>42194</v>
      </c>
      <c r="G74" s="2"/>
      <c r="I74" s="4" t="s">
        <v>33</v>
      </c>
      <c r="J74" s="12" t="str">
        <f>J7</f>
        <v>idh</v>
      </c>
    </row>
    <row r="75" spans="1:38" x14ac:dyDescent="0.45">
      <c r="A75" s="6"/>
      <c r="B75" s="12"/>
      <c r="C75" s="9"/>
      <c r="D75" s="13"/>
      <c r="E75" s="4"/>
      <c r="F75" s="14"/>
      <c r="G75" s="2"/>
      <c r="I75" s="4"/>
      <c r="J75" s="12"/>
      <c r="N75" s="15" t="s">
        <v>68</v>
      </c>
    </row>
    <row r="77" spans="1:38" x14ac:dyDescent="0.45">
      <c r="H77" s="16" t="s">
        <v>39</v>
      </c>
      <c r="I77" s="4"/>
      <c r="N77" s="3" t="s">
        <v>37</v>
      </c>
    </row>
    <row r="78" spans="1:38" x14ac:dyDescent="0.45">
      <c r="C78" s="16" t="s">
        <v>69</v>
      </c>
      <c r="D78" s="16" t="s">
        <v>70</v>
      </c>
      <c r="E78" s="16" t="s">
        <v>71</v>
      </c>
      <c r="F78" s="16" t="s">
        <v>72</v>
      </c>
      <c r="H78" s="16" t="s">
        <v>47</v>
      </c>
      <c r="I78" s="4"/>
      <c r="AE78" s="37" t="str">
        <f>J13</f>
        <v>TOTAL</v>
      </c>
      <c r="AF78" s="2"/>
    </row>
    <row r="79" spans="1:38" x14ac:dyDescent="0.45">
      <c r="A79" t="s">
        <v>48</v>
      </c>
      <c r="C79" s="20">
        <f>C15</f>
        <v>1547</v>
      </c>
      <c r="D79" s="20">
        <f>D15</f>
        <v>210.56711887252499</v>
      </c>
      <c r="E79" s="20">
        <f>E15</f>
        <v>0</v>
      </c>
      <c r="F79" s="20">
        <f>F15</f>
        <v>0</v>
      </c>
      <c r="H79" s="22">
        <f>SUM(C79:F79)</f>
        <v>1757.567118872525</v>
      </c>
      <c r="O79" s="37" t="str">
        <f>C14</f>
        <v>International</v>
      </c>
      <c r="P79" s="2"/>
      <c r="S79" s="37" t="str">
        <f>D14</f>
        <v>Migration</v>
      </c>
      <c r="T79" s="2"/>
      <c r="W79" s="37" t="str">
        <f>E14</f>
        <v>-</v>
      </c>
      <c r="X79" s="2"/>
      <c r="AA79" s="37" t="str">
        <f>F14</f>
        <v>-</v>
      </c>
      <c r="AB79" s="2"/>
      <c r="AE79" s="37" t="str">
        <f>J14</f>
        <v>ANNUAL</v>
      </c>
      <c r="AF79" s="2"/>
    </row>
    <row r="80" spans="1:38" x14ac:dyDescent="0.45">
      <c r="A80" t="s">
        <v>73</v>
      </c>
      <c r="N80" s="17" t="s">
        <v>40</v>
      </c>
      <c r="O80" s="10" t="s">
        <v>41</v>
      </c>
      <c r="P80" s="10" t="s">
        <v>42</v>
      </c>
      <c r="S80" s="10" t="s">
        <v>41</v>
      </c>
      <c r="T80" s="10" t="s">
        <v>42</v>
      </c>
      <c r="U80" s="10"/>
      <c r="W80" s="10" t="s">
        <v>41</v>
      </c>
      <c r="X80" s="10" t="s">
        <v>42</v>
      </c>
      <c r="Y80" s="10"/>
      <c r="AA80" s="10" t="s">
        <v>41</v>
      </c>
      <c r="AB80" s="10" t="s">
        <v>42</v>
      </c>
      <c r="AC80" s="10"/>
      <c r="AE80" s="10" t="s">
        <v>74</v>
      </c>
      <c r="AF80" s="10" t="s">
        <v>75</v>
      </c>
    </row>
    <row r="81" spans="1:33" x14ac:dyDescent="0.45">
      <c r="N81" s="17">
        <v>0</v>
      </c>
      <c r="O81" s="30">
        <f>SUM($O$14*$C$21)</f>
        <v>0</v>
      </c>
      <c r="P81" s="22">
        <f t="shared" ref="P81:P96" si="0">P14</f>
        <v>0</v>
      </c>
      <c r="Q81" s="22">
        <f t="shared" ref="Q81:Q96" si="1">SUM(O81*P81)</f>
        <v>0</v>
      </c>
      <c r="S81" s="30">
        <f t="shared" ref="S81:S96" si="2">SUM(S14*$D$21)</f>
        <v>0</v>
      </c>
      <c r="T81" s="22">
        <f t="shared" ref="T81:T96" si="3">T14</f>
        <v>0</v>
      </c>
      <c r="U81" s="22">
        <f t="shared" ref="U81:U96" si="4">SUM(S81*T81)</f>
        <v>0</v>
      </c>
      <c r="W81" s="30">
        <f t="shared" ref="W81:W96" si="5">SUM(W14*$E$21)</f>
        <v>0</v>
      </c>
      <c r="X81" s="22">
        <f t="shared" ref="X81:X96" si="6">X14</f>
        <v>0</v>
      </c>
      <c r="Y81" s="22">
        <f t="shared" ref="Y81:Y96" si="7">SUM(W81*X81)</f>
        <v>0</v>
      </c>
      <c r="AA81" s="30">
        <f t="shared" ref="AA81:AA96" si="8">SUM(AA14*$F$21)</f>
        <v>0</v>
      </c>
      <c r="AB81" s="22">
        <f t="shared" ref="AB81:AB96" si="9">AB14</f>
        <v>0</v>
      </c>
      <c r="AC81" s="22">
        <f t="shared" ref="AC81:AC96" si="10">SUM(AA81*AB81)</f>
        <v>0</v>
      </c>
      <c r="AE81" s="30">
        <f t="shared" ref="AE81:AE96" si="11">SUM(AA81+W81+S81+O81)*$J$21</f>
        <v>0</v>
      </c>
      <c r="AF81" s="22">
        <f t="shared" ref="AF81:AF96" si="12">IF(O81+S81+W81+AA81 =0,0,(P81*O81 +T81*S81+ X81*W81 +AB81*AA81)/(O81+S81+W81+AA81))</f>
        <v>0</v>
      </c>
      <c r="AG81">
        <f t="shared" ref="AG81:AG96" si="13">SUM(AE81*AF81)</f>
        <v>0</v>
      </c>
    </row>
    <row r="82" spans="1:33" x14ac:dyDescent="0.45">
      <c r="A82" t="s">
        <v>52</v>
      </c>
      <c r="C82" s="24">
        <f>C24</f>
        <v>1.0003238526179703</v>
      </c>
      <c r="D82" s="24">
        <f>D24</f>
        <v>0.99999999999999811</v>
      </c>
      <c r="E82" s="24">
        <f>E24</f>
        <v>0</v>
      </c>
      <c r="F82" s="24">
        <f>F24</f>
        <v>0</v>
      </c>
      <c r="G82" s="10"/>
      <c r="H82" s="24">
        <f>J24</f>
        <v>1.0002850531252092</v>
      </c>
      <c r="I82" s="10"/>
      <c r="N82" s="17">
        <v>1</v>
      </c>
      <c r="O82" s="30">
        <f>SUM($O$15*$C$21)</f>
        <v>77000</v>
      </c>
      <c r="P82" s="22">
        <f t="shared" si="0"/>
        <v>0.152</v>
      </c>
      <c r="Q82" s="22">
        <f t="shared" si="1"/>
        <v>11704</v>
      </c>
      <c r="S82" s="30">
        <f t="shared" si="2"/>
        <v>0</v>
      </c>
      <c r="T82" s="22">
        <f t="shared" si="3"/>
        <v>0</v>
      </c>
      <c r="U82" s="22">
        <f t="shared" si="4"/>
        <v>0</v>
      </c>
      <c r="W82" s="30">
        <f t="shared" si="5"/>
        <v>0</v>
      </c>
      <c r="X82" s="22">
        <f t="shared" si="6"/>
        <v>0</v>
      </c>
      <c r="Y82" s="22">
        <f t="shared" si="7"/>
        <v>0</v>
      </c>
      <c r="AA82" s="30">
        <f t="shared" si="8"/>
        <v>0</v>
      </c>
      <c r="AB82" s="22">
        <f t="shared" si="9"/>
        <v>0</v>
      </c>
      <c r="AC82" s="22">
        <f t="shared" si="10"/>
        <v>0</v>
      </c>
      <c r="AE82" s="30">
        <f t="shared" si="11"/>
        <v>77000</v>
      </c>
      <c r="AF82" s="22">
        <f t="shared" si="12"/>
        <v>0.152</v>
      </c>
      <c r="AG82">
        <f t="shared" si="13"/>
        <v>11704</v>
      </c>
    </row>
    <row r="83" spans="1:33" x14ac:dyDescent="0.45">
      <c r="N83" s="17">
        <v>2</v>
      </c>
      <c r="O83" s="30">
        <f>SUM($O$16*$C$21)</f>
        <v>920000</v>
      </c>
      <c r="P83" s="22">
        <f t="shared" si="0"/>
        <v>0.26700000000000002</v>
      </c>
      <c r="Q83" s="22">
        <f t="shared" si="1"/>
        <v>245640</v>
      </c>
      <c r="S83" s="30">
        <f t="shared" si="2"/>
        <v>7537.5</v>
      </c>
      <c r="T83" s="22">
        <f t="shared" si="3"/>
        <v>0.17187853388548899</v>
      </c>
      <c r="U83" s="22">
        <f t="shared" si="4"/>
        <v>1295.5344491618732</v>
      </c>
      <c r="W83" s="30">
        <f t="shared" si="5"/>
        <v>0</v>
      </c>
      <c r="X83" s="22">
        <f t="shared" si="6"/>
        <v>0</v>
      </c>
      <c r="Y83" s="22">
        <f t="shared" si="7"/>
        <v>0</v>
      </c>
      <c r="AA83" s="30">
        <f t="shared" si="8"/>
        <v>0</v>
      </c>
      <c r="AB83" s="22">
        <f t="shared" si="9"/>
        <v>0</v>
      </c>
      <c r="AC83" s="22">
        <f t="shared" si="10"/>
        <v>0</v>
      </c>
      <c r="AE83" s="30">
        <f t="shared" si="11"/>
        <v>927537.5</v>
      </c>
      <c r="AF83" s="22">
        <f t="shared" si="12"/>
        <v>0.26622700909576363</v>
      </c>
      <c r="AG83">
        <f t="shared" si="13"/>
        <v>246935.53444916187</v>
      </c>
    </row>
    <row r="84" spans="1:33" x14ac:dyDescent="0.45">
      <c r="N84" s="17">
        <v>3</v>
      </c>
      <c r="O84" s="30">
        <f>SUM($O$17*$C$21)</f>
        <v>1419000</v>
      </c>
      <c r="P84" s="22">
        <f t="shared" si="0"/>
        <v>0.38400000000000001</v>
      </c>
      <c r="Q84" s="22">
        <f t="shared" si="1"/>
        <v>544896</v>
      </c>
      <c r="S84" s="30">
        <f t="shared" si="2"/>
        <v>230788.5</v>
      </c>
      <c r="T84" s="22">
        <f t="shared" si="3"/>
        <v>0.22064527432105199</v>
      </c>
      <c r="U84" s="22">
        <f t="shared" si="4"/>
        <v>50922.391892644111</v>
      </c>
      <c r="W84" s="30">
        <f t="shared" si="5"/>
        <v>0</v>
      </c>
      <c r="X84" s="22">
        <f t="shared" si="6"/>
        <v>0</v>
      </c>
      <c r="Y84" s="22">
        <f t="shared" si="7"/>
        <v>0</v>
      </c>
      <c r="AA84" s="30">
        <f t="shared" si="8"/>
        <v>0</v>
      </c>
      <c r="AB84" s="22">
        <f t="shared" si="9"/>
        <v>0</v>
      </c>
      <c r="AC84" s="22">
        <f t="shared" si="10"/>
        <v>0</v>
      </c>
      <c r="AE84" s="30">
        <f t="shared" si="11"/>
        <v>1649788.5</v>
      </c>
      <c r="AF84" s="22">
        <f t="shared" si="12"/>
        <v>0.36114834834443571</v>
      </c>
      <c r="AG84">
        <f t="shared" si="13"/>
        <v>595818.39189264411</v>
      </c>
    </row>
    <row r="85" spans="1:33" x14ac:dyDescent="0.45">
      <c r="N85" s="17">
        <v>4</v>
      </c>
      <c r="O85" s="30">
        <f>SUM($O$18*$C$21)</f>
        <v>455000</v>
      </c>
      <c r="P85" s="22">
        <f t="shared" si="0"/>
        <v>0.5</v>
      </c>
      <c r="Q85" s="22">
        <f t="shared" si="1"/>
        <v>227500</v>
      </c>
      <c r="S85" s="30">
        <f t="shared" si="2"/>
        <v>204480</v>
      </c>
      <c r="T85" s="22">
        <f t="shared" si="3"/>
        <v>0.28567211718702201</v>
      </c>
      <c r="U85" s="22">
        <f t="shared" si="4"/>
        <v>58414.234522402257</v>
      </c>
      <c r="W85" s="30">
        <f t="shared" si="5"/>
        <v>0</v>
      </c>
      <c r="X85" s="22">
        <f t="shared" si="6"/>
        <v>0</v>
      </c>
      <c r="Y85" s="22">
        <f t="shared" si="7"/>
        <v>0</v>
      </c>
      <c r="AA85" s="30">
        <f t="shared" si="8"/>
        <v>0</v>
      </c>
      <c r="AB85" s="22">
        <f t="shared" si="9"/>
        <v>0</v>
      </c>
      <c r="AC85" s="22">
        <f t="shared" si="10"/>
        <v>0</v>
      </c>
      <c r="AE85" s="30">
        <f t="shared" si="11"/>
        <v>659480</v>
      </c>
      <c r="AF85" s="22">
        <f t="shared" si="12"/>
        <v>0.43354496652271834</v>
      </c>
      <c r="AG85">
        <f t="shared" si="13"/>
        <v>285914.23452240229</v>
      </c>
    </row>
    <row r="86" spans="1:33" x14ac:dyDescent="0.45">
      <c r="N86" s="17">
        <v>5</v>
      </c>
      <c r="O86" s="30">
        <f>SUM($O$19*$C$21)</f>
        <v>372000</v>
      </c>
      <c r="P86" s="22">
        <f t="shared" si="0"/>
        <v>0.61599999999999999</v>
      </c>
      <c r="Q86" s="22">
        <f t="shared" si="1"/>
        <v>229152</v>
      </c>
      <c r="S86" s="30">
        <f t="shared" si="2"/>
        <v>145950</v>
      </c>
      <c r="T86" s="22">
        <f t="shared" si="3"/>
        <v>0.380679409599746</v>
      </c>
      <c r="U86" s="22">
        <f t="shared" si="4"/>
        <v>55560.159831082929</v>
      </c>
      <c r="W86" s="30">
        <f t="shared" si="5"/>
        <v>0</v>
      </c>
      <c r="X86" s="22">
        <f t="shared" si="6"/>
        <v>0</v>
      </c>
      <c r="Y86" s="22">
        <f t="shared" si="7"/>
        <v>0</v>
      </c>
      <c r="AA86" s="30">
        <f t="shared" si="8"/>
        <v>0</v>
      </c>
      <c r="AB86" s="22">
        <f t="shared" si="9"/>
        <v>0</v>
      </c>
      <c r="AC86" s="22">
        <f t="shared" si="10"/>
        <v>0</v>
      </c>
      <c r="AE86" s="30">
        <f t="shared" si="11"/>
        <v>517950</v>
      </c>
      <c r="AF86" s="22">
        <f t="shared" si="12"/>
        <v>0.54969043311339494</v>
      </c>
      <c r="AG86">
        <f t="shared" si="13"/>
        <v>284712.15983108291</v>
      </c>
    </row>
    <row r="87" spans="1:33" x14ac:dyDescent="0.45">
      <c r="N87" s="17">
        <v>6</v>
      </c>
      <c r="O87" s="30">
        <f>SUM($O$20*$C$21)</f>
        <v>150000</v>
      </c>
      <c r="P87" s="22">
        <f t="shared" si="0"/>
        <v>0.73199999999999998</v>
      </c>
      <c r="Q87" s="22">
        <f t="shared" si="1"/>
        <v>109800</v>
      </c>
      <c r="S87" s="30">
        <f t="shared" si="2"/>
        <v>40800</v>
      </c>
      <c r="T87" s="22">
        <f t="shared" si="3"/>
        <v>0.47451162451296103</v>
      </c>
      <c r="U87" s="22">
        <f t="shared" si="4"/>
        <v>19360.074280128811</v>
      </c>
      <c r="W87" s="30">
        <f t="shared" si="5"/>
        <v>0</v>
      </c>
      <c r="X87" s="22">
        <f t="shared" si="6"/>
        <v>0</v>
      </c>
      <c r="Y87" s="22">
        <f t="shared" si="7"/>
        <v>0</v>
      </c>
      <c r="AA87" s="30">
        <f t="shared" si="8"/>
        <v>0</v>
      </c>
      <c r="AB87" s="22">
        <f t="shared" si="9"/>
        <v>0</v>
      </c>
      <c r="AC87" s="22">
        <f t="shared" si="10"/>
        <v>0</v>
      </c>
      <c r="AE87" s="30">
        <f t="shared" si="11"/>
        <v>190800</v>
      </c>
      <c r="AF87" s="22">
        <f t="shared" si="12"/>
        <v>0.67693959266314896</v>
      </c>
      <c r="AG87">
        <f t="shared" si="13"/>
        <v>129160.07428012881</v>
      </c>
    </row>
    <row r="88" spans="1:33" x14ac:dyDescent="0.45">
      <c r="N88" s="17">
        <v>7</v>
      </c>
      <c r="O88" s="30">
        <f>SUM($O$21*$C$21)</f>
        <v>71000</v>
      </c>
      <c r="P88" s="22">
        <f t="shared" si="0"/>
        <v>0.84799999999999998</v>
      </c>
      <c r="Q88" s="22">
        <f t="shared" si="1"/>
        <v>60208</v>
      </c>
      <c r="S88" s="30">
        <f t="shared" si="2"/>
        <v>19200</v>
      </c>
      <c r="T88" s="22">
        <f t="shared" si="3"/>
        <v>0.56562633704430898</v>
      </c>
      <c r="U88" s="22">
        <f t="shared" si="4"/>
        <v>10860.025671250733</v>
      </c>
      <c r="W88" s="30">
        <f t="shared" si="5"/>
        <v>0</v>
      </c>
      <c r="X88" s="22">
        <f t="shared" si="6"/>
        <v>0</v>
      </c>
      <c r="Y88" s="22">
        <f t="shared" si="7"/>
        <v>0</v>
      </c>
      <c r="AA88" s="30">
        <f t="shared" si="8"/>
        <v>0</v>
      </c>
      <c r="AB88" s="22">
        <f t="shared" si="9"/>
        <v>0</v>
      </c>
      <c r="AC88" s="22">
        <f t="shared" si="10"/>
        <v>0</v>
      </c>
      <c r="AE88" s="30">
        <f t="shared" si="11"/>
        <v>90200</v>
      </c>
      <c r="AF88" s="22">
        <f t="shared" si="12"/>
        <v>0.78789385444845605</v>
      </c>
      <c r="AG88">
        <f t="shared" si="13"/>
        <v>71068.02567125074</v>
      </c>
    </row>
    <row r="89" spans="1:33" x14ac:dyDescent="0.45">
      <c r="N89" s="17">
        <v>8</v>
      </c>
      <c r="O89" s="30">
        <f>SUM($O$22*$C$21)</f>
        <v>20000</v>
      </c>
      <c r="P89" s="22">
        <f t="shared" si="0"/>
        <v>0.96399999999999997</v>
      </c>
      <c r="Q89" s="22">
        <f t="shared" si="1"/>
        <v>19280</v>
      </c>
      <c r="S89" s="30">
        <f t="shared" si="2"/>
        <v>7950</v>
      </c>
      <c r="T89" s="22">
        <f t="shared" si="3"/>
        <v>0.68188373896589505</v>
      </c>
      <c r="U89" s="22">
        <f t="shared" si="4"/>
        <v>5420.9757247788657</v>
      </c>
      <c r="W89" s="30">
        <f t="shared" si="5"/>
        <v>0</v>
      </c>
      <c r="X89" s="22">
        <f t="shared" si="6"/>
        <v>0</v>
      </c>
      <c r="Y89" s="22">
        <f t="shared" si="7"/>
        <v>0</v>
      </c>
      <c r="AA89" s="30">
        <f t="shared" si="8"/>
        <v>0</v>
      </c>
      <c r="AB89" s="22">
        <f t="shared" si="9"/>
        <v>0</v>
      </c>
      <c r="AC89" s="22">
        <f t="shared" si="10"/>
        <v>0</v>
      </c>
      <c r="AE89" s="30">
        <f t="shared" si="11"/>
        <v>27950</v>
      </c>
      <c r="AF89" s="22">
        <f t="shared" si="12"/>
        <v>0.8837558398847537</v>
      </c>
      <c r="AG89">
        <f t="shared" si="13"/>
        <v>24700.975724778866</v>
      </c>
    </row>
    <row r="90" spans="1:33" x14ac:dyDescent="0.45">
      <c r="N90" s="17">
        <v>9</v>
      </c>
      <c r="O90" s="30">
        <f>SUM($O$23*$C$21)</f>
        <v>30000</v>
      </c>
      <c r="P90" s="22">
        <f t="shared" si="0"/>
        <v>1.08</v>
      </c>
      <c r="Q90" s="22">
        <f t="shared" si="1"/>
        <v>32400.000000000004</v>
      </c>
      <c r="S90" s="30">
        <f t="shared" si="2"/>
        <v>2550</v>
      </c>
      <c r="T90" s="22">
        <f t="shared" si="3"/>
        <v>0.800429852136882</v>
      </c>
      <c r="U90" s="22">
        <f t="shared" si="4"/>
        <v>2041.096122949049</v>
      </c>
      <c r="W90" s="30">
        <f t="shared" si="5"/>
        <v>0</v>
      </c>
      <c r="X90" s="22">
        <f t="shared" si="6"/>
        <v>0</v>
      </c>
      <c r="Y90" s="22">
        <f t="shared" si="7"/>
        <v>0</v>
      </c>
      <c r="AA90" s="30">
        <f t="shared" si="8"/>
        <v>0</v>
      </c>
      <c r="AB90" s="22">
        <f t="shared" si="9"/>
        <v>0</v>
      </c>
      <c r="AC90" s="22">
        <f t="shared" si="10"/>
        <v>0</v>
      </c>
      <c r="AE90" s="30">
        <f t="shared" si="11"/>
        <v>32550</v>
      </c>
      <c r="AF90" s="22">
        <f t="shared" si="12"/>
        <v>1.0580981911812304</v>
      </c>
      <c r="AG90">
        <f t="shared" si="13"/>
        <v>34441.096122949049</v>
      </c>
    </row>
    <row r="91" spans="1:33" x14ac:dyDescent="0.45">
      <c r="N91" s="17">
        <v>10</v>
      </c>
      <c r="O91" s="30">
        <f>SUM($O$24*$C$21)</f>
        <v>6000</v>
      </c>
      <c r="P91" s="22">
        <f t="shared" si="0"/>
        <v>1.1970000000000001</v>
      </c>
      <c r="Q91" s="22">
        <f t="shared" si="1"/>
        <v>7182</v>
      </c>
      <c r="S91" s="30">
        <f t="shared" si="2"/>
        <v>6900</v>
      </c>
      <c r="T91" s="22">
        <f t="shared" si="3"/>
        <v>0.96994585190231697</v>
      </c>
      <c r="U91" s="22">
        <f t="shared" si="4"/>
        <v>6692.6263781259868</v>
      </c>
      <c r="W91" s="30">
        <f t="shared" si="5"/>
        <v>0</v>
      </c>
      <c r="X91" s="22">
        <f t="shared" si="6"/>
        <v>0</v>
      </c>
      <c r="Y91" s="22">
        <f t="shared" si="7"/>
        <v>0</v>
      </c>
      <c r="AA91" s="30">
        <f t="shared" si="8"/>
        <v>0</v>
      </c>
      <c r="AB91" s="22">
        <f t="shared" si="9"/>
        <v>0</v>
      </c>
      <c r="AC91" s="22">
        <f t="shared" si="10"/>
        <v>0</v>
      </c>
      <c r="AE91" s="30">
        <f t="shared" si="11"/>
        <v>12900</v>
      </c>
      <c r="AF91" s="22">
        <f t="shared" si="12"/>
        <v>1.0755524324128674</v>
      </c>
      <c r="AG91">
        <f t="shared" si="13"/>
        <v>13874.62637812599</v>
      </c>
    </row>
    <row r="92" spans="1:33" x14ac:dyDescent="0.45">
      <c r="N92" s="17">
        <v>11</v>
      </c>
      <c r="O92" s="30">
        <f>SUM($O$25*$C$21)</f>
        <v>7000</v>
      </c>
      <c r="P92" s="22">
        <f t="shared" si="0"/>
        <v>1.3129999999999999</v>
      </c>
      <c r="Q92" s="22">
        <f t="shared" si="1"/>
        <v>9191</v>
      </c>
      <c r="S92" s="30">
        <f t="shared" si="2"/>
        <v>0</v>
      </c>
      <c r="T92" s="22">
        <f t="shared" si="3"/>
        <v>0</v>
      </c>
      <c r="U92" s="22">
        <f t="shared" si="4"/>
        <v>0</v>
      </c>
      <c r="W92" s="30">
        <f t="shared" si="5"/>
        <v>0</v>
      </c>
      <c r="X92" s="22">
        <f t="shared" si="6"/>
        <v>0</v>
      </c>
      <c r="Y92" s="22">
        <f t="shared" si="7"/>
        <v>0</v>
      </c>
      <c r="AA92" s="30">
        <f t="shared" si="8"/>
        <v>0</v>
      </c>
      <c r="AB92" s="22">
        <f t="shared" si="9"/>
        <v>0</v>
      </c>
      <c r="AC92" s="22">
        <f t="shared" si="10"/>
        <v>0</v>
      </c>
      <c r="AE92" s="30">
        <f t="shared" si="11"/>
        <v>7000</v>
      </c>
      <c r="AF92" s="22">
        <f t="shared" si="12"/>
        <v>1.3129999999999999</v>
      </c>
      <c r="AG92">
        <f t="shared" si="13"/>
        <v>9191</v>
      </c>
    </row>
    <row r="93" spans="1:33" x14ac:dyDescent="0.45">
      <c r="N93" s="17">
        <v>12</v>
      </c>
      <c r="O93" s="30">
        <f>SUM($O$26*$C$21)</f>
        <v>4000</v>
      </c>
      <c r="P93" s="22">
        <f t="shared" si="0"/>
        <v>1.429</v>
      </c>
      <c r="Q93" s="22">
        <f t="shared" si="1"/>
        <v>5716</v>
      </c>
      <c r="S93" s="30">
        <f t="shared" si="2"/>
        <v>0</v>
      </c>
      <c r="T93" s="22">
        <f t="shared" si="3"/>
        <v>0</v>
      </c>
      <c r="U93" s="22">
        <f t="shared" si="4"/>
        <v>0</v>
      </c>
      <c r="W93" s="30">
        <f t="shared" si="5"/>
        <v>0</v>
      </c>
      <c r="X93" s="22">
        <f t="shared" si="6"/>
        <v>0</v>
      </c>
      <c r="Y93" s="22">
        <f t="shared" si="7"/>
        <v>0</v>
      </c>
      <c r="AA93" s="30">
        <f t="shared" si="8"/>
        <v>0</v>
      </c>
      <c r="AB93" s="22">
        <f t="shared" si="9"/>
        <v>0</v>
      </c>
      <c r="AC93" s="22">
        <f t="shared" si="10"/>
        <v>0</v>
      </c>
      <c r="AE93" s="30">
        <f t="shared" si="11"/>
        <v>4000</v>
      </c>
      <c r="AF93" s="22">
        <f t="shared" si="12"/>
        <v>1.429</v>
      </c>
      <c r="AG93">
        <f t="shared" si="13"/>
        <v>5716</v>
      </c>
    </row>
    <row r="94" spans="1:33" x14ac:dyDescent="0.45">
      <c r="N94" s="17">
        <v>13</v>
      </c>
      <c r="O94" s="30">
        <f>SUM($O$27*$C$21)</f>
        <v>4000</v>
      </c>
      <c r="P94" s="22">
        <f t="shared" si="0"/>
        <v>1.5449999999999999</v>
      </c>
      <c r="Q94" s="22">
        <f t="shared" si="1"/>
        <v>6180</v>
      </c>
      <c r="S94" s="30">
        <f t="shared" si="2"/>
        <v>0</v>
      </c>
      <c r="T94" s="22">
        <f t="shared" si="3"/>
        <v>0</v>
      </c>
      <c r="U94" s="22">
        <f t="shared" si="4"/>
        <v>0</v>
      </c>
      <c r="W94" s="30">
        <f t="shared" si="5"/>
        <v>0</v>
      </c>
      <c r="X94" s="22">
        <f t="shared" si="6"/>
        <v>0</v>
      </c>
      <c r="Y94" s="22">
        <f t="shared" si="7"/>
        <v>0</v>
      </c>
      <c r="AA94" s="30">
        <f t="shared" si="8"/>
        <v>0</v>
      </c>
      <c r="AB94" s="22">
        <f t="shared" si="9"/>
        <v>0</v>
      </c>
      <c r="AC94" s="22">
        <f t="shared" si="10"/>
        <v>0</v>
      </c>
      <c r="AE94" s="30">
        <f t="shared" si="11"/>
        <v>4000</v>
      </c>
      <c r="AF94" s="22">
        <f t="shared" si="12"/>
        <v>1.5449999999999999</v>
      </c>
      <c r="AG94">
        <f t="shared" si="13"/>
        <v>6180</v>
      </c>
    </row>
    <row r="95" spans="1:33" x14ac:dyDescent="0.45">
      <c r="N95" s="17">
        <v>14</v>
      </c>
      <c r="O95" s="30">
        <f>SUM($O$28*$C$21)</f>
        <v>4000</v>
      </c>
      <c r="P95" s="22">
        <f t="shared" si="0"/>
        <v>1.6619999999999999</v>
      </c>
      <c r="Q95" s="22">
        <f t="shared" si="1"/>
        <v>6648</v>
      </c>
      <c r="S95" s="30">
        <f t="shared" si="2"/>
        <v>0</v>
      </c>
      <c r="T95" s="22">
        <f t="shared" si="3"/>
        <v>0</v>
      </c>
      <c r="U95" s="22">
        <f t="shared" si="4"/>
        <v>0</v>
      </c>
      <c r="W95" s="30">
        <f t="shared" si="5"/>
        <v>0</v>
      </c>
      <c r="X95" s="22">
        <f t="shared" si="6"/>
        <v>0</v>
      </c>
      <c r="Y95" s="22">
        <f t="shared" si="7"/>
        <v>0</v>
      </c>
      <c r="AA95" s="30">
        <f t="shared" si="8"/>
        <v>0</v>
      </c>
      <c r="AB95" s="22">
        <f t="shared" si="9"/>
        <v>0</v>
      </c>
      <c r="AC95" s="22">
        <f t="shared" si="10"/>
        <v>0</v>
      </c>
      <c r="AE95" s="30">
        <f t="shared" si="11"/>
        <v>4000</v>
      </c>
      <c r="AF95" s="22">
        <f t="shared" si="12"/>
        <v>1.6619999999999999</v>
      </c>
      <c r="AG95">
        <f t="shared" si="13"/>
        <v>6648</v>
      </c>
    </row>
    <row r="96" spans="1:33" x14ac:dyDescent="0.45">
      <c r="N96" s="17" t="s">
        <v>53</v>
      </c>
      <c r="O96" s="30">
        <f>SUM($O$29*$C$21)</f>
        <v>18000</v>
      </c>
      <c r="P96" s="22">
        <f t="shared" si="0"/>
        <v>1.778</v>
      </c>
      <c r="Q96" s="22">
        <f t="shared" si="1"/>
        <v>32004</v>
      </c>
      <c r="S96" s="30">
        <f t="shared" si="2"/>
        <v>0</v>
      </c>
      <c r="T96" s="22">
        <f t="shared" si="3"/>
        <v>0</v>
      </c>
      <c r="U96" s="22">
        <f t="shared" si="4"/>
        <v>0</v>
      </c>
      <c r="W96" s="30">
        <f t="shared" si="5"/>
        <v>0</v>
      </c>
      <c r="X96" s="22">
        <f t="shared" si="6"/>
        <v>0</v>
      </c>
      <c r="Y96" s="22">
        <f t="shared" si="7"/>
        <v>0</v>
      </c>
      <c r="AA96" s="30">
        <f t="shared" si="8"/>
        <v>0</v>
      </c>
      <c r="AB96" s="22">
        <f t="shared" si="9"/>
        <v>0</v>
      </c>
      <c r="AC96" s="22">
        <f t="shared" si="10"/>
        <v>0</v>
      </c>
      <c r="AE96" s="30">
        <f t="shared" si="11"/>
        <v>18000</v>
      </c>
      <c r="AF96" s="22">
        <f t="shared" si="12"/>
        <v>1.778</v>
      </c>
      <c r="AG96">
        <f t="shared" si="13"/>
        <v>32004</v>
      </c>
    </row>
    <row r="98" spans="14:33" x14ac:dyDescent="0.45">
      <c r="N98" t="s">
        <v>54</v>
      </c>
      <c r="O98" s="30">
        <f>SUM(O81:O96)</f>
        <v>3557000</v>
      </c>
      <c r="Q98" s="22">
        <f>SUM(Q81:Q96)</f>
        <v>1547501</v>
      </c>
      <c r="S98" s="30">
        <f>SUM(S81:S96)</f>
        <v>666156</v>
      </c>
      <c r="U98" s="22">
        <f>SUM(U81:U96)</f>
        <v>210567.11887252459</v>
      </c>
      <c r="W98" s="30">
        <f>SUM(W81:W96)</f>
        <v>0</v>
      </c>
      <c r="Y98" s="22">
        <f>SUM(Y81:Y96)</f>
        <v>0</v>
      </c>
      <c r="AA98" s="30">
        <f>SUM(AA81:AA96)</f>
        <v>0</v>
      </c>
      <c r="AC98" s="22">
        <f>SUM(AC81:AC96)</f>
        <v>0</v>
      </c>
      <c r="AE98" s="30">
        <f>SUM(AE81:AE96)</f>
        <v>4223156</v>
      </c>
      <c r="AG98">
        <f>SUM(AG81:AG96)</f>
        <v>1758068.1188725247</v>
      </c>
    </row>
    <row r="101" spans="14:33" x14ac:dyDescent="0.45">
      <c r="N101" s="3" t="s">
        <v>26</v>
      </c>
      <c r="P101" s="5" t="str">
        <f>($C$3)</f>
        <v>p7eINT_metier</v>
      </c>
      <c r="T101" s="6" t="s">
        <v>27</v>
      </c>
      <c r="W101" s="7" t="str">
        <f>($C$5)</f>
        <v>Plaice VIIe - International (Used metier based datasets)</v>
      </c>
    </row>
    <row r="102" spans="14:33" x14ac:dyDescent="0.45">
      <c r="N102" s="3"/>
    </row>
    <row r="103" spans="14:33" x14ac:dyDescent="0.45">
      <c r="N103" s="6" t="s">
        <v>29</v>
      </c>
      <c r="P103" s="5">
        <f>($B$7)</f>
        <v>1984</v>
      </c>
      <c r="Q103" s="9"/>
      <c r="R103" s="9"/>
      <c r="S103" s="9"/>
      <c r="T103" s="6" t="s">
        <v>30</v>
      </c>
      <c r="U103" s="10"/>
      <c r="W103" s="5" t="str">
        <f>($D$7)</f>
        <v>Combined</v>
      </c>
    </row>
    <row r="104" spans="14:33" x14ac:dyDescent="0.45">
      <c r="N104" s="6"/>
      <c r="P104" s="6"/>
      <c r="Q104" s="9"/>
      <c r="R104" s="9"/>
      <c r="S104" s="9"/>
      <c r="U104" s="10"/>
    </row>
    <row r="105" spans="14:33" x14ac:dyDescent="0.45">
      <c r="N105" s="6" t="s">
        <v>32</v>
      </c>
      <c r="P105" s="36">
        <f>($F$7)</f>
        <v>42194</v>
      </c>
      <c r="Q105" s="2"/>
      <c r="R105" s="2"/>
      <c r="T105" s="6" t="s">
        <v>33</v>
      </c>
      <c r="U105" s="2"/>
      <c r="W105" s="5" t="str">
        <f>($J$7)</f>
        <v>idh</v>
      </c>
    </row>
    <row r="108" spans="14:33" x14ac:dyDescent="0.45">
      <c r="N108" s="15" t="s">
        <v>68</v>
      </c>
    </row>
    <row r="110" spans="14:33" x14ac:dyDescent="0.45">
      <c r="N110" s="3" t="s">
        <v>61</v>
      </c>
    </row>
    <row r="111" spans="14:33" x14ac:dyDescent="0.45">
      <c r="AE111" s="37" t="str">
        <f>J13</f>
        <v>TOTAL</v>
      </c>
      <c r="AF111" s="2"/>
    </row>
    <row r="112" spans="14:33" x14ac:dyDescent="0.45">
      <c r="O112" s="37" t="str">
        <f>C14</f>
        <v>International</v>
      </c>
      <c r="P112" s="2"/>
      <c r="S112" s="37" t="str">
        <f>D14</f>
        <v>Migration</v>
      </c>
      <c r="T112" s="2"/>
      <c r="W112" s="37" t="str">
        <f>E14</f>
        <v>-</v>
      </c>
      <c r="X112" s="2"/>
      <c r="AA112" s="37" t="str">
        <f>F14</f>
        <v>-</v>
      </c>
      <c r="AB112" s="37"/>
      <c r="AE112" s="37" t="str">
        <f>J14</f>
        <v>ANNUAL</v>
      </c>
      <c r="AF112" s="2"/>
    </row>
    <row r="113" spans="14:34" x14ac:dyDescent="0.45">
      <c r="N113" s="17" t="s">
        <v>40</v>
      </c>
      <c r="O113" s="10" t="s">
        <v>41</v>
      </c>
      <c r="P113" s="10" t="s">
        <v>42</v>
      </c>
      <c r="S113" s="10" t="s">
        <v>41</v>
      </c>
      <c r="T113" s="10" t="s">
        <v>42</v>
      </c>
      <c r="U113" s="10"/>
      <c r="W113" s="10" t="s">
        <v>41</v>
      </c>
      <c r="X113" s="10" t="s">
        <v>42</v>
      </c>
      <c r="Y113" s="10"/>
      <c r="AA113" s="10" t="s">
        <v>41</v>
      </c>
      <c r="AB113" s="10" t="s">
        <v>42</v>
      </c>
      <c r="AC113" s="10"/>
      <c r="AE113" s="10" t="s">
        <v>41</v>
      </c>
      <c r="AF113" s="10" t="s">
        <v>42</v>
      </c>
      <c r="AH113" s="10"/>
    </row>
    <row r="114" spans="14:34" x14ac:dyDescent="0.45">
      <c r="N114" s="17">
        <v>0</v>
      </c>
      <c r="O114" s="30">
        <f t="shared" ref="O114:O129" si="14">SUM(O47*$C$21)</f>
        <v>0</v>
      </c>
      <c r="P114" s="22">
        <f t="shared" ref="P114:P129" si="15">P47</f>
        <v>0</v>
      </c>
      <c r="Q114" s="22">
        <f t="shared" ref="Q114:Q129" si="16">SUM(O114*P114)</f>
        <v>0</v>
      </c>
      <c r="S114" s="30">
        <f t="shared" ref="S114:S129" si="17">SUM(S47*$D$21)</f>
        <v>0</v>
      </c>
      <c r="T114" s="22">
        <f t="shared" ref="T114:T129" si="18">T47</f>
        <v>0</v>
      </c>
      <c r="U114" s="22">
        <f t="shared" ref="U114:U129" si="19">SUM(S114*T114)</f>
        <v>0</v>
      </c>
      <c r="W114" s="30">
        <f t="shared" ref="W114:W129" si="20">SUM(W47*$E$21)</f>
        <v>0</v>
      </c>
      <c r="X114" s="22">
        <f t="shared" ref="X114:X129" si="21">X47</f>
        <v>0</v>
      </c>
      <c r="Y114" s="22">
        <f t="shared" ref="Y114:Y129" si="22">SUM(W114*X114)</f>
        <v>0</v>
      </c>
      <c r="AA114" s="30">
        <f t="shared" ref="AA114:AA129" si="23">SUM(AA47*$F$21)</f>
        <v>0</v>
      </c>
      <c r="AB114" s="22">
        <f t="shared" ref="AB114:AB129" si="24">AB47</f>
        <v>0</v>
      </c>
      <c r="AC114" s="22">
        <f>SUM(AA114*AB114)</f>
        <v>0</v>
      </c>
      <c r="AE114" s="30">
        <f t="shared" ref="AE114:AE129" si="25">SUM(AA114+W114+S114+O114)*$J$21</f>
        <v>0</v>
      </c>
      <c r="AF114" s="22">
        <f>IF(O114+S114+W114+AA114 =0,0,(P114*O114 +T114*S114+ X114*W114 +AB114*AA114)/(O114+S114+W114+AA114))</f>
        <v>0</v>
      </c>
      <c r="AG114">
        <f t="shared" ref="AG114:AG129" si="26">SUM(AE114*AF114)</f>
        <v>0</v>
      </c>
      <c r="AH114" s="22"/>
    </row>
    <row r="115" spans="14:34" x14ac:dyDescent="0.45">
      <c r="N115" s="17">
        <v>1</v>
      </c>
      <c r="O115" s="30">
        <f t="shared" si="14"/>
        <v>0</v>
      </c>
      <c r="P115" s="22">
        <f t="shared" si="15"/>
        <v>0</v>
      </c>
      <c r="Q115" s="22">
        <f t="shared" si="16"/>
        <v>0</v>
      </c>
      <c r="S115" s="30">
        <f t="shared" si="17"/>
        <v>0</v>
      </c>
      <c r="T115" s="22">
        <f t="shared" si="18"/>
        <v>0</v>
      </c>
      <c r="U115" s="22">
        <f t="shared" si="19"/>
        <v>0</v>
      </c>
      <c r="W115" s="30">
        <f t="shared" si="20"/>
        <v>0</v>
      </c>
      <c r="X115" s="22">
        <f t="shared" si="21"/>
        <v>0</v>
      </c>
      <c r="Y115" s="22">
        <f t="shared" si="22"/>
        <v>0</v>
      </c>
      <c r="AA115" s="30">
        <f t="shared" si="23"/>
        <v>0</v>
      </c>
      <c r="AB115" s="22">
        <f t="shared" si="24"/>
        <v>0</v>
      </c>
      <c r="AC115" s="22">
        <f t="shared" ref="AC115:AC129" si="27">SUM(AA115*AB115)</f>
        <v>0</v>
      </c>
      <c r="AE115" s="30">
        <f t="shared" si="25"/>
        <v>0</v>
      </c>
      <c r="AF115" s="22">
        <f t="shared" ref="AF115:AF129" si="28">IF(O115+S115+W115+AA115 =0,0,(P115*O115 +T115*S115+ X115*W115 +AB115*AA115)/(O115+S115+W115+AA115))</f>
        <v>0</v>
      </c>
      <c r="AG115">
        <f t="shared" si="26"/>
        <v>0</v>
      </c>
      <c r="AH115" s="22"/>
    </row>
    <row r="116" spans="14:34" x14ac:dyDescent="0.45">
      <c r="N116" s="17">
        <v>2</v>
      </c>
      <c r="O116" s="30">
        <f t="shared" si="14"/>
        <v>0</v>
      </c>
      <c r="P116" s="22">
        <f t="shared" si="15"/>
        <v>0</v>
      </c>
      <c r="Q116" s="22">
        <f t="shared" si="16"/>
        <v>0</v>
      </c>
      <c r="S116" s="30">
        <f t="shared" si="17"/>
        <v>0</v>
      </c>
      <c r="T116" s="22">
        <f t="shared" si="18"/>
        <v>0</v>
      </c>
      <c r="U116" s="22">
        <f t="shared" si="19"/>
        <v>0</v>
      </c>
      <c r="W116" s="30">
        <f t="shared" si="20"/>
        <v>0</v>
      </c>
      <c r="X116" s="22">
        <f t="shared" si="21"/>
        <v>0</v>
      </c>
      <c r="Y116" s="22">
        <f t="shared" si="22"/>
        <v>0</v>
      </c>
      <c r="AA116" s="30">
        <f t="shared" si="23"/>
        <v>0</v>
      </c>
      <c r="AB116" s="22">
        <f t="shared" si="24"/>
        <v>0</v>
      </c>
      <c r="AC116" s="22">
        <f t="shared" si="27"/>
        <v>0</v>
      </c>
      <c r="AE116" s="30">
        <f t="shared" si="25"/>
        <v>0</v>
      </c>
      <c r="AF116" s="22">
        <f t="shared" si="28"/>
        <v>0</v>
      </c>
      <c r="AG116">
        <f t="shared" si="26"/>
        <v>0</v>
      </c>
      <c r="AH116" s="22"/>
    </row>
    <row r="117" spans="14:34" x14ac:dyDescent="0.45">
      <c r="N117" s="17">
        <v>3</v>
      </c>
      <c r="O117" s="30">
        <f t="shared" si="14"/>
        <v>0</v>
      </c>
      <c r="P117" s="22">
        <f t="shared" si="15"/>
        <v>0</v>
      </c>
      <c r="Q117" s="22">
        <f t="shared" si="16"/>
        <v>0</v>
      </c>
      <c r="S117" s="30">
        <f t="shared" si="17"/>
        <v>0</v>
      </c>
      <c r="T117" s="22">
        <f t="shared" si="18"/>
        <v>0</v>
      </c>
      <c r="U117" s="22">
        <f t="shared" si="19"/>
        <v>0</v>
      </c>
      <c r="W117" s="30">
        <f t="shared" si="20"/>
        <v>0</v>
      </c>
      <c r="X117" s="22">
        <f t="shared" si="21"/>
        <v>0</v>
      </c>
      <c r="Y117" s="22">
        <f t="shared" si="22"/>
        <v>0</v>
      </c>
      <c r="AA117" s="30">
        <f t="shared" si="23"/>
        <v>0</v>
      </c>
      <c r="AB117" s="22">
        <f t="shared" si="24"/>
        <v>0</v>
      </c>
      <c r="AC117" s="22">
        <f t="shared" si="27"/>
        <v>0</v>
      </c>
      <c r="AE117" s="30">
        <f t="shared" si="25"/>
        <v>0</v>
      </c>
      <c r="AF117" s="22">
        <f t="shared" si="28"/>
        <v>0</v>
      </c>
      <c r="AG117">
        <f t="shared" si="26"/>
        <v>0</v>
      </c>
      <c r="AH117" s="22"/>
    </row>
    <row r="118" spans="14:34" x14ac:dyDescent="0.45">
      <c r="N118" s="17">
        <v>4</v>
      </c>
      <c r="O118" s="30">
        <f t="shared" si="14"/>
        <v>0</v>
      </c>
      <c r="P118" s="22">
        <f t="shared" si="15"/>
        <v>0</v>
      </c>
      <c r="Q118" s="22">
        <f t="shared" si="16"/>
        <v>0</v>
      </c>
      <c r="S118" s="30">
        <f t="shared" si="17"/>
        <v>0</v>
      </c>
      <c r="T118" s="22">
        <f t="shared" si="18"/>
        <v>0</v>
      </c>
      <c r="U118" s="22">
        <f t="shared" si="19"/>
        <v>0</v>
      </c>
      <c r="W118" s="30">
        <f t="shared" si="20"/>
        <v>0</v>
      </c>
      <c r="X118" s="22">
        <f t="shared" si="21"/>
        <v>0</v>
      </c>
      <c r="Y118" s="22">
        <f t="shared" si="22"/>
        <v>0</v>
      </c>
      <c r="AA118" s="30">
        <f t="shared" si="23"/>
        <v>0</v>
      </c>
      <c r="AB118" s="22">
        <f t="shared" si="24"/>
        <v>0</v>
      </c>
      <c r="AC118" s="22">
        <f t="shared" si="27"/>
        <v>0</v>
      </c>
      <c r="AE118" s="30">
        <f t="shared" si="25"/>
        <v>0</v>
      </c>
      <c r="AF118" s="22">
        <f t="shared" si="28"/>
        <v>0</v>
      </c>
      <c r="AG118">
        <f t="shared" si="26"/>
        <v>0</v>
      </c>
      <c r="AH118" s="22"/>
    </row>
    <row r="119" spans="14:34" x14ac:dyDescent="0.45">
      <c r="N119" s="17">
        <v>5</v>
      </c>
      <c r="O119" s="30">
        <f t="shared" si="14"/>
        <v>0</v>
      </c>
      <c r="P119" s="22">
        <f t="shared" si="15"/>
        <v>0</v>
      </c>
      <c r="Q119" s="22">
        <f t="shared" si="16"/>
        <v>0</v>
      </c>
      <c r="S119" s="30">
        <f t="shared" si="17"/>
        <v>0</v>
      </c>
      <c r="T119" s="22">
        <f t="shared" si="18"/>
        <v>0</v>
      </c>
      <c r="U119" s="22">
        <f t="shared" si="19"/>
        <v>0</v>
      </c>
      <c r="W119" s="30">
        <f t="shared" si="20"/>
        <v>0</v>
      </c>
      <c r="X119" s="22">
        <f t="shared" si="21"/>
        <v>0</v>
      </c>
      <c r="Y119" s="22">
        <f t="shared" si="22"/>
        <v>0</v>
      </c>
      <c r="AA119" s="30">
        <f t="shared" si="23"/>
        <v>0</v>
      </c>
      <c r="AB119" s="22">
        <f t="shared" si="24"/>
        <v>0</v>
      </c>
      <c r="AC119" s="22">
        <f t="shared" si="27"/>
        <v>0</v>
      </c>
      <c r="AE119" s="30">
        <f t="shared" si="25"/>
        <v>0</v>
      </c>
      <c r="AF119" s="22">
        <f t="shared" si="28"/>
        <v>0</v>
      </c>
      <c r="AG119">
        <f t="shared" si="26"/>
        <v>0</v>
      </c>
      <c r="AH119" s="22"/>
    </row>
    <row r="120" spans="14:34" x14ac:dyDescent="0.45">
      <c r="N120" s="17">
        <v>6</v>
      </c>
      <c r="O120" s="30">
        <f t="shared" si="14"/>
        <v>0</v>
      </c>
      <c r="P120" s="22">
        <f t="shared" si="15"/>
        <v>0</v>
      </c>
      <c r="Q120" s="22">
        <f t="shared" si="16"/>
        <v>0</v>
      </c>
      <c r="S120" s="30">
        <f t="shared" si="17"/>
        <v>0</v>
      </c>
      <c r="T120" s="22">
        <f t="shared" si="18"/>
        <v>0</v>
      </c>
      <c r="U120" s="22">
        <f t="shared" si="19"/>
        <v>0</v>
      </c>
      <c r="W120" s="30">
        <f t="shared" si="20"/>
        <v>0</v>
      </c>
      <c r="X120" s="22">
        <f t="shared" si="21"/>
        <v>0</v>
      </c>
      <c r="Y120" s="22">
        <f t="shared" si="22"/>
        <v>0</v>
      </c>
      <c r="AA120" s="30">
        <f t="shared" si="23"/>
        <v>0</v>
      </c>
      <c r="AB120" s="22">
        <f t="shared" si="24"/>
        <v>0</v>
      </c>
      <c r="AC120" s="22">
        <f t="shared" si="27"/>
        <v>0</v>
      </c>
      <c r="AE120" s="30">
        <f t="shared" si="25"/>
        <v>0</v>
      </c>
      <c r="AF120" s="22">
        <f t="shared" si="28"/>
        <v>0</v>
      </c>
      <c r="AG120">
        <f t="shared" si="26"/>
        <v>0</v>
      </c>
      <c r="AH120" s="22"/>
    </row>
    <row r="121" spans="14:34" x14ac:dyDescent="0.45">
      <c r="N121" s="17">
        <v>7</v>
      </c>
      <c r="O121" s="30">
        <f t="shared" si="14"/>
        <v>0</v>
      </c>
      <c r="P121" s="22">
        <f t="shared" si="15"/>
        <v>0</v>
      </c>
      <c r="Q121" s="22">
        <f t="shared" si="16"/>
        <v>0</v>
      </c>
      <c r="S121" s="30">
        <f t="shared" si="17"/>
        <v>0</v>
      </c>
      <c r="T121" s="22">
        <f t="shared" si="18"/>
        <v>0</v>
      </c>
      <c r="U121" s="22">
        <f t="shared" si="19"/>
        <v>0</v>
      </c>
      <c r="W121" s="30">
        <f t="shared" si="20"/>
        <v>0</v>
      </c>
      <c r="X121" s="22">
        <f t="shared" si="21"/>
        <v>0</v>
      </c>
      <c r="Y121" s="22">
        <f t="shared" si="22"/>
        <v>0</v>
      </c>
      <c r="AA121" s="30">
        <f t="shared" si="23"/>
        <v>0</v>
      </c>
      <c r="AB121" s="22">
        <f t="shared" si="24"/>
        <v>0</v>
      </c>
      <c r="AC121" s="22">
        <f t="shared" si="27"/>
        <v>0</v>
      </c>
      <c r="AE121" s="30">
        <f t="shared" si="25"/>
        <v>0</v>
      </c>
      <c r="AF121" s="22">
        <f t="shared" si="28"/>
        <v>0</v>
      </c>
      <c r="AG121">
        <f t="shared" si="26"/>
        <v>0</v>
      </c>
      <c r="AH121" s="22"/>
    </row>
    <row r="122" spans="14:34" x14ac:dyDescent="0.45">
      <c r="N122" s="17">
        <v>8</v>
      </c>
      <c r="O122" s="30">
        <f t="shared" si="14"/>
        <v>0</v>
      </c>
      <c r="P122" s="22">
        <f t="shared" si="15"/>
        <v>0</v>
      </c>
      <c r="Q122" s="22">
        <f t="shared" si="16"/>
        <v>0</v>
      </c>
      <c r="S122" s="30">
        <f t="shared" si="17"/>
        <v>0</v>
      </c>
      <c r="T122" s="22">
        <f t="shared" si="18"/>
        <v>0</v>
      </c>
      <c r="U122" s="22">
        <f t="shared" si="19"/>
        <v>0</v>
      </c>
      <c r="W122" s="30">
        <f t="shared" si="20"/>
        <v>0</v>
      </c>
      <c r="X122" s="22">
        <f t="shared" si="21"/>
        <v>0</v>
      </c>
      <c r="Y122" s="22">
        <f t="shared" si="22"/>
        <v>0</v>
      </c>
      <c r="AA122" s="30">
        <f t="shared" si="23"/>
        <v>0</v>
      </c>
      <c r="AB122" s="22">
        <f t="shared" si="24"/>
        <v>0</v>
      </c>
      <c r="AC122" s="22">
        <f t="shared" si="27"/>
        <v>0</v>
      </c>
      <c r="AE122" s="30">
        <f t="shared" si="25"/>
        <v>0</v>
      </c>
      <c r="AF122" s="22">
        <f t="shared" si="28"/>
        <v>0</v>
      </c>
      <c r="AG122">
        <f t="shared" si="26"/>
        <v>0</v>
      </c>
      <c r="AH122" s="22"/>
    </row>
    <row r="123" spans="14:34" x14ac:dyDescent="0.45">
      <c r="N123" s="17">
        <v>9</v>
      </c>
      <c r="O123" s="30">
        <f t="shared" si="14"/>
        <v>0</v>
      </c>
      <c r="P123" s="22">
        <f t="shared" si="15"/>
        <v>0</v>
      </c>
      <c r="Q123" s="22">
        <f t="shared" si="16"/>
        <v>0</v>
      </c>
      <c r="S123" s="30">
        <f t="shared" si="17"/>
        <v>0</v>
      </c>
      <c r="T123" s="22">
        <f t="shared" si="18"/>
        <v>0</v>
      </c>
      <c r="U123" s="22">
        <f t="shared" si="19"/>
        <v>0</v>
      </c>
      <c r="W123" s="30">
        <f t="shared" si="20"/>
        <v>0</v>
      </c>
      <c r="X123" s="22">
        <f t="shared" si="21"/>
        <v>0</v>
      </c>
      <c r="Y123" s="22">
        <f t="shared" si="22"/>
        <v>0</v>
      </c>
      <c r="AA123" s="30">
        <f t="shared" si="23"/>
        <v>0</v>
      </c>
      <c r="AB123" s="22">
        <f t="shared" si="24"/>
        <v>0</v>
      </c>
      <c r="AC123" s="22">
        <f t="shared" si="27"/>
        <v>0</v>
      </c>
      <c r="AE123" s="30">
        <f t="shared" si="25"/>
        <v>0</v>
      </c>
      <c r="AF123" s="22">
        <f t="shared" si="28"/>
        <v>0</v>
      </c>
      <c r="AG123">
        <f t="shared" si="26"/>
        <v>0</v>
      </c>
      <c r="AH123" s="22"/>
    </row>
    <row r="124" spans="14:34" x14ac:dyDescent="0.45">
      <c r="N124" s="17">
        <v>10</v>
      </c>
      <c r="O124" s="30">
        <f t="shared" si="14"/>
        <v>0</v>
      </c>
      <c r="P124" s="22">
        <f t="shared" si="15"/>
        <v>0</v>
      </c>
      <c r="Q124" s="22">
        <f t="shared" si="16"/>
        <v>0</v>
      </c>
      <c r="S124" s="30">
        <f t="shared" si="17"/>
        <v>0</v>
      </c>
      <c r="T124" s="22">
        <f t="shared" si="18"/>
        <v>0</v>
      </c>
      <c r="U124" s="22">
        <f t="shared" si="19"/>
        <v>0</v>
      </c>
      <c r="W124" s="30">
        <f t="shared" si="20"/>
        <v>0</v>
      </c>
      <c r="X124" s="22">
        <f t="shared" si="21"/>
        <v>0</v>
      </c>
      <c r="Y124" s="22">
        <f t="shared" si="22"/>
        <v>0</v>
      </c>
      <c r="AA124" s="30">
        <f t="shared" si="23"/>
        <v>0</v>
      </c>
      <c r="AB124" s="22">
        <f t="shared" si="24"/>
        <v>0</v>
      </c>
      <c r="AC124" s="22">
        <f t="shared" si="27"/>
        <v>0</v>
      </c>
      <c r="AE124" s="30">
        <f t="shared" si="25"/>
        <v>0</v>
      </c>
      <c r="AF124" s="22">
        <f t="shared" si="28"/>
        <v>0</v>
      </c>
      <c r="AG124">
        <f t="shared" si="26"/>
        <v>0</v>
      </c>
      <c r="AH124" s="22"/>
    </row>
    <row r="125" spans="14:34" x14ac:dyDescent="0.45">
      <c r="N125" s="17">
        <v>11</v>
      </c>
      <c r="O125" s="30">
        <f t="shared" si="14"/>
        <v>0</v>
      </c>
      <c r="P125" s="22">
        <f t="shared" si="15"/>
        <v>0</v>
      </c>
      <c r="Q125" s="22">
        <f t="shared" si="16"/>
        <v>0</v>
      </c>
      <c r="S125" s="30">
        <f t="shared" si="17"/>
        <v>0</v>
      </c>
      <c r="T125" s="22">
        <f t="shared" si="18"/>
        <v>0</v>
      </c>
      <c r="U125" s="22">
        <f t="shared" si="19"/>
        <v>0</v>
      </c>
      <c r="W125" s="30">
        <f t="shared" si="20"/>
        <v>0</v>
      </c>
      <c r="X125" s="22">
        <f t="shared" si="21"/>
        <v>0</v>
      </c>
      <c r="Y125" s="22">
        <f t="shared" si="22"/>
        <v>0</v>
      </c>
      <c r="AA125" s="30">
        <f t="shared" si="23"/>
        <v>0</v>
      </c>
      <c r="AB125" s="22">
        <f t="shared" si="24"/>
        <v>0</v>
      </c>
      <c r="AC125" s="22">
        <f t="shared" si="27"/>
        <v>0</v>
      </c>
      <c r="AE125" s="30">
        <f t="shared" si="25"/>
        <v>0</v>
      </c>
      <c r="AF125" s="22">
        <f t="shared" si="28"/>
        <v>0</v>
      </c>
      <c r="AG125">
        <f t="shared" si="26"/>
        <v>0</v>
      </c>
      <c r="AH125" s="22"/>
    </row>
    <row r="126" spans="14:34" x14ac:dyDescent="0.45">
      <c r="N126" s="17">
        <v>12</v>
      </c>
      <c r="O126" s="30">
        <f t="shared" si="14"/>
        <v>0</v>
      </c>
      <c r="P126" s="22">
        <f t="shared" si="15"/>
        <v>0</v>
      </c>
      <c r="Q126" s="22">
        <f t="shared" si="16"/>
        <v>0</v>
      </c>
      <c r="S126" s="30">
        <f t="shared" si="17"/>
        <v>0</v>
      </c>
      <c r="T126" s="22">
        <f t="shared" si="18"/>
        <v>0</v>
      </c>
      <c r="U126" s="22">
        <f t="shared" si="19"/>
        <v>0</v>
      </c>
      <c r="W126" s="30">
        <f t="shared" si="20"/>
        <v>0</v>
      </c>
      <c r="X126" s="22">
        <f t="shared" si="21"/>
        <v>0</v>
      </c>
      <c r="Y126" s="22">
        <f t="shared" si="22"/>
        <v>0</v>
      </c>
      <c r="AA126" s="30">
        <f t="shared" si="23"/>
        <v>0</v>
      </c>
      <c r="AB126" s="22">
        <f t="shared" si="24"/>
        <v>0</v>
      </c>
      <c r="AC126" s="22">
        <f t="shared" si="27"/>
        <v>0</v>
      </c>
      <c r="AE126" s="30">
        <f t="shared" si="25"/>
        <v>0</v>
      </c>
      <c r="AF126" s="22">
        <f t="shared" si="28"/>
        <v>0</v>
      </c>
      <c r="AG126">
        <f t="shared" si="26"/>
        <v>0</v>
      </c>
      <c r="AH126" s="22"/>
    </row>
    <row r="127" spans="14:34" x14ac:dyDescent="0.45">
      <c r="N127" s="17">
        <v>13</v>
      </c>
      <c r="O127" s="30">
        <f t="shared" si="14"/>
        <v>0</v>
      </c>
      <c r="P127" s="22">
        <f t="shared" si="15"/>
        <v>0</v>
      </c>
      <c r="Q127" s="22">
        <f t="shared" si="16"/>
        <v>0</v>
      </c>
      <c r="S127" s="30">
        <f t="shared" si="17"/>
        <v>0</v>
      </c>
      <c r="T127" s="22">
        <f t="shared" si="18"/>
        <v>0</v>
      </c>
      <c r="U127" s="22">
        <f t="shared" si="19"/>
        <v>0</v>
      </c>
      <c r="W127" s="30">
        <f t="shared" si="20"/>
        <v>0</v>
      </c>
      <c r="X127" s="22">
        <f t="shared" si="21"/>
        <v>0</v>
      </c>
      <c r="Y127" s="22">
        <f t="shared" si="22"/>
        <v>0</v>
      </c>
      <c r="AA127" s="30">
        <f t="shared" si="23"/>
        <v>0</v>
      </c>
      <c r="AB127" s="22">
        <f t="shared" si="24"/>
        <v>0</v>
      </c>
      <c r="AC127" s="22">
        <f t="shared" si="27"/>
        <v>0</v>
      </c>
      <c r="AE127" s="30">
        <f t="shared" si="25"/>
        <v>0</v>
      </c>
      <c r="AF127" s="22">
        <f t="shared" si="28"/>
        <v>0</v>
      </c>
      <c r="AG127">
        <f t="shared" si="26"/>
        <v>0</v>
      </c>
      <c r="AH127" s="22"/>
    </row>
    <row r="128" spans="14:34" x14ac:dyDescent="0.45">
      <c r="N128" s="17">
        <v>14</v>
      </c>
      <c r="O128" s="30">
        <f t="shared" si="14"/>
        <v>0</v>
      </c>
      <c r="P128" s="22">
        <f t="shared" si="15"/>
        <v>0</v>
      </c>
      <c r="Q128" s="22">
        <f t="shared" si="16"/>
        <v>0</v>
      </c>
      <c r="S128" s="30">
        <f t="shared" si="17"/>
        <v>0</v>
      </c>
      <c r="T128" s="22">
        <f t="shared" si="18"/>
        <v>0</v>
      </c>
      <c r="U128" s="22">
        <f t="shared" si="19"/>
        <v>0</v>
      </c>
      <c r="W128" s="30">
        <f t="shared" si="20"/>
        <v>0</v>
      </c>
      <c r="X128" s="22">
        <f t="shared" si="21"/>
        <v>0</v>
      </c>
      <c r="Y128" s="22">
        <f t="shared" si="22"/>
        <v>0</v>
      </c>
      <c r="AA128" s="30">
        <f t="shared" si="23"/>
        <v>0</v>
      </c>
      <c r="AB128" s="22">
        <f t="shared" si="24"/>
        <v>0</v>
      </c>
      <c r="AC128" s="22">
        <f t="shared" si="27"/>
        <v>0</v>
      </c>
      <c r="AE128" s="30">
        <f t="shared" si="25"/>
        <v>0</v>
      </c>
      <c r="AF128" s="22">
        <f t="shared" si="28"/>
        <v>0</v>
      </c>
      <c r="AG128">
        <f t="shared" si="26"/>
        <v>0</v>
      </c>
      <c r="AH128" s="22"/>
    </row>
    <row r="129" spans="14:34" x14ac:dyDescent="0.45">
      <c r="N129" s="17" t="s">
        <v>53</v>
      </c>
      <c r="O129" s="30">
        <f t="shared" si="14"/>
        <v>0</v>
      </c>
      <c r="P129" s="22">
        <f t="shared" si="15"/>
        <v>0</v>
      </c>
      <c r="Q129" s="22">
        <f t="shared" si="16"/>
        <v>0</v>
      </c>
      <c r="S129" s="30">
        <f t="shared" si="17"/>
        <v>0</v>
      </c>
      <c r="T129" s="22">
        <f t="shared" si="18"/>
        <v>0</v>
      </c>
      <c r="U129" s="22">
        <f t="shared" si="19"/>
        <v>0</v>
      </c>
      <c r="W129" s="30">
        <f t="shared" si="20"/>
        <v>0</v>
      </c>
      <c r="X129" s="22">
        <f t="shared" si="21"/>
        <v>0</v>
      </c>
      <c r="Y129" s="22">
        <f t="shared" si="22"/>
        <v>0</v>
      </c>
      <c r="AA129" s="30">
        <f t="shared" si="23"/>
        <v>0</v>
      </c>
      <c r="AB129" s="22">
        <f t="shared" si="24"/>
        <v>0</v>
      </c>
      <c r="AC129" s="22">
        <f t="shared" si="27"/>
        <v>0</v>
      </c>
      <c r="AE129" s="30">
        <f t="shared" si="25"/>
        <v>0</v>
      </c>
      <c r="AF129" s="22">
        <f t="shared" si="28"/>
        <v>0</v>
      </c>
      <c r="AG129">
        <f t="shared" si="26"/>
        <v>0</v>
      </c>
      <c r="AH129" s="22"/>
    </row>
    <row r="131" spans="14:34" x14ac:dyDescent="0.45">
      <c r="N131" t="s">
        <v>54</v>
      </c>
      <c r="O131" s="38">
        <f>SUM(O114:O129)</f>
        <v>0</v>
      </c>
      <c r="Q131" s="22">
        <f>SUM(Q114:Q129)</f>
        <v>0</v>
      </c>
      <c r="S131" s="30">
        <f>SUM(S114:S129)</f>
        <v>0</v>
      </c>
      <c r="U131" s="22">
        <f>SUM(U114:U129)</f>
        <v>0</v>
      </c>
      <c r="W131" s="38">
        <f>SUM(W114:W129)</f>
        <v>0</v>
      </c>
      <c r="Y131" s="22">
        <f>SUM(Y114:Y129)</f>
        <v>0</v>
      </c>
      <c r="AA131" s="38">
        <f>SUM(AA114:AA129)</f>
        <v>0</v>
      </c>
      <c r="AC131" s="22">
        <f>SUM(AC114:AC129)</f>
        <v>0</v>
      </c>
      <c r="AE131" s="31">
        <f>SUM(AE114:AE129)</f>
        <v>0</v>
      </c>
      <c r="AF131" s="2"/>
      <c r="AG131">
        <f>SUM(AG114:AG129)</f>
        <v>0</v>
      </c>
      <c r="AH131" s="22"/>
    </row>
    <row r="135" spans="14:34" x14ac:dyDescent="0.45">
      <c r="N135" s="3" t="s">
        <v>26</v>
      </c>
      <c r="P135" s="5" t="str">
        <f>($C$3)</f>
        <v>p7eINT_metier</v>
      </c>
      <c r="T135" s="6" t="s">
        <v>27</v>
      </c>
      <c r="W135" s="7" t="str">
        <f>($C$5)</f>
        <v>Plaice VIIe - International (Used metier based datasets)</v>
      </c>
    </row>
    <row r="136" spans="14:34" x14ac:dyDescent="0.45">
      <c r="N136" s="3"/>
    </row>
    <row r="137" spans="14:34" x14ac:dyDescent="0.45">
      <c r="N137" s="6" t="s">
        <v>29</v>
      </c>
      <c r="P137" s="5">
        <f>($B$7)</f>
        <v>1984</v>
      </c>
      <c r="Q137" s="9"/>
      <c r="R137" s="9"/>
      <c r="S137" s="9"/>
      <c r="T137" s="6" t="s">
        <v>30</v>
      </c>
      <c r="U137" s="10"/>
      <c r="W137" s="5" t="str">
        <f>($D$7)</f>
        <v>Combined</v>
      </c>
    </row>
    <row r="138" spans="14:34" x14ac:dyDescent="0.45">
      <c r="N138" s="6"/>
      <c r="P138" s="6"/>
      <c r="Q138" s="9"/>
      <c r="R138" s="9"/>
      <c r="S138" s="9"/>
      <c r="U138" s="10"/>
    </row>
    <row r="139" spans="14:34" x14ac:dyDescent="0.45">
      <c r="N139" s="6" t="s">
        <v>32</v>
      </c>
      <c r="P139" s="36">
        <f>($F$7)</f>
        <v>42194</v>
      </c>
      <c r="Q139" s="2"/>
      <c r="R139" s="2"/>
      <c r="T139" s="6" t="s">
        <v>33</v>
      </c>
      <c r="U139" s="2"/>
      <c r="W139" s="5" t="str">
        <f>($J$7)</f>
        <v>idh</v>
      </c>
    </row>
    <row r="142" spans="14:34" x14ac:dyDescent="0.45">
      <c r="N142" s="15" t="s">
        <v>68</v>
      </c>
      <c r="X142" s="57" t="s">
        <v>154</v>
      </c>
    </row>
    <row r="143" spans="14:34" x14ac:dyDescent="0.45">
      <c r="X143" s="57" t="s">
        <v>155</v>
      </c>
    </row>
    <row r="144" spans="14:34" x14ac:dyDescent="0.45">
      <c r="N144" s="3" t="s">
        <v>78</v>
      </c>
      <c r="S144">
        <v>1.5E-3</v>
      </c>
      <c r="T144">
        <v>9.2100000000000001E-2</v>
      </c>
      <c r="W144">
        <v>1.04E-2</v>
      </c>
    </row>
    <row r="145" spans="10:39" x14ac:dyDescent="0.45">
      <c r="AH145" s="66"/>
      <c r="AI145" s="66"/>
      <c r="AJ145" s="67"/>
      <c r="AK145" s="67"/>
      <c r="AL145" s="67"/>
      <c r="AM145" s="67"/>
    </row>
    <row r="146" spans="10:39" x14ac:dyDescent="0.45">
      <c r="O146" s="37" t="str">
        <f>J13</f>
        <v>TOTAL</v>
      </c>
      <c r="P146" s="2"/>
      <c r="AA146" s="42" t="s">
        <v>79</v>
      </c>
      <c r="AF146" s="42" t="s">
        <v>79</v>
      </c>
      <c r="AH146" s="66"/>
      <c r="AI146" s="66"/>
      <c r="AJ146" s="68" t="s">
        <v>79</v>
      </c>
      <c r="AK146" s="67"/>
      <c r="AL146" s="67"/>
      <c r="AM146" s="67"/>
    </row>
    <row r="147" spans="10:39" x14ac:dyDescent="0.45">
      <c r="O147" s="37" t="str">
        <f>J14</f>
        <v>ANNUAL</v>
      </c>
      <c r="P147" s="2"/>
      <c r="S147" t="s">
        <v>80</v>
      </c>
      <c r="T147" t="s">
        <v>81</v>
      </c>
      <c r="AA147" s="42" t="s">
        <v>82</v>
      </c>
      <c r="AE147" t="s">
        <v>80</v>
      </c>
      <c r="AF147" s="42" t="s">
        <v>82</v>
      </c>
      <c r="AH147" s="66"/>
      <c r="AI147" s="66"/>
      <c r="AJ147" s="68" t="s">
        <v>83</v>
      </c>
      <c r="AK147" s="67"/>
      <c r="AL147" s="67"/>
      <c r="AM147" s="67"/>
    </row>
    <row r="148" spans="10:39" x14ac:dyDescent="0.45">
      <c r="N148" s="17" t="s">
        <v>40</v>
      </c>
      <c r="O148" s="10" t="s">
        <v>74</v>
      </c>
      <c r="P148" s="10" t="s">
        <v>75</v>
      </c>
      <c r="S148" t="s">
        <v>84</v>
      </c>
      <c r="T148" t="s">
        <v>85</v>
      </c>
      <c r="W148" t="s">
        <v>86</v>
      </c>
      <c r="X148" t="s">
        <v>87</v>
      </c>
      <c r="AA148" s="42" t="s">
        <v>88</v>
      </c>
      <c r="AE148" t="s">
        <v>89</v>
      </c>
      <c r="AF148" s="42" t="s">
        <v>90</v>
      </c>
      <c r="AH148" s="66"/>
      <c r="AI148" s="66"/>
      <c r="AJ148" s="68" t="s">
        <v>91</v>
      </c>
      <c r="AK148" s="67"/>
      <c r="AL148" s="67"/>
      <c r="AM148" s="67"/>
    </row>
    <row r="149" spans="10:39" x14ac:dyDescent="0.45">
      <c r="N149" s="17">
        <v>0</v>
      </c>
      <c r="O149" s="30">
        <f t="shared" ref="O149:O164" si="29">SUM(AE81+AE114)</f>
        <v>0</v>
      </c>
      <c r="P149" s="22">
        <f t="shared" ref="P149:P164" si="30">IF(AE81+AE114=0,0,(AE81*AF81+AE114* AF114)/(AE81+AE114))</f>
        <v>0</v>
      </c>
      <c r="Q149" s="22">
        <f t="shared" ref="Q149:Q164" si="31">SUM(O149*P149)</f>
        <v>0</v>
      </c>
      <c r="AF149" s="42"/>
      <c r="AH149" s="66"/>
      <c r="AI149" s="66"/>
      <c r="AJ149" s="67">
        <f t="shared" ref="AJ149:AJ164" si="32">SUM(O149*P149)</f>
        <v>0</v>
      </c>
      <c r="AK149" s="67"/>
      <c r="AL149" s="69">
        <f t="shared" ref="AL149:AL164" si="33">SUM(P149*$AJ$168)</f>
        <v>0</v>
      </c>
      <c r="AM149" s="67"/>
    </row>
    <row r="150" spans="10:39" x14ac:dyDescent="0.45">
      <c r="J150" s="56"/>
      <c r="N150" s="17">
        <v>1</v>
      </c>
      <c r="O150" s="30">
        <f t="shared" si="29"/>
        <v>77000</v>
      </c>
      <c r="P150" s="22">
        <f t="shared" si="30"/>
        <v>0.152</v>
      </c>
      <c r="Q150" s="22">
        <f t="shared" si="31"/>
        <v>11704</v>
      </c>
      <c r="S150">
        <v>1.5</v>
      </c>
      <c r="T150" s="22">
        <f t="shared" ref="T150:T164" si="34">P150</f>
        <v>0.152</v>
      </c>
      <c r="W150" s="22">
        <f>SUM(($S$144*S150^2)+($T$144*S150)+$W$144)</f>
        <v>0.15192499999999998</v>
      </c>
      <c r="X150">
        <f>SUM(O150*W150)</f>
        <v>11698.224999999999</v>
      </c>
      <c r="AA150" s="43">
        <f>SUM(W150*$X$168)</f>
        <v>0.15290879866137136</v>
      </c>
      <c r="AE150">
        <v>1</v>
      </c>
      <c r="AF150" s="43">
        <f>SUM(($S$144*AE150^2)+($T$144*AE150)+$W$144)*$X$168</f>
        <v>0.104673457698092</v>
      </c>
      <c r="AH150" s="66"/>
      <c r="AI150" s="66"/>
      <c r="AJ150" s="67">
        <f>SUM(O150*P150)</f>
        <v>11704</v>
      </c>
      <c r="AK150" s="67"/>
      <c r="AL150" s="69">
        <f t="shared" si="33"/>
        <v>0.15195668427225173</v>
      </c>
      <c r="AM150" s="67"/>
    </row>
    <row r="151" spans="10:39" x14ac:dyDescent="0.45">
      <c r="J151" s="56"/>
      <c r="N151" s="17">
        <v>2</v>
      </c>
      <c r="O151" s="30">
        <f t="shared" si="29"/>
        <v>927537.5</v>
      </c>
      <c r="P151" s="22">
        <f t="shared" si="30"/>
        <v>0.26622700909576363</v>
      </c>
      <c r="Q151" s="22">
        <f t="shared" si="31"/>
        <v>246935.53444916187</v>
      </c>
      <c r="S151">
        <v>2.5</v>
      </c>
      <c r="T151" s="22">
        <f t="shared" si="34"/>
        <v>0.26622700909576363</v>
      </c>
      <c r="W151" s="22">
        <f t="shared" ref="W151:W164" si="35">SUM(($S$144*S151^2)+($T$144*S151)+$W$144)</f>
        <v>0.250025</v>
      </c>
      <c r="X151">
        <f t="shared" ref="X151:X164" si="36">SUM(O151*W151)</f>
        <v>231907.56343750001</v>
      </c>
      <c r="AA151" s="43">
        <f t="shared" ref="AA151:AA164" si="37">SUM(W151*$X$168)</f>
        <v>0.25164405058620626</v>
      </c>
      <c r="AE151">
        <v>2</v>
      </c>
      <c r="AF151" s="43">
        <f t="shared" ref="AF151:AF164" si="38">SUM(($S$144*AE151^2)+($T$144*AE151)+$W$144)*$X$168</f>
        <v>0.20189899629074282</v>
      </c>
      <c r="AH151" s="66"/>
      <c r="AI151" s="66"/>
      <c r="AJ151" s="67">
        <f t="shared" si="32"/>
        <v>246935.53444916187</v>
      </c>
      <c r="AK151" s="67"/>
      <c r="AL151" s="69">
        <f t="shared" si="33"/>
        <v>0.26615114188099243</v>
      </c>
      <c r="AM151" s="67"/>
    </row>
    <row r="152" spans="10:39" x14ac:dyDescent="0.45">
      <c r="J152" s="56"/>
      <c r="N152" s="17">
        <v>3</v>
      </c>
      <c r="O152" s="30">
        <f t="shared" si="29"/>
        <v>1649788.5</v>
      </c>
      <c r="P152" s="22">
        <f t="shared" si="30"/>
        <v>0.36114834834443571</v>
      </c>
      <c r="Q152" s="22">
        <f t="shared" si="31"/>
        <v>595818.39189264411</v>
      </c>
      <c r="S152">
        <v>3.5</v>
      </c>
      <c r="T152" s="22">
        <f t="shared" si="34"/>
        <v>0.36114834834443571</v>
      </c>
      <c r="W152" s="22">
        <f t="shared" si="35"/>
        <v>0.35112500000000002</v>
      </c>
      <c r="X152">
        <f t="shared" si="36"/>
        <v>579281.98706250009</v>
      </c>
      <c r="AA152" s="43">
        <f t="shared" si="37"/>
        <v>0.35339872917540915</v>
      </c>
      <c r="AE152">
        <v>3</v>
      </c>
      <c r="AF152" s="43">
        <f t="shared" si="38"/>
        <v>0.30214396154776169</v>
      </c>
      <c r="AH152" s="66"/>
      <c r="AI152" s="66"/>
      <c r="AJ152" s="67">
        <f t="shared" si="32"/>
        <v>595818.39189264411</v>
      </c>
      <c r="AK152" s="67"/>
      <c r="AL152" s="69">
        <f t="shared" si="33"/>
        <v>0.36104543121592503</v>
      </c>
      <c r="AM152" s="67"/>
    </row>
    <row r="153" spans="10:39" x14ac:dyDescent="0.45">
      <c r="J153" s="56"/>
      <c r="N153" s="17">
        <v>4</v>
      </c>
      <c r="O153" s="30">
        <f t="shared" si="29"/>
        <v>659480</v>
      </c>
      <c r="P153" s="22">
        <f t="shared" si="30"/>
        <v>0.43354496652271834</v>
      </c>
      <c r="Q153" s="22">
        <f t="shared" si="31"/>
        <v>285914.23452240229</v>
      </c>
      <c r="S153">
        <v>4.5</v>
      </c>
      <c r="T153" s="22">
        <f t="shared" si="34"/>
        <v>0.43354496652271834</v>
      </c>
      <c r="W153" s="22">
        <f t="shared" si="35"/>
        <v>0.45522499999999999</v>
      </c>
      <c r="X153">
        <f t="shared" si="36"/>
        <v>300211.783</v>
      </c>
      <c r="AA153" s="43">
        <f t="shared" si="37"/>
        <v>0.45817283442898005</v>
      </c>
      <c r="AE153">
        <v>4</v>
      </c>
      <c r="AF153" s="43">
        <f t="shared" si="38"/>
        <v>0.40540835346914861</v>
      </c>
      <c r="AH153" s="66"/>
      <c r="AI153" s="66"/>
      <c r="AJ153" s="67">
        <f t="shared" si="32"/>
        <v>285914.23452240229</v>
      </c>
      <c r="AK153" s="67"/>
      <c r="AL153" s="69">
        <f t="shared" si="33"/>
        <v>0.43342141839287279</v>
      </c>
      <c r="AM153" s="67"/>
    </row>
    <row r="154" spans="10:39" x14ac:dyDescent="0.45">
      <c r="J154" s="56"/>
      <c r="N154" s="17">
        <v>5</v>
      </c>
      <c r="O154" s="30">
        <f t="shared" si="29"/>
        <v>517950</v>
      </c>
      <c r="P154" s="22">
        <f t="shared" si="30"/>
        <v>0.54969043311339494</v>
      </c>
      <c r="Q154" s="22">
        <f t="shared" si="31"/>
        <v>284712.15983108291</v>
      </c>
      <c r="S154">
        <v>5.5</v>
      </c>
      <c r="T154" s="22">
        <f t="shared" si="34"/>
        <v>0.54969043311339494</v>
      </c>
      <c r="W154" s="22">
        <f t="shared" si="35"/>
        <v>0.56232499999999996</v>
      </c>
      <c r="X154">
        <f t="shared" si="36"/>
        <v>291256.23374999996</v>
      </c>
      <c r="AA154" s="43">
        <f t="shared" si="37"/>
        <v>0.56596636634691899</v>
      </c>
      <c r="AE154">
        <v>5</v>
      </c>
      <c r="AF154" s="43">
        <f t="shared" si="38"/>
        <v>0.51169217205490347</v>
      </c>
      <c r="AH154" s="66"/>
      <c r="AI154" s="66"/>
      <c r="AJ154" s="67">
        <f t="shared" si="32"/>
        <v>284712.15983108291</v>
      </c>
      <c r="AK154" s="67"/>
      <c r="AL154" s="69">
        <f t="shared" si="33"/>
        <v>0.54953378679006226</v>
      </c>
      <c r="AM154" s="67"/>
    </row>
    <row r="155" spans="10:39" x14ac:dyDescent="0.45">
      <c r="J155" s="56"/>
      <c r="N155" s="17">
        <v>6</v>
      </c>
      <c r="O155" s="30">
        <f t="shared" si="29"/>
        <v>190800</v>
      </c>
      <c r="P155" s="22">
        <f t="shared" si="30"/>
        <v>0.67693959266314896</v>
      </c>
      <c r="Q155" s="22">
        <f t="shared" si="31"/>
        <v>129160.07428012881</v>
      </c>
      <c r="S155">
        <v>6.5</v>
      </c>
      <c r="T155" s="22">
        <f t="shared" si="34"/>
        <v>0.67693959266314896</v>
      </c>
      <c r="W155" s="22">
        <f t="shared" si="35"/>
        <v>0.67242499999999994</v>
      </c>
      <c r="X155">
        <f t="shared" si="36"/>
        <v>128298.68999999999</v>
      </c>
      <c r="AA155" s="43">
        <f t="shared" si="37"/>
        <v>0.67677932492922599</v>
      </c>
      <c r="AE155">
        <v>6</v>
      </c>
      <c r="AF155" s="43">
        <f t="shared" si="38"/>
        <v>0.6209954173050265</v>
      </c>
      <c r="AH155" s="66"/>
      <c r="AI155" s="66"/>
      <c r="AJ155" s="67">
        <f t="shared" si="32"/>
        <v>129160.07428012881</v>
      </c>
      <c r="AK155" s="67"/>
      <c r="AL155" s="69">
        <f t="shared" si="33"/>
        <v>0.67674668390592652</v>
      </c>
      <c r="AM155" s="67"/>
    </row>
    <row r="156" spans="10:39" x14ac:dyDescent="0.45">
      <c r="J156" s="56"/>
      <c r="N156" s="17">
        <v>7</v>
      </c>
      <c r="O156" s="30">
        <f t="shared" si="29"/>
        <v>90200</v>
      </c>
      <c r="P156" s="22">
        <f t="shared" si="30"/>
        <v>0.78789385444845605</v>
      </c>
      <c r="Q156" s="22">
        <f t="shared" si="31"/>
        <v>71068.02567125074</v>
      </c>
      <c r="S156">
        <v>7.5</v>
      </c>
      <c r="T156" s="22">
        <f t="shared" si="34"/>
        <v>0.78789385444845605</v>
      </c>
      <c r="W156" s="22">
        <f t="shared" si="35"/>
        <v>0.78552499999999992</v>
      </c>
      <c r="X156">
        <f t="shared" si="36"/>
        <v>70854.354999999996</v>
      </c>
      <c r="AA156" s="43">
        <f t="shared" si="37"/>
        <v>0.79061171017590093</v>
      </c>
      <c r="AE156">
        <v>7</v>
      </c>
      <c r="AF156" s="43">
        <f t="shared" si="38"/>
        <v>0.73331808921951758</v>
      </c>
      <c r="AH156" s="66"/>
      <c r="AI156" s="66"/>
      <c r="AJ156" s="67">
        <f t="shared" si="32"/>
        <v>71068.02567125074</v>
      </c>
      <c r="AK156" s="67"/>
      <c r="AL156" s="69">
        <f t="shared" si="33"/>
        <v>0.7876693268452073</v>
      </c>
      <c r="AM156" s="67"/>
    </row>
    <row r="157" spans="10:39" x14ac:dyDescent="0.45">
      <c r="J157" s="56"/>
      <c r="N157" s="17">
        <v>8</v>
      </c>
      <c r="O157" s="30">
        <f t="shared" si="29"/>
        <v>27950</v>
      </c>
      <c r="P157" s="22">
        <f t="shared" si="30"/>
        <v>0.8837558398847537</v>
      </c>
      <c r="Q157" s="22">
        <f t="shared" si="31"/>
        <v>24700.975724778866</v>
      </c>
      <c r="S157">
        <v>8.5</v>
      </c>
      <c r="T157" s="22">
        <f t="shared" si="34"/>
        <v>0.8837558398847537</v>
      </c>
      <c r="W157" s="22">
        <f t="shared" si="35"/>
        <v>0.90162500000000001</v>
      </c>
      <c r="X157">
        <f t="shared" si="36"/>
        <v>25200.418750000001</v>
      </c>
      <c r="AA157" s="43">
        <f t="shared" si="37"/>
        <v>0.90746352208694414</v>
      </c>
      <c r="AE157">
        <v>8</v>
      </c>
      <c r="AF157" s="43">
        <f t="shared" si="38"/>
        <v>0.84866018779837649</v>
      </c>
      <c r="AH157" s="66"/>
      <c r="AI157" s="66"/>
      <c r="AJ157" s="67">
        <f t="shared" si="32"/>
        <v>24700.975724778866</v>
      </c>
      <c r="AK157" s="67"/>
      <c r="AL157" s="69">
        <f t="shared" si="33"/>
        <v>0.88350399431004067</v>
      </c>
      <c r="AM157" s="70"/>
    </row>
    <row r="158" spans="10:39" x14ac:dyDescent="0.45">
      <c r="J158" s="56"/>
      <c r="N158" s="17">
        <v>9</v>
      </c>
      <c r="O158" s="30">
        <f t="shared" si="29"/>
        <v>32550</v>
      </c>
      <c r="P158" s="22">
        <f t="shared" si="30"/>
        <v>1.0580981911812304</v>
      </c>
      <c r="Q158" s="22">
        <f t="shared" si="31"/>
        <v>34441.096122949049</v>
      </c>
      <c r="S158">
        <v>9.5</v>
      </c>
      <c r="T158" s="22">
        <f t="shared" si="34"/>
        <v>1.0580981911812304</v>
      </c>
      <c r="W158" s="22">
        <f t="shared" si="35"/>
        <v>1.0207249999999999</v>
      </c>
      <c r="X158">
        <f t="shared" si="36"/>
        <v>33224.598749999997</v>
      </c>
      <c r="Z158" s="5"/>
      <c r="AA158" s="43">
        <f t="shared" si="37"/>
        <v>1.0273347606623551</v>
      </c>
      <c r="AE158">
        <v>9</v>
      </c>
      <c r="AF158" s="43">
        <f t="shared" si="38"/>
        <v>0.96702171304160356</v>
      </c>
      <c r="AH158" s="66"/>
      <c r="AI158" s="66"/>
      <c r="AJ158" s="67">
        <f t="shared" si="32"/>
        <v>34441.096122949049</v>
      </c>
      <c r="AK158" s="67"/>
      <c r="AL158" s="69">
        <f t="shared" si="33"/>
        <v>1.0577966629366242</v>
      </c>
      <c r="AM158" s="67"/>
    </row>
    <row r="159" spans="10:39" x14ac:dyDescent="0.45">
      <c r="J159" s="56"/>
      <c r="L159" s="34" t="s">
        <v>92</v>
      </c>
      <c r="M159" s="30">
        <f>SUM(O159:O164)</f>
        <v>49900</v>
      </c>
      <c r="N159" s="17">
        <v>10</v>
      </c>
      <c r="O159" s="30">
        <f t="shared" si="29"/>
        <v>12900</v>
      </c>
      <c r="P159" s="22">
        <f t="shared" si="30"/>
        <v>1.0755524324128674</v>
      </c>
      <c r="Q159" s="22">
        <f t="shared" si="31"/>
        <v>13874.62637812599</v>
      </c>
      <c r="S159">
        <v>10.5</v>
      </c>
      <c r="T159" s="22">
        <f t="shared" si="34"/>
        <v>1.0755524324128674</v>
      </c>
      <c r="W159" s="22">
        <f t="shared" si="35"/>
        <v>1.142825</v>
      </c>
      <c r="X159">
        <f t="shared" si="36"/>
        <v>14742.442499999999</v>
      </c>
      <c r="AA159" s="43">
        <f t="shared" si="37"/>
        <v>1.1502254259021343</v>
      </c>
      <c r="AE159">
        <v>10</v>
      </c>
      <c r="AF159" s="43">
        <f t="shared" si="38"/>
        <v>1.0884026649491987</v>
      </c>
      <c r="AH159" s="66"/>
      <c r="AI159" s="66"/>
      <c r="AJ159" s="67">
        <f t="shared" si="32"/>
        <v>13874.62637812599</v>
      </c>
      <c r="AK159" s="67"/>
      <c r="AL159" s="69">
        <f t="shared" si="33"/>
        <v>1.0752459302000952</v>
      </c>
      <c r="AM159" s="71"/>
    </row>
    <row r="160" spans="10:39" x14ac:dyDescent="0.45">
      <c r="N160" s="17">
        <v>11</v>
      </c>
      <c r="O160" s="30">
        <f t="shared" si="29"/>
        <v>7000</v>
      </c>
      <c r="P160" s="22">
        <f t="shared" si="30"/>
        <v>1.3129999999999999</v>
      </c>
      <c r="Q160" s="22">
        <f t="shared" si="31"/>
        <v>9191</v>
      </c>
      <c r="S160">
        <v>11.5</v>
      </c>
      <c r="T160" s="22">
        <f t="shared" si="34"/>
        <v>1.3129999999999999</v>
      </c>
      <c r="W160" s="22">
        <f t="shared" si="35"/>
        <v>1.267925</v>
      </c>
      <c r="X160">
        <f t="shared" si="36"/>
        <v>8875.4750000000004</v>
      </c>
      <c r="AA160" s="43">
        <f t="shared" si="37"/>
        <v>1.2761355178062814</v>
      </c>
      <c r="AE160">
        <v>11</v>
      </c>
      <c r="AF160" s="43">
        <f t="shared" si="38"/>
        <v>1.2128030435211621</v>
      </c>
      <c r="AH160" s="66"/>
      <c r="AI160" s="66"/>
      <c r="AJ160" s="67">
        <f t="shared" si="32"/>
        <v>9191</v>
      </c>
      <c r="AK160" s="67"/>
      <c r="AL160" s="69">
        <f t="shared" si="33"/>
        <v>1.3126258319043851</v>
      </c>
      <c r="AM160" s="67"/>
    </row>
    <row r="161" spans="14:39" x14ac:dyDescent="0.45">
      <c r="N161" s="17">
        <v>12</v>
      </c>
      <c r="O161" s="30">
        <f t="shared" si="29"/>
        <v>4000</v>
      </c>
      <c r="P161" s="22">
        <f t="shared" si="30"/>
        <v>1.429</v>
      </c>
      <c r="Q161" s="22">
        <f t="shared" si="31"/>
        <v>5716</v>
      </c>
      <c r="S161">
        <v>12.5</v>
      </c>
      <c r="T161" s="22">
        <f t="shared" si="34"/>
        <v>1.429</v>
      </c>
      <c r="W161" s="22">
        <f t="shared" si="35"/>
        <v>1.3960250000000001</v>
      </c>
      <c r="X161">
        <f t="shared" si="36"/>
        <v>5584.1</v>
      </c>
      <c r="AA161" s="43">
        <f t="shared" si="37"/>
        <v>1.405065036374797</v>
      </c>
      <c r="AE161">
        <v>12</v>
      </c>
      <c r="AF161" s="43">
        <f t="shared" si="38"/>
        <v>1.340222848757493</v>
      </c>
      <c r="AH161" s="66"/>
      <c r="AI161" s="66"/>
      <c r="AJ161" s="67">
        <f t="shared" si="32"/>
        <v>5716</v>
      </c>
      <c r="AK161" s="67"/>
      <c r="AL161" s="69">
        <f t="shared" si="33"/>
        <v>1.4285927751647878</v>
      </c>
      <c r="AM161" s="67"/>
    </row>
    <row r="162" spans="14:39" x14ac:dyDescent="0.45">
      <c r="N162" s="17">
        <v>13</v>
      </c>
      <c r="O162" s="30">
        <f t="shared" si="29"/>
        <v>4000</v>
      </c>
      <c r="P162" s="22">
        <f t="shared" si="30"/>
        <v>1.5449999999999999</v>
      </c>
      <c r="Q162" s="22">
        <f t="shared" si="31"/>
        <v>6180</v>
      </c>
      <c r="S162">
        <v>13.5</v>
      </c>
      <c r="T162" s="22">
        <f t="shared" si="34"/>
        <v>1.5449999999999999</v>
      </c>
      <c r="W162" s="22">
        <f t="shared" si="35"/>
        <v>1.5271249999999998</v>
      </c>
      <c r="X162">
        <f t="shared" si="36"/>
        <v>6108.4999999999991</v>
      </c>
      <c r="AA162" s="43">
        <f t="shared" si="37"/>
        <v>1.53701398160768</v>
      </c>
      <c r="AE162">
        <v>13</v>
      </c>
      <c r="AF162" s="43">
        <f t="shared" si="38"/>
        <v>1.4706620806581925</v>
      </c>
      <c r="AH162" s="66"/>
      <c r="AI162" s="66"/>
      <c r="AJ162" s="67">
        <f t="shared" si="32"/>
        <v>6180</v>
      </c>
      <c r="AK162" s="67"/>
      <c r="AL162" s="69">
        <f t="shared" si="33"/>
        <v>1.5445597184251902</v>
      </c>
      <c r="AM162" s="67"/>
    </row>
    <row r="163" spans="14:39" x14ac:dyDescent="0.45">
      <c r="N163" s="17">
        <v>14</v>
      </c>
      <c r="O163" s="30">
        <f t="shared" si="29"/>
        <v>4000</v>
      </c>
      <c r="P163" s="22">
        <f t="shared" si="30"/>
        <v>1.6619999999999999</v>
      </c>
      <c r="Q163" s="22">
        <f t="shared" si="31"/>
        <v>6648</v>
      </c>
      <c r="S163">
        <v>14.5</v>
      </c>
      <c r="T163" s="22">
        <f t="shared" si="34"/>
        <v>1.6619999999999999</v>
      </c>
      <c r="W163" s="22">
        <f t="shared" si="35"/>
        <v>1.661225</v>
      </c>
      <c r="X163">
        <f t="shared" si="36"/>
        <v>6644.9</v>
      </c>
      <c r="AA163" s="43">
        <f t="shared" si="37"/>
        <v>1.6719823535049314</v>
      </c>
      <c r="AE163">
        <v>14</v>
      </c>
      <c r="AF163" s="43">
        <f t="shared" si="38"/>
        <v>1.6041207392232597</v>
      </c>
      <c r="AH163" s="66"/>
      <c r="AI163" s="66"/>
      <c r="AJ163" s="67">
        <f t="shared" si="32"/>
        <v>6648</v>
      </c>
      <c r="AK163" s="67"/>
      <c r="AL163" s="69">
        <f t="shared" si="33"/>
        <v>1.6615263767136998</v>
      </c>
      <c r="AM163" s="67"/>
    </row>
    <row r="164" spans="14:39" x14ac:dyDescent="0.45">
      <c r="N164" s="17" t="s">
        <v>53</v>
      </c>
      <c r="O164" s="30">
        <f t="shared" si="29"/>
        <v>18000</v>
      </c>
      <c r="P164" s="22">
        <f t="shared" si="30"/>
        <v>1.778</v>
      </c>
      <c r="Q164" s="22">
        <f t="shared" si="31"/>
        <v>32004</v>
      </c>
      <c r="S164">
        <v>15.5</v>
      </c>
      <c r="T164" s="22">
        <f t="shared" si="34"/>
        <v>1.778</v>
      </c>
      <c r="W164" s="22">
        <f t="shared" si="35"/>
        <v>1.798325</v>
      </c>
      <c r="X164">
        <f t="shared" si="36"/>
        <v>32369.85</v>
      </c>
      <c r="AA164" s="43">
        <f t="shared" si="37"/>
        <v>1.8099701520665505</v>
      </c>
      <c r="AE164">
        <v>15</v>
      </c>
      <c r="AF164" s="43">
        <f t="shared" si="38"/>
        <v>1.7405988244526949</v>
      </c>
      <c r="AH164" s="66"/>
      <c r="AI164" s="66"/>
      <c r="AJ164" s="67">
        <f t="shared" si="32"/>
        <v>32004</v>
      </c>
      <c r="AK164" s="67"/>
      <c r="AL164" s="69">
        <f t="shared" si="33"/>
        <v>1.7774933199741028</v>
      </c>
      <c r="AM164" s="67"/>
    </row>
    <row r="165" spans="14:39" x14ac:dyDescent="0.45">
      <c r="Z165" s="42" t="s">
        <v>92</v>
      </c>
      <c r="AA165" s="43">
        <f>SUM(AA159*O159/M159)+(AA160*O160/M159)+(AA161*O161/M159)+(AA162*O162/M159)+(AA163*O163/M159)+(AA164*O164/M159)</f>
        <v>1.499129555950482</v>
      </c>
      <c r="AB165" s="42"/>
      <c r="AC165" s="42"/>
      <c r="AD165" s="42" t="s">
        <v>93</v>
      </c>
      <c r="AE165" s="44">
        <v>10</v>
      </c>
      <c r="AF165" s="43">
        <f>SUM(AF159*O159/M159)+(AF160*O160/M159)+(AF161*O161/M159)+(AF162*O162/M159)+(AF163*O163/M159)+(AF164*O164/M159)</f>
        <v>1.4332829097634687</v>
      </c>
      <c r="AH165" s="66"/>
      <c r="AI165" s="66"/>
      <c r="AJ165" s="66"/>
      <c r="AK165" s="66"/>
      <c r="AL165" s="43">
        <f>SUM(AL159*O159/M159)+(AL160*O160/M159)+(AL161*O161/M159)+(AL162*O162/M159)+(AL163*O163/M159)+(AL164*O164/M159)</f>
        <v>1.4748025764260619</v>
      </c>
      <c r="AM165" s="66"/>
    </row>
    <row r="166" spans="14:39" x14ac:dyDescent="0.45">
      <c r="N166" t="s">
        <v>54</v>
      </c>
      <c r="O166" s="31">
        <f>SUM(O149:O164)</f>
        <v>4223156</v>
      </c>
      <c r="P166" s="2"/>
      <c r="Q166" s="32">
        <f>SUM(Q149:Q164)</f>
        <v>1758068.1188725247</v>
      </c>
      <c r="W166" t="s">
        <v>94</v>
      </c>
      <c r="X166">
        <f>SUM(X150:X164)</f>
        <v>1746259.1222499998</v>
      </c>
      <c r="AH166" s="66" t="s">
        <v>94</v>
      </c>
      <c r="AI166" s="66"/>
      <c r="AJ166" s="66">
        <f>SUM(AJ149:AJ164)</f>
        <v>1758068.1188725247</v>
      </c>
      <c r="AK166" s="66"/>
      <c r="AL166" s="66"/>
      <c r="AM166" s="66"/>
    </row>
    <row r="167" spans="14:39" x14ac:dyDescent="0.45">
      <c r="AH167" s="66"/>
      <c r="AI167" s="66"/>
      <c r="AJ167" s="66"/>
      <c r="AK167" s="66"/>
      <c r="AL167" s="66"/>
      <c r="AM167" s="66"/>
    </row>
    <row r="168" spans="14:39" x14ac:dyDescent="0.45">
      <c r="N168" t="s">
        <v>95</v>
      </c>
      <c r="O168" s="33">
        <f>IF($Q$166 &gt;0, $Q$166/$J$15/1000,0)</f>
        <v>1.0002850531252092</v>
      </c>
      <c r="P168" s="2"/>
      <c r="W168" t="s">
        <v>96</v>
      </c>
      <c r="X168">
        <f>J15/(X166/1000)</f>
        <v>1.006475554789346</v>
      </c>
      <c r="AH168" s="66" t="s">
        <v>96</v>
      </c>
      <c r="AI168" s="66"/>
      <c r="AJ168" s="66">
        <f>J15/(AJ166/1000)</f>
        <v>0.99971502810691937</v>
      </c>
      <c r="AK168" s="66"/>
      <c r="AL168" s="66"/>
      <c r="AM168" s="66"/>
    </row>
    <row r="169" spans="14:39" x14ac:dyDescent="0.45">
      <c r="N169" t="s">
        <v>97</v>
      </c>
    </row>
    <row r="170" spans="14:39" x14ac:dyDescent="0.45">
      <c r="N170" t="s">
        <v>98</v>
      </c>
    </row>
  </sheetData>
  <pageMargins left="0.75" right="0.75" top="1" bottom="1" header="0.5" footer="0.5"/>
  <pageSetup paperSize="9" orientation="landscape" blackAndWhite="1" useFirstPageNumber="1" horizontalDpi="4294967292" verticalDpi="4294967292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1745" r:id="rId4" name="Button 1">
              <controlPr defaultSize="0" print="0" autoFill="0" autoLine="0" autoPict="0" macro="'TOTINT+migration(1984)'!PRINT">
                <anchor moveWithCells="1" sizeWithCells="1">
                  <from>
                    <xdr:col>5</xdr:col>
                    <xdr:colOff>354330</xdr:colOff>
                    <xdr:row>2</xdr:row>
                    <xdr:rowOff>0</xdr:rowOff>
                  </from>
                  <to>
                    <xdr:col>7</xdr:col>
                    <xdr:colOff>533400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6" r:id="rId5" name="Button 2">
              <controlPr defaultSize="0" print="0" autoFill="0" autoLine="0" autoPict="0" macro="'TOTINT+migration(1984)'!FIRST">
                <anchor moveWithCells="1" sizeWithCells="1">
                  <from>
                    <xdr:col>4</xdr:col>
                    <xdr:colOff>0</xdr:colOff>
                    <xdr:row>2</xdr:row>
                    <xdr:rowOff>0</xdr:rowOff>
                  </from>
                  <to>
                    <xdr:col>5</xdr:col>
                    <xdr:colOff>354330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7" r:id="rId6" name="Button 3">
              <controlPr defaultSize="0" print="0" autoFill="0" autoLine="0" autoPict="0" macro="'TOTINT+migration(1984)'!SAVE">
                <anchor moveWithCells="1" sizeWithCells="1">
                  <from>
                    <xdr:col>7</xdr:col>
                    <xdr:colOff>533400</xdr:colOff>
                    <xdr:row>2</xdr:row>
                    <xdr:rowOff>0</xdr:rowOff>
                  </from>
                  <to>
                    <xdr:col>10</xdr:col>
                    <xdr:colOff>57150</xdr:colOff>
                    <xdr:row>5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pageSetUpPr autoPageBreaks="0"/>
  </sheetPr>
  <dimension ref="A1:BC170"/>
  <sheetViews>
    <sheetView zoomScaleNormal="100" workbookViewId="0"/>
  </sheetViews>
  <sheetFormatPr defaultRowHeight="12.3" x14ac:dyDescent="0.45"/>
  <cols>
    <col min="7" max="7" width="2.71875" customWidth="1"/>
    <col min="9" max="9" width="2.71875" customWidth="1"/>
    <col min="10" max="10" width="9.83203125" customWidth="1"/>
    <col min="14" max="14" width="5.71875" customWidth="1"/>
    <col min="15" max="15" width="10.71875" customWidth="1"/>
    <col min="16" max="16" width="7.71875" customWidth="1"/>
    <col min="17" max="17" width="6.71875" hidden="1" customWidth="1"/>
    <col min="18" max="18" width="3.71875" customWidth="1"/>
    <col min="19" max="19" width="10.71875" customWidth="1"/>
    <col min="20" max="20" width="7.71875" customWidth="1"/>
    <col min="21" max="21" width="6.71875" hidden="1" customWidth="1"/>
    <col min="22" max="22" width="3.71875" customWidth="1"/>
    <col min="23" max="23" width="10.71875" customWidth="1"/>
    <col min="24" max="24" width="7.71875" customWidth="1"/>
    <col min="25" max="25" width="6.71875" hidden="1" customWidth="1"/>
    <col min="26" max="26" width="3.71875" customWidth="1"/>
    <col min="27" max="27" width="10.71875" customWidth="1"/>
    <col min="28" max="28" width="7.71875" customWidth="1"/>
    <col min="29" max="29" width="6.71875" hidden="1" customWidth="1"/>
    <col min="30" max="30" width="3.71875" customWidth="1"/>
    <col min="31" max="31" width="10.71875" customWidth="1"/>
    <col min="32" max="32" width="7.71875" customWidth="1"/>
    <col min="33" max="33" width="0" hidden="1" customWidth="1"/>
    <col min="35" max="35" width="5.27734375" customWidth="1"/>
    <col min="36" max="36" width="8.71875" customWidth="1"/>
    <col min="37" max="37" width="6.27734375" customWidth="1"/>
    <col min="38" max="38" width="6.44140625" customWidth="1"/>
  </cols>
  <sheetData>
    <row r="1" spans="1:55" ht="22.5" x14ac:dyDescent="0.75">
      <c r="A1" s="3" t="s">
        <v>22</v>
      </c>
      <c r="C1" s="1" t="s">
        <v>23</v>
      </c>
      <c r="E1" s="2"/>
      <c r="F1" s="3" t="s">
        <v>24</v>
      </c>
      <c r="J1" s="3" t="s">
        <v>25</v>
      </c>
      <c r="N1" s="3" t="s">
        <v>26</v>
      </c>
      <c r="P1" s="5" t="str">
        <f>($C$3)</f>
        <v>p7eINT_metier</v>
      </c>
      <c r="T1" s="6" t="s">
        <v>27</v>
      </c>
      <c r="W1" s="7" t="str">
        <f>($C$5)</f>
        <v>Plaice VIIe - International (Used metier based datasets)</v>
      </c>
    </row>
    <row r="2" spans="1:55" x14ac:dyDescent="0.45">
      <c r="N2" s="3"/>
    </row>
    <row r="3" spans="1:55" x14ac:dyDescent="0.45">
      <c r="A3" s="3" t="s">
        <v>26</v>
      </c>
      <c r="C3" s="11" t="s">
        <v>28</v>
      </c>
      <c r="D3" s="39"/>
      <c r="N3" s="6" t="s">
        <v>29</v>
      </c>
      <c r="P3" s="5">
        <f>($B$7)</f>
        <v>1983</v>
      </c>
      <c r="Q3" s="9"/>
      <c r="R3" s="9"/>
      <c r="S3" s="9"/>
      <c r="T3" s="6" t="s">
        <v>30</v>
      </c>
      <c r="U3" s="10"/>
      <c r="W3" s="5" t="str">
        <f>($D$7)</f>
        <v>Combined</v>
      </c>
    </row>
    <row r="4" spans="1:55" x14ac:dyDescent="0.45">
      <c r="A4" s="3"/>
      <c r="N4" s="6"/>
      <c r="P4" s="6"/>
      <c r="Q4" s="9"/>
      <c r="R4" s="9"/>
      <c r="S4" s="9"/>
      <c r="U4" s="10"/>
    </row>
    <row r="5" spans="1:55" x14ac:dyDescent="0.45">
      <c r="A5" s="6" t="s">
        <v>27</v>
      </c>
      <c r="C5" s="11" t="s">
        <v>31</v>
      </c>
      <c r="D5" s="9"/>
      <c r="E5" s="9"/>
      <c r="G5" s="10"/>
      <c r="N5" s="6" t="s">
        <v>32</v>
      </c>
      <c r="P5" s="36">
        <f>($F$7)</f>
        <v>42194</v>
      </c>
      <c r="Q5" s="2"/>
      <c r="R5" s="2"/>
      <c r="T5" s="6" t="s">
        <v>33</v>
      </c>
      <c r="U5" s="2"/>
      <c r="W5" s="5" t="str">
        <f>($J$7)</f>
        <v>idh</v>
      </c>
    </row>
    <row r="6" spans="1:55" x14ac:dyDescent="0.45">
      <c r="A6" s="6"/>
      <c r="C6" s="6"/>
      <c r="D6" s="9"/>
      <c r="E6" s="9"/>
      <c r="G6" s="10"/>
    </row>
    <row r="7" spans="1:55" x14ac:dyDescent="0.45">
      <c r="A7" s="6" t="s">
        <v>29</v>
      </c>
      <c r="B7" s="12">
        <v>1983</v>
      </c>
      <c r="C7" s="9" t="s">
        <v>30</v>
      </c>
      <c r="D7" s="13" t="str">
        <f>IF(F45=1, "Combined",IF(F45=2, "Separate",""))</f>
        <v>Combined</v>
      </c>
      <c r="E7" s="4" t="s">
        <v>32</v>
      </c>
      <c r="F7" s="35">
        <v>42194</v>
      </c>
      <c r="G7" s="2"/>
      <c r="I7" s="4" t="s">
        <v>33</v>
      </c>
      <c r="J7" s="40" t="s">
        <v>34</v>
      </c>
    </row>
    <row r="8" spans="1:55" x14ac:dyDescent="0.45">
      <c r="N8" s="15" t="s">
        <v>35</v>
      </c>
      <c r="AU8" s="45"/>
    </row>
    <row r="9" spans="1:55" x14ac:dyDescent="0.45">
      <c r="AF9" s="46"/>
      <c r="AG9" s="46"/>
      <c r="AH9" s="46"/>
      <c r="AI9" s="46"/>
      <c r="AJ9" s="46"/>
      <c r="AK9" s="46"/>
      <c r="AL9" s="46"/>
      <c r="AM9" s="46"/>
      <c r="AN9" s="46"/>
      <c r="AO9" s="47"/>
      <c r="AU9" s="45"/>
    </row>
    <row r="10" spans="1:55" x14ac:dyDescent="0.45">
      <c r="A10" t="s">
        <v>36</v>
      </c>
      <c r="N10" s="3" t="s">
        <v>37</v>
      </c>
    </row>
    <row r="11" spans="1:55" x14ac:dyDescent="0.45">
      <c r="A11" t="s">
        <v>38</v>
      </c>
      <c r="AK11" s="9"/>
    </row>
    <row r="12" spans="1:55" x14ac:dyDescent="0.45">
      <c r="O12" s="37" t="str">
        <f>C14</f>
        <v>International</v>
      </c>
      <c r="P12" s="2"/>
      <c r="S12" s="37" t="str">
        <f>D14</f>
        <v>Migration</v>
      </c>
      <c r="T12" s="2"/>
      <c r="U12" s="5"/>
      <c r="W12" s="37" t="str">
        <f>E14</f>
        <v>-</v>
      </c>
      <c r="X12" s="2"/>
      <c r="Z12" s="5"/>
      <c r="AA12" s="37" t="str">
        <f>F14</f>
        <v>-</v>
      </c>
      <c r="AB12" s="2"/>
      <c r="AC12" s="5"/>
      <c r="AJ12" s="9"/>
      <c r="AX12" s="42"/>
      <c r="BC12" s="42"/>
    </row>
    <row r="13" spans="1:55" x14ac:dyDescent="0.45">
      <c r="I13" s="4"/>
      <c r="J13" s="16" t="s">
        <v>39</v>
      </c>
      <c r="N13" s="17" t="s">
        <v>40</v>
      </c>
      <c r="O13" s="10"/>
      <c r="P13" s="10"/>
      <c r="S13" s="10"/>
      <c r="T13" s="10"/>
      <c r="U13" s="10"/>
      <c r="W13" s="10" t="s">
        <v>41</v>
      </c>
      <c r="X13" s="10" t="s">
        <v>42</v>
      </c>
      <c r="AA13" s="10" t="s">
        <v>41</v>
      </c>
      <c r="AB13" s="10" t="s">
        <v>42</v>
      </c>
      <c r="AC13" s="10"/>
      <c r="AE13" s="10"/>
      <c r="AX13" s="42"/>
      <c r="BC13" s="42"/>
    </row>
    <row r="14" spans="1:55" x14ac:dyDescent="0.45">
      <c r="C14" s="41" t="s">
        <v>43</v>
      </c>
      <c r="D14" s="41" t="s">
        <v>44</v>
      </c>
      <c r="E14" s="41" t="s">
        <v>45</v>
      </c>
      <c r="F14" s="41" t="s">
        <v>45</v>
      </c>
      <c r="H14" s="16" t="s">
        <v>46</v>
      </c>
      <c r="I14" s="4"/>
      <c r="J14" s="16" t="s">
        <v>47</v>
      </c>
      <c r="N14" s="17">
        <v>0</v>
      </c>
      <c r="O14" s="30"/>
      <c r="P14" s="22"/>
      <c r="Q14" s="18"/>
      <c r="S14" s="30"/>
      <c r="T14" s="22"/>
      <c r="U14" s="20"/>
      <c r="W14" s="30">
        <v>0</v>
      </c>
      <c r="X14" s="22">
        <v>0</v>
      </c>
      <c r="AA14" s="30">
        <v>0</v>
      </c>
      <c r="AB14" s="22">
        <v>0</v>
      </c>
      <c r="AC14" s="23"/>
      <c r="AE14" s="22"/>
      <c r="AX14" s="42"/>
      <c r="BC14" s="42"/>
    </row>
    <row r="15" spans="1:55" x14ac:dyDescent="0.45">
      <c r="A15" t="s">
        <v>48</v>
      </c>
      <c r="C15" s="20">
        <v>1495</v>
      </c>
      <c r="D15" s="22">
        <v>219.14405522822901</v>
      </c>
      <c r="E15" s="20">
        <f>0</f>
        <v>0</v>
      </c>
      <c r="F15" s="20">
        <f>0</f>
        <v>0</v>
      </c>
      <c r="H15" s="22"/>
      <c r="J15" s="22">
        <f>SUM(C15:F15)</f>
        <v>1714.144055228229</v>
      </c>
      <c r="N15" s="17">
        <v>1</v>
      </c>
      <c r="O15" s="30">
        <v>3000</v>
      </c>
      <c r="P15" s="22">
        <v>0.115</v>
      </c>
      <c r="Q15" s="18"/>
      <c r="S15" s="30">
        <v>0</v>
      </c>
      <c r="T15" s="22">
        <v>0</v>
      </c>
      <c r="U15" s="20"/>
      <c r="W15" s="30">
        <v>0</v>
      </c>
      <c r="X15" s="22">
        <v>0</v>
      </c>
      <c r="AA15" s="30">
        <v>0</v>
      </c>
      <c r="AB15" s="22">
        <v>0</v>
      </c>
      <c r="AC15" s="23"/>
      <c r="AE15" s="22"/>
      <c r="BC15" s="42"/>
    </row>
    <row r="16" spans="1:55" x14ac:dyDescent="0.45">
      <c r="N16" s="17">
        <v>2</v>
      </c>
      <c r="O16" s="30">
        <v>708000</v>
      </c>
      <c r="P16" s="22">
        <v>0.24099999999999999</v>
      </c>
      <c r="Q16" s="18"/>
      <c r="S16" s="30">
        <v>12240</v>
      </c>
      <c r="T16" s="22">
        <v>0.187897103645252</v>
      </c>
      <c r="U16" s="20"/>
      <c r="W16" s="30">
        <v>0</v>
      </c>
      <c r="X16" s="22">
        <v>0</v>
      </c>
      <c r="AA16" s="30">
        <v>0</v>
      </c>
      <c r="AB16" s="22">
        <v>0</v>
      </c>
      <c r="AC16" s="23"/>
      <c r="AE16" s="22"/>
      <c r="AQ16" s="22"/>
      <c r="AT16" s="22"/>
      <c r="AX16" s="43"/>
      <c r="BC16" s="43"/>
    </row>
    <row r="17" spans="1:55" x14ac:dyDescent="0.45">
      <c r="A17" t="s">
        <v>49</v>
      </c>
      <c r="C17" s="20">
        <v>1495</v>
      </c>
      <c r="D17" s="22">
        <v>219.14405522822901</v>
      </c>
      <c r="E17" s="20">
        <f>0</f>
        <v>0</v>
      </c>
      <c r="F17" s="20">
        <f>0</f>
        <v>0</v>
      </c>
      <c r="H17" s="22">
        <f>SUM(C17:F17)</f>
        <v>1714.144055228229</v>
      </c>
      <c r="I17" s="22"/>
      <c r="J17" s="22"/>
      <c r="N17" s="17">
        <v>3</v>
      </c>
      <c r="O17" s="30">
        <v>698000</v>
      </c>
      <c r="P17" s="22">
        <v>0.36</v>
      </c>
      <c r="Q17" s="18"/>
      <c r="S17" s="30">
        <v>100965</v>
      </c>
      <c r="T17" s="22">
        <v>0.24112929605411801</v>
      </c>
      <c r="U17" s="20"/>
      <c r="W17" s="30">
        <v>0</v>
      </c>
      <c r="X17" s="22">
        <v>0</v>
      </c>
      <c r="AA17" s="30">
        <v>0</v>
      </c>
      <c r="AB17" s="22">
        <v>0</v>
      </c>
      <c r="AC17" s="23"/>
      <c r="AE17" s="22"/>
      <c r="AQ17" s="22"/>
      <c r="AT17" s="22"/>
      <c r="AX17" s="43"/>
      <c r="BC17" s="43"/>
    </row>
    <row r="18" spans="1:55" x14ac:dyDescent="0.45">
      <c r="N18" s="17">
        <v>4</v>
      </c>
      <c r="O18" s="30">
        <v>1184000</v>
      </c>
      <c r="P18" s="22">
        <v>0.47099999999999997</v>
      </c>
      <c r="Q18" s="18"/>
      <c r="S18" s="30">
        <v>429264</v>
      </c>
      <c r="T18" s="22">
        <v>0.31219334343795302</v>
      </c>
      <c r="U18" s="20"/>
      <c r="W18" s="30">
        <v>0</v>
      </c>
      <c r="X18" s="22">
        <v>0</v>
      </c>
      <c r="AA18" s="30">
        <v>0</v>
      </c>
      <c r="AB18" s="22">
        <v>0</v>
      </c>
      <c r="AC18" s="23"/>
      <c r="AE18" s="22"/>
      <c r="AQ18" s="22"/>
      <c r="AT18" s="22"/>
      <c r="AX18" s="43"/>
      <c r="BC18" s="43"/>
    </row>
    <row r="19" spans="1:55" x14ac:dyDescent="0.45">
      <c r="A19" t="s">
        <v>50</v>
      </c>
      <c r="C19" s="20">
        <v>1495</v>
      </c>
      <c r="D19" s="22">
        <v>219.14405522822901</v>
      </c>
      <c r="E19" s="20">
        <v>0</v>
      </c>
      <c r="F19" s="20">
        <v>0</v>
      </c>
      <c r="H19" s="22"/>
      <c r="I19" s="22"/>
      <c r="J19" s="22"/>
      <c r="N19" s="17">
        <v>5</v>
      </c>
      <c r="O19" s="30">
        <v>514000</v>
      </c>
      <c r="P19" s="22">
        <v>0.57599999999999996</v>
      </c>
      <c r="Q19" s="18"/>
      <c r="S19" s="30">
        <v>72450</v>
      </c>
      <c r="T19" s="22">
        <v>0.41604926410158199</v>
      </c>
      <c r="U19" s="20"/>
      <c r="W19" s="30">
        <v>0</v>
      </c>
      <c r="X19" s="22">
        <v>0</v>
      </c>
      <c r="AA19" s="30">
        <v>0</v>
      </c>
      <c r="AB19" s="22">
        <v>0</v>
      </c>
      <c r="AC19" s="23"/>
      <c r="AE19" s="22"/>
      <c r="AQ19" s="22"/>
      <c r="AT19" s="22"/>
      <c r="AX19" s="43"/>
      <c r="BC19" s="43"/>
    </row>
    <row r="20" spans="1:55" x14ac:dyDescent="0.45">
      <c r="N20" s="17">
        <v>6</v>
      </c>
      <c r="O20" s="30">
        <v>84000</v>
      </c>
      <c r="P20" s="22">
        <v>0.67200000000000004</v>
      </c>
      <c r="Q20" s="18"/>
      <c r="S20" s="30">
        <v>17400</v>
      </c>
      <c r="T20" s="22">
        <v>0.51863256751104103</v>
      </c>
      <c r="U20" s="20"/>
      <c r="W20" s="30">
        <v>0</v>
      </c>
      <c r="X20" s="22">
        <v>0</v>
      </c>
      <c r="AA20" s="30">
        <v>0</v>
      </c>
      <c r="AB20" s="22">
        <v>0</v>
      </c>
      <c r="AC20" s="23"/>
      <c r="AE20" s="22"/>
      <c r="AQ20" s="22"/>
      <c r="AT20" s="22"/>
      <c r="AX20" s="43"/>
      <c r="BC20" s="43"/>
    </row>
    <row r="21" spans="1:55" x14ac:dyDescent="0.45">
      <c r="A21" t="s">
        <v>51</v>
      </c>
      <c r="C21" s="13">
        <f>IF(C19=0, 0,IF(C19&lt;&gt; 0, C17/C19))</f>
        <v>1</v>
      </c>
      <c r="D21" s="13">
        <f>IF(D19=0, 0,IF(D19&lt;&gt; 0, D17/D19))</f>
        <v>1</v>
      </c>
      <c r="E21" s="13">
        <f>IF(E19=0, 0,IF(E19&lt;&gt; 0, E17/E19))</f>
        <v>0</v>
      </c>
      <c r="F21" s="13">
        <f>IF(F19=0, 0,IF(F19&lt;&gt; 0, F17/F19))</f>
        <v>0</v>
      </c>
      <c r="J21" s="13">
        <f>IF(H17=0, 0,IF(H17&lt;&gt; 0, J15/H17))</f>
        <v>1</v>
      </c>
      <c r="N21" s="17">
        <v>7</v>
      </c>
      <c r="O21" s="30">
        <v>33000</v>
      </c>
      <c r="P21" s="22">
        <v>0.76200000000000001</v>
      </c>
      <c r="Q21" s="18"/>
      <c r="S21" s="30">
        <v>7350</v>
      </c>
      <c r="T21" s="22">
        <v>0.61811475506299096</v>
      </c>
      <c r="U21" s="20"/>
      <c r="W21" s="30">
        <v>0</v>
      </c>
      <c r="X21" s="22">
        <v>0</v>
      </c>
      <c r="AA21" s="30">
        <v>0</v>
      </c>
      <c r="AB21" s="22">
        <v>0</v>
      </c>
      <c r="AC21" s="23"/>
      <c r="AE21" s="22"/>
      <c r="AQ21" s="22"/>
      <c r="AT21" s="22"/>
      <c r="AX21" s="43"/>
      <c r="BC21" s="43"/>
    </row>
    <row r="22" spans="1:55" x14ac:dyDescent="0.45">
      <c r="N22" s="17">
        <v>8</v>
      </c>
      <c r="O22" s="30">
        <v>38000</v>
      </c>
      <c r="P22" s="22">
        <v>0.84499999999999997</v>
      </c>
      <c r="Q22" s="18"/>
      <c r="S22" s="30">
        <v>9450</v>
      </c>
      <c r="T22" s="22">
        <v>0.74487307102669498</v>
      </c>
      <c r="U22" s="20"/>
      <c r="W22" s="30">
        <v>0</v>
      </c>
      <c r="X22" s="22">
        <v>0</v>
      </c>
      <c r="AA22" s="30">
        <v>0</v>
      </c>
      <c r="AB22" s="22">
        <v>0</v>
      </c>
      <c r="AC22" s="23"/>
      <c r="AE22" s="22"/>
      <c r="AQ22" s="22"/>
      <c r="AT22" s="22"/>
      <c r="AX22" s="43"/>
      <c r="BC22" s="43"/>
    </row>
    <row r="23" spans="1:55" x14ac:dyDescent="0.45">
      <c r="N23" s="17">
        <v>9</v>
      </c>
      <c r="O23" s="30">
        <v>2000</v>
      </c>
      <c r="P23" s="22">
        <v>0.92</v>
      </c>
      <c r="Q23" s="18"/>
      <c r="S23" s="30">
        <v>300</v>
      </c>
      <c r="T23" s="22">
        <v>0.87006370432672497</v>
      </c>
      <c r="U23" s="20"/>
      <c r="W23" s="30">
        <v>0</v>
      </c>
      <c r="X23" s="22">
        <v>0</v>
      </c>
      <c r="AA23" s="30">
        <v>0</v>
      </c>
      <c r="AB23" s="22">
        <v>0</v>
      </c>
      <c r="AC23" s="23"/>
      <c r="AE23" s="22"/>
      <c r="AQ23" s="22"/>
      <c r="AT23" s="22"/>
      <c r="AX23" s="43"/>
      <c r="BC23" s="43"/>
    </row>
    <row r="24" spans="1:55" x14ac:dyDescent="0.45">
      <c r="A24" t="s">
        <v>52</v>
      </c>
      <c r="C24" s="24">
        <f>IF($Q$98+$Q$131 &gt;0,($Q$98+$Q$131)/$C$17/1000,0)</f>
        <v>0.99963478260869565</v>
      </c>
      <c r="D24" s="24">
        <f>IF($U$98+$U$131 &gt;0,($U$98+$U$131)/$D$17/1000,0)</f>
        <v>0.99999999999999722</v>
      </c>
      <c r="E24" s="24">
        <f>IF($Y$98+$Y$131 &gt;0,($Y$98+$Y$131)/$E$17/1000,0)</f>
        <v>0</v>
      </c>
      <c r="F24" s="24">
        <f>IF($AC$98+$AC$131 &gt;0,($AC$98+$AC$131)/$F$17/1000,0)</f>
        <v>0</v>
      </c>
      <c r="G24" s="10"/>
      <c r="H24" s="10"/>
      <c r="I24" s="10"/>
      <c r="J24" s="24">
        <f>IF($AG$98+$AG$131 &gt;0,($AG$98+$AG$131)/$J$15/1000,0)</f>
        <v>0.99968147367875237</v>
      </c>
      <c r="N24" s="17">
        <v>10</v>
      </c>
      <c r="O24" s="30">
        <v>27000</v>
      </c>
      <c r="P24" s="22">
        <v>0.98799999999999999</v>
      </c>
      <c r="Q24" s="18"/>
      <c r="S24" s="30">
        <v>7050</v>
      </c>
      <c r="T24" s="22">
        <v>1.0602869482116399</v>
      </c>
      <c r="U24" s="20"/>
      <c r="W24" s="30">
        <v>0</v>
      </c>
      <c r="X24" s="22">
        <v>0</v>
      </c>
      <c r="AA24" s="30">
        <v>0</v>
      </c>
      <c r="AB24" s="22">
        <v>0</v>
      </c>
      <c r="AC24" s="23"/>
      <c r="AE24" s="22"/>
      <c r="AQ24" s="22"/>
      <c r="AT24" s="22"/>
      <c r="AW24" s="5"/>
      <c r="AX24" s="43"/>
      <c r="BC24" s="43"/>
    </row>
    <row r="25" spans="1:55" x14ac:dyDescent="0.45">
      <c r="N25" s="17">
        <v>11</v>
      </c>
      <c r="O25" s="30">
        <v>10000</v>
      </c>
      <c r="P25" s="22">
        <v>1.0489999999999999</v>
      </c>
      <c r="Q25" s="18"/>
      <c r="S25" s="30"/>
      <c r="T25" s="22"/>
      <c r="U25" s="20"/>
      <c r="W25" s="30">
        <v>0</v>
      </c>
      <c r="X25" s="22">
        <v>0</v>
      </c>
      <c r="AA25" s="30">
        <v>0</v>
      </c>
      <c r="AB25" s="22">
        <v>0</v>
      </c>
      <c r="AC25" s="23"/>
      <c r="AE25" s="22"/>
      <c r="AQ25" s="22"/>
      <c r="AT25" s="22"/>
      <c r="AX25" s="43"/>
      <c r="BC25" s="43"/>
    </row>
    <row r="26" spans="1:55" x14ac:dyDescent="0.45">
      <c r="N26" s="17">
        <v>12</v>
      </c>
      <c r="O26" s="30">
        <v>4000</v>
      </c>
      <c r="P26" s="22">
        <v>1.103</v>
      </c>
      <c r="Q26" s="18"/>
      <c r="S26" s="30"/>
      <c r="T26" s="22"/>
      <c r="U26" s="20"/>
      <c r="W26" s="30">
        <v>0</v>
      </c>
      <c r="X26" s="22">
        <v>0</v>
      </c>
      <c r="AA26" s="30">
        <v>0</v>
      </c>
      <c r="AB26" s="22">
        <v>0</v>
      </c>
      <c r="AC26" s="23"/>
      <c r="AE26" s="22"/>
      <c r="AQ26" s="22"/>
      <c r="AT26" s="22"/>
      <c r="AX26" s="43"/>
      <c r="BC26" s="43"/>
    </row>
    <row r="27" spans="1:55" x14ac:dyDescent="0.45">
      <c r="N27" s="17">
        <v>13</v>
      </c>
      <c r="O27" s="30">
        <v>7000</v>
      </c>
      <c r="P27" s="22">
        <v>1.149</v>
      </c>
      <c r="Q27" s="18"/>
      <c r="S27" s="30"/>
      <c r="T27" s="22"/>
      <c r="U27" s="20"/>
      <c r="W27" s="30">
        <v>0</v>
      </c>
      <c r="X27" s="22">
        <v>0</v>
      </c>
      <c r="AA27" s="30">
        <v>0</v>
      </c>
      <c r="AB27" s="22">
        <v>0</v>
      </c>
      <c r="AC27" s="23"/>
      <c r="AE27" s="22"/>
      <c r="AQ27" s="22"/>
      <c r="AT27" s="22"/>
      <c r="AX27" s="43"/>
      <c r="BC27" s="43"/>
    </row>
    <row r="28" spans="1:55" x14ac:dyDescent="0.45">
      <c r="N28" s="17">
        <v>14</v>
      </c>
      <c r="O28" s="30">
        <v>13000</v>
      </c>
      <c r="P28" s="22">
        <v>1.1890000000000001</v>
      </c>
      <c r="Q28" s="18"/>
      <c r="S28" s="30"/>
      <c r="T28" s="22"/>
      <c r="U28" s="20"/>
      <c r="W28" s="30">
        <v>0</v>
      </c>
      <c r="X28" s="22">
        <v>0</v>
      </c>
      <c r="AA28" s="30">
        <v>0</v>
      </c>
      <c r="AB28" s="22">
        <v>0</v>
      </c>
      <c r="AC28" s="23"/>
      <c r="AE28" s="22"/>
      <c r="AQ28" s="22"/>
      <c r="AT28" s="22"/>
      <c r="AX28" s="43"/>
      <c r="BC28" s="43"/>
    </row>
    <row r="29" spans="1:55" x14ac:dyDescent="0.45">
      <c r="N29" s="17" t="s">
        <v>53</v>
      </c>
      <c r="O29" s="30">
        <v>31000</v>
      </c>
      <c r="P29" s="22">
        <v>1.2210000000000001</v>
      </c>
      <c r="Q29" s="18"/>
      <c r="S29" s="30"/>
      <c r="T29" s="22"/>
      <c r="U29" s="20"/>
      <c r="W29" s="30">
        <v>0</v>
      </c>
      <c r="X29" s="22">
        <v>0</v>
      </c>
      <c r="AA29" s="30">
        <v>0</v>
      </c>
      <c r="AB29" s="22">
        <v>0</v>
      </c>
      <c r="AC29" s="23"/>
      <c r="AE29" s="22"/>
      <c r="AQ29" s="22"/>
      <c r="AT29" s="22"/>
      <c r="AX29" s="43"/>
      <c r="BC29" s="43"/>
    </row>
    <row r="30" spans="1:55" x14ac:dyDescent="0.45">
      <c r="AQ30" s="22"/>
      <c r="AT30" s="22"/>
      <c r="AX30" s="43"/>
      <c r="BC30" s="43"/>
    </row>
    <row r="31" spans="1:55" x14ac:dyDescent="0.45">
      <c r="N31" t="s">
        <v>54</v>
      </c>
      <c r="O31" s="31">
        <f>SUM(O14:O29)</f>
        <v>3356000</v>
      </c>
      <c r="P31" s="2"/>
      <c r="S31" s="31">
        <f>SUM(S14:S29)</f>
        <v>656469</v>
      </c>
      <c r="T31" s="2"/>
      <c r="U31" s="5"/>
      <c r="V31" s="5"/>
      <c r="W31" s="31">
        <f>SUM(W14:W29)</f>
        <v>0</v>
      </c>
      <c r="X31" s="2"/>
      <c r="Y31" s="5"/>
      <c r="Z31" s="5"/>
      <c r="AA31" s="31">
        <f>SUM(AA14:AA29)</f>
        <v>0</v>
      </c>
      <c r="AB31" s="2"/>
      <c r="AC31" s="5"/>
      <c r="AW31" s="42"/>
      <c r="AX31" s="43"/>
      <c r="AY31" s="42"/>
      <c r="AZ31" s="42"/>
      <c r="BA31" s="42"/>
      <c r="BB31" s="44"/>
      <c r="BC31" s="43"/>
    </row>
    <row r="32" spans="1:55" x14ac:dyDescent="0.45">
      <c r="A32" s="46"/>
      <c r="B32" s="46"/>
      <c r="C32" s="46"/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7"/>
    </row>
    <row r="33" spans="1:38" x14ac:dyDescent="0.45">
      <c r="P33" s="3"/>
      <c r="U33" s="3"/>
      <c r="Z33" s="3"/>
      <c r="AE33" s="3"/>
      <c r="AK33" s="9"/>
    </row>
    <row r="34" spans="1:38" x14ac:dyDescent="0.45">
      <c r="N34" s="3" t="s">
        <v>26</v>
      </c>
      <c r="P34" s="5" t="str">
        <f>($C$3)</f>
        <v>p7eINT_metier</v>
      </c>
      <c r="T34" s="6" t="s">
        <v>27</v>
      </c>
      <c r="W34" s="7" t="str">
        <f>($C$5)</f>
        <v>Plaice VIIe - International (Used metier based datasets)</v>
      </c>
    </row>
    <row r="35" spans="1:38" x14ac:dyDescent="0.45">
      <c r="N35" s="3"/>
    </row>
    <row r="36" spans="1:38" x14ac:dyDescent="0.45">
      <c r="N36" s="6" t="s">
        <v>29</v>
      </c>
      <c r="P36" s="5">
        <f>($B$7)</f>
        <v>1983</v>
      </c>
      <c r="Q36" s="9"/>
      <c r="R36" s="9"/>
      <c r="S36" s="9"/>
      <c r="T36" s="6" t="s">
        <v>30</v>
      </c>
      <c r="U36" s="10"/>
      <c r="W36" s="5" t="str">
        <f>($D$7)</f>
        <v>Combined</v>
      </c>
    </row>
    <row r="37" spans="1:38" x14ac:dyDescent="0.45">
      <c r="C37" s="25" t="s">
        <v>55</v>
      </c>
      <c r="D37" s="26"/>
      <c r="E37" s="26"/>
      <c r="F37" s="27"/>
      <c r="N37" s="6"/>
      <c r="P37" s="6"/>
      <c r="Q37" s="9"/>
      <c r="R37" s="9"/>
      <c r="S37" s="9"/>
      <c r="U37" s="10"/>
    </row>
    <row r="38" spans="1:38" x14ac:dyDescent="0.45">
      <c r="C38" s="26"/>
      <c r="D38" s="26"/>
      <c r="E38" s="26"/>
      <c r="F38" s="28"/>
      <c r="N38" s="6" t="s">
        <v>32</v>
      </c>
      <c r="P38" s="36">
        <f>($F$7)</f>
        <v>42194</v>
      </c>
      <c r="Q38" s="2"/>
      <c r="R38" s="2"/>
      <c r="T38" s="6" t="s">
        <v>33</v>
      </c>
      <c r="U38" s="2"/>
      <c r="W38" s="5" t="str">
        <f>($J$7)</f>
        <v>idh</v>
      </c>
    </row>
    <row r="39" spans="1:38" x14ac:dyDescent="0.45">
      <c r="C39" s="26" t="s">
        <v>56</v>
      </c>
      <c r="D39" s="26"/>
      <c r="E39" s="26"/>
      <c r="F39" s="27">
        <f>1</f>
        <v>1</v>
      </c>
    </row>
    <row r="40" spans="1:38" x14ac:dyDescent="0.45">
      <c r="C40" s="26" t="s">
        <v>57</v>
      </c>
      <c r="D40" s="26"/>
      <c r="E40" s="26"/>
      <c r="F40" s="28" t="str">
        <f>"n"</f>
        <v>n</v>
      </c>
    </row>
    <row r="41" spans="1:38" x14ac:dyDescent="0.45">
      <c r="C41" s="26" t="s">
        <v>58</v>
      </c>
      <c r="D41" s="26"/>
      <c r="E41" s="26"/>
      <c r="F41" s="28">
        <f>1</f>
        <v>1</v>
      </c>
      <c r="N41" s="15" t="s">
        <v>35</v>
      </c>
    </row>
    <row r="42" spans="1:38" x14ac:dyDescent="0.45">
      <c r="C42" s="26" t="s">
        <v>59</v>
      </c>
      <c r="D42" s="26"/>
      <c r="E42" s="26"/>
      <c r="F42" s="27">
        <f>2</f>
        <v>2</v>
      </c>
    </row>
    <row r="43" spans="1:38" x14ac:dyDescent="0.45">
      <c r="C43" s="26" t="s">
        <v>60</v>
      </c>
      <c r="D43" s="26"/>
      <c r="E43" s="26"/>
      <c r="F43" s="29" t="str">
        <f>"n"</f>
        <v>n</v>
      </c>
      <c r="N43" s="3" t="s">
        <v>61</v>
      </c>
    </row>
    <row r="44" spans="1:38" x14ac:dyDescent="0.45">
      <c r="C44" s="26" t="s">
        <v>62</v>
      </c>
      <c r="D44" s="26"/>
      <c r="E44" s="26"/>
      <c r="F44" s="29">
        <f>3</f>
        <v>3</v>
      </c>
      <c r="AK44" s="9"/>
    </row>
    <row r="45" spans="1:38" x14ac:dyDescent="0.45">
      <c r="C45" s="26" t="s">
        <v>63</v>
      </c>
      <c r="D45" s="26"/>
      <c r="E45" s="26"/>
      <c r="F45" s="26">
        <f>1</f>
        <v>1</v>
      </c>
      <c r="O45" s="37" t="str">
        <f>C14</f>
        <v>International</v>
      </c>
      <c r="P45" s="2"/>
      <c r="S45" s="37" t="str">
        <f>D14</f>
        <v>Migration</v>
      </c>
      <c r="T45" s="2"/>
      <c r="W45" s="37" t="str">
        <f>E14</f>
        <v>-</v>
      </c>
      <c r="X45" s="2"/>
      <c r="AA45" s="37" t="str">
        <f>F14</f>
        <v>-</v>
      </c>
      <c r="AB45" s="2"/>
      <c r="AK45" s="9"/>
    </row>
    <row r="46" spans="1:38" x14ac:dyDescent="0.45">
      <c r="C46" s="26" t="s">
        <v>64</v>
      </c>
      <c r="D46" s="26"/>
      <c r="E46" s="26"/>
      <c r="F46" s="29" t="str">
        <f>"n"</f>
        <v>n</v>
      </c>
      <c r="N46" s="17" t="s">
        <v>40</v>
      </c>
      <c r="O46" s="10" t="s">
        <v>41</v>
      </c>
      <c r="P46" s="10" t="s">
        <v>42</v>
      </c>
      <c r="S46" s="10" t="s">
        <v>41</v>
      </c>
      <c r="T46" s="10" t="s">
        <v>42</v>
      </c>
      <c r="W46" s="10" t="s">
        <v>41</v>
      </c>
      <c r="X46" s="10" t="s">
        <v>42</v>
      </c>
      <c r="AA46" s="10" t="s">
        <v>41</v>
      </c>
      <c r="AB46" s="10" t="s">
        <v>42</v>
      </c>
      <c r="AC46" s="17"/>
      <c r="AE46" s="10"/>
      <c r="AH46" s="10"/>
      <c r="AJ46" s="10"/>
      <c r="AK46" s="10"/>
      <c r="AL46" s="10"/>
    </row>
    <row r="47" spans="1:38" x14ac:dyDescent="0.45">
      <c r="C47" s="26" t="s">
        <v>65</v>
      </c>
      <c r="D47" s="26"/>
      <c r="E47" s="26"/>
      <c r="F47" s="26">
        <f>2</f>
        <v>2</v>
      </c>
      <c r="N47" s="17">
        <v>0</v>
      </c>
      <c r="O47" s="30">
        <v>0</v>
      </c>
      <c r="P47" s="22">
        <v>0</v>
      </c>
      <c r="R47" s="18"/>
      <c r="S47" s="30">
        <v>0</v>
      </c>
      <c r="T47" s="22">
        <v>0</v>
      </c>
      <c r="W47" s="30">
        <v>0</v>
      </c>
      <c r="X47" s="22">
        <v>0</v>
      </c>
      <c r="AA47" s="30">
        <v>0</v>
      </c>
      <c r="AB47" s="22">
        <v>0</v>
      </c>
      <c r="AC47" s="21"/>
      <c r="AE47" s="19"/>
      <c r="AH47" s="22"/>
      <c r="AK47" s="23"/>
      <c r="AL47" s="22"/>
    </row>
    <row r="48" spans="1:38" x14ac:dyDescent="0.45">
      <c r="A48" s="3"/>
      <c r="C48" s="26" t="s">
        <v>66</v>
      </c>
      <c r="D48" s="26"/>
      <c r="E48" s="26"/>
      <c r="F48" s="29" t="str">
        <f>"y"</f>
        <v>y</v>
      </c>
      <c r="N48" s="17">
        <v>1</v>
      </c>
      <c r="O48" s="30">
        <v>0</v>
      </c>
      <c r="P48" s="22">
        <v>0</v>
      </c>
      <c r="R48" s="18"/>
      <c r="S48" s="30">
        <v>0</v>
      </c>
      <c r="T48" s="22">
        <v>0</v>
      </c>
      <c r="W48" s="30">
        <v>0</v>
      </c>
      <c r="X48" s="22">
        <v>0</v>
      </c>
      <c r="AA48" s="30">
        <v>0</v>
      </c>
      <c r="AB48" s="22">
        <v>0</v>
      </c>
      <c r="AC48" s="21"/>
      <c r="AE48" s="19"/>
      <c r="AH48" s="22"/>
      <c r="AK48" s="23"/>
      <c r="AL48" s="22"/>
    </row>
    <row r="49" spans="3:38" x14ac:dyDescent="0.45">
      <c r="C49" s="26" t="s">
        <v>67</v>
      </c>
      <c r="D49" s="26"/>
      <c r="E49" s="26"/>
      <c r="F49" s="29" t="str">
        <f>"n"</f>
        <v>n</v>
      </c>
      <c r="N49" s="17">
        <v>2</v>
      </c>
      <c r="O49" s="30">
        <v>0</v>
      </c>
      <c r="P49" s="22">
        <v>0</v>
      </c>
      <c r="R49" s="18"/>
      <c r="S49" s="30">
        <v>0</v>
      </c>
      <c r="T49" s="22">
        <v>0</v>
      </c>
      <c r="W49" s="30">
        <v>0</v>
      </c>
      <c r="X49" s="22">
        <v>0</v>
      </c>
      <c r="AA49" s="30">
        <v>0</v>
      </c>
      <c r="AB49" s="22">
        <v>0</v>
      </c>
      <c r="AC49" s="21"/>
      <c r="AE49" s="19"/>
      <c r="AH49" s="22"/>
      <c r="AK49" s="23"/>
      <c r="AL49" s="22"/>
    </row>
    <row r="50" spans="3:38" x14ac:dyDescent="0.45">
      <c r="N50" s="17">
        <v>3</v>
      </c>
      <c r="O50" s="30">
        <v>0</v>
      </c>
      <c r="P50" s="22">
        <v>0</v>
      </c>
      <c r="R50" s="18"/>
      <c r="S50" s="30">
        <v>0</v>
      </c>
      <c r="T50" s="22">
        <v>0</v>
      </c>
      <c r="W50" s="30">
        <v>0</v>
      </c>
      <c r="X50" s="22">
        <v>0</v>
      </c>
      <c r="AA50" s="30">
        <v>0</v>
      </c>
      <c r="AB50" s="22">
        <v>0</v>
      </c>
      <c r="AC50" s="21"/>
      <c r="AE50" s="19"/>
      <c r="AH50" s="22"/>
      <c r="AK50" s="23"/>
      <c r="AL50" s="22"/>
    </row>
    <row r="51" spans="3:38" x14ac:dyDescent="0.45">
      <c r="N51" s="17">
        <v>4</v>
      </c>
      <c r="O51" s="30">
        <v>0</v>
      </c>
      <c r="P51" s="22">
        <v>0</v>
      </c>
      <c r="R51" s="18"/>
      <c r="S51" s="30">
        <v>0</v>
      </c>
      <c r="T51" s="22">
        <v>0</v>
      </c>
      <c r="W51" s="30">
        <v>0</v>
      </c>
      <c r="X51" s="22">
        <v>0</v>
      </c>
      <c r="AA51" s="30">
        <v>0</v>
      </c>
      <c r="AB51" s="22">
        <v>0</v>
      </c>
      <c r="AC51" s="21"/>
      <c r="AE51" s="19"/>
      <c r="AH51" s="22"/>
      <c r="AK51" s="23"/>
      <c r="AL51" s="22"/>
    </row>
    <row r="52" spans="3:38" x14ac:dyDescent="0.45">
      <c r="N52" s="17">
        <v>5</v>
      </c>
      <c r="O52" s="30">
        <v>0</v>
      </c>
      <c r="P52" s="22">
        <v>0</v>
      </c>
      <c r="R52" s="18"/>
      <c r="S52" s="30">
        <v>0</v>
      </c>
      <c r="T52" s="22">
        <v>0</v>
      </c>
      <c r="W52" s="30">
        <v>0</v>
      </c>
      <c r="X52" s="22">
        <v>0</v>
      </c>
      <c r="AA52" s="30">
        <v>0</v>
      </c>
      <c r="AB52" s="22">
        <v>0</v>
      </c>
      <c r="AC52" s="21"/>
      <c r="AE52" s="19"/>
      <c r="AH52" s="22"/>
      <c r="AK52" s="23"/>
      <c r="AL52" s="22"/>
    </row>
    <row r="53" spans="3:38" x14ac:dyDescent="0.45">
      <c r="N53" s="17">
        <v>6</v>
      </c>
      <c r="O53" s="30">
        <v>0</v>
      </c>
      <c r="P53" s="22">
        <v>0</v>
      </c>
      <c r="R53" s="18"/>
      <c r="S53" s="30">
        <v>0</v>
      </c>
      <c r="T53" s="22">
        <v>0</v>
      </c>
      <c r="W53" s="30">
        <v>0</v>
      </c>
      <c r="X53" s="22">
        <v>0</v>
      </c>
      <c r="AA53" s="30">
        <v>0</v>
      </c>
      <c r="AB53" s="22">
        <v>0</v>
      </c>
      <c r="AC53" s="21"/>
      <c r="AE53" s="19"/>
      <c r="AH53" s="22"/>
      <c r="AK53" s="23"/>
      <c r="AL53" s="22"/>
    </row>
    <row r="54" spans="3:38" x14ac:dyDescent="0.45">
      <c r="N54" s="17">
        <v>7</v>
      </c>
      <c r="O54" s="30">
        <v>0</v>
      </c>
      <c r="P54" s="22">
        <v>0</v>
      </c>
      <c r="R54" s="18"/>
      <c r="S54" s="30">
        <v>0</v>
      </c>
      <c r="T54" s="22">
        <v>0</v>
      </c>
      <c r="W54" s="30">
        <v>0</v>
      </c>
      <c r="X54" s="22">
        <v>0</v>
      </c>
      <c r="AA54" s="30">
        <v>0</v>
      </c>
      <c r="AB54" s="22">
        <v>0</v>
      </c>
      <c r="AC54" s="21"/>
      <c r="AE54" s="19"/>
      <c r="AH54" s="22"/>
      <c r="AK54" s="23"/>
      <c r="AL54" s="22"/>
    </row>
    <row r="55" spans="3:38" x14ac:dyDescent="0.45">
      <c r="N55" s="17">
        <v>8</v>
      </c>
      <c r="O55" s="30">
        <v>0</v>
      </c>
      <c r="P55" s="22">
        <v>0</v>
      </c>
      <c r="R55" s="18"/>
      <c r="S55" s="30">
        <v>0</v>
      </c>
      <c r="T55" s="22">
        <v>0</v>
      </c>
      <c r="W55" s="30">
        <v>0</v>
      </c>
      <c r="X55" s="22">
        <v>0</v>
      </c>
      <c r="AA55" s="30">
        <v>0</v>
      </c>
      <c r="AB55" s="22">
        <v>0</v>
      </c>
      <c r="AC55" s="21"/>
      <c r="AE55" s="19"/>
      <c r="AH55" s="22"/>
      <c r="AK55" s="23"/>
      <c r="AL55" s="22"/>
    </row>
    <row r="56" spans="3:38" x14ac:dyDescent="0.45">
      <c r="N56" s="17">
        <v>9</v>
      </c>
      <c r="O56" s="30">
        <v>0</v>
      </c>
      <c r="P56" s="22">
        <v>0</v>
      </c>
      <c r="R56" s="18"/>
      <c r="S56" s="30">
        <v>0</v>
      </c>
      <c r="T56" s="22">
        <v>0</v>
      </c>
      <c r="W56" s="30">
        <v>0</v>
      </c>
      <c r="X56" s="22">
        <v>0</v>
      </c>
      <c r="AA56" s="30">
        <v>0</v>
      </c>
      <c r="AB56" s="22">
        <v>0</v>
      </c>
      <c r="AC56" s="21"/>
      <c r="AE56" s="19"/>
      <c r="AH56" s="22"/>
      <c r="AK56" s="23"/>
      <c r="AL56" s="22"/>
    </row>
    <row r="57" spans="3:38" x14ac:dyDescent="0.45">
      <c r="N57" s="17">
        <v>10</v>
      </c>
      <c r="O57" s="30">
        <v>0</v>
      </c>
      <c r="P57" s="22">
        <v>0</v>
      </c>
      <c r="R57" s="18"/>
      <c r="S57" s="30">
        <v>0</v>
      </c>
      <c r="T57" s="22">
        <v>0</v>
      </c>
      <c r="W57" s="30">
        <v>0</v>
      </c>
      <c r="X57" s="22">
        <v>0</v>
      </c>
      <c r="AA57" s="30">
        <v>0</v>
      </c>
      <c r="AB57" s="22">
        <v>0</v>
      </c>
      <c r="AC57" s="21"/>
      <c r="AE57" s="19"/>
      <c r="AH57" s="22"/>
      <c r="AK57" s="23"/>
      <c r="AL57" s="22"/>
    </row>
    <row r="58" spans="3:38" x14ac:dyDescent="0.45">
      <c r="N58" s="17">
        <v>11</v>
      </c>
      <c r="O58" s="30">
        <v>0</v>
      </c>
      <c r="P58" s="22">
        <v>0</v>
      </c>
      <c r="R58" s="18"/>
      <c r="S58" s="30">
        <v>0</v>
      </c>
      <c r="T58" s="22">
        <v>0</v>
      </c>
      <c r="W58" s="30">
        <v>0</v>
      </c>
      <c r="X58" s="22">
        <v>0</v>
      </c>
      <c r="AA58" s="30">
        <v>0</v>
      </c>
      <c r="AB58" s="22">
        <v>0</v>
      </c>
      <c r="AC58" s="21"/>
      <c r="AE58" s="19"/>
      <c r="AH58" s="22"/>
      <c r="AK58" s="23"/>
      <c r="AL58" s="22"/>
    </row>
    <row r="59" spans="3:38" x14ac:dyDescent="0.45">
      <c r="N59" s="17">
        <v>12</v>
      </c>
      <c r="O59" s="30">
        <v>0</v>
      </c>
      <c r="P59" s="22">
        <v>0</v>
      </c>
      <c r="R59" s="18"/>
      <c r="S59" s="30">
        <v>0</v>
      </c>
      <c r="T59" s="22">
        <v>0</v>
      </c>
      <c r="W59" s="30">
        <v>0</v>
      </c>
      <c r="X59" s="22">
        <v>0</v>
      </c>
      <c r="AA59" s="30">
        <v>0</v>
      </c>
      <c r="AB59" s="22">
        <v>0</v>
      </c>
      <c r="AC59" s="21"/>
      <c r="AE59" s="19"/>
      <c r="AH59" s="22"/>
      <c r="AK59" s="23"/>
      <c r="AL59" s="22"/>
    </row>
    <row r="60" spans="3:38" x14ac:dyDescent="0.45">
      <c r="N60" s="17">
        <v>13</v>
      </c>
      <c r="O60" s="30">
        <v>0</v>
      </c>
      <c r="P60" s="22">
        <v>0</v>
      </c>
      <c r="R60" s="18"/>
      <c r="S60" s="30">
        <v>0</v>
      </c>
      <c r="T60" s="22">
        <v>0</v>
      </c>
      <c r="W60" s="30">
        <v>0</v>
      </c>
      <c r="X60" s="22">
        <v>0</v>
      </c>
      <c r="AA60" s="30">
        <v>0</v>
      </c>
      <c r="AB60" s="22">
        <v>0</v>
      </c>
      <c r="AC60" s="21"/>
      <c r="AE60" s="19"/>
      <c r="AH60" s="22"/>
      <c r="AK60" s="23"/>
      <c r="AL60" s="22"/>
    </row>
    <row r="61" spans="3:38" x14ac:dyDescent="0.45">
      <c r="N61" s="17">
        <v>14</v>
      </c>
      <c r="O61" s="30">
        <v>0</v>
      </c>
      <c r="P61" s="22">
        <v>0</v>
      </c>
      <c r="R61" s="18"/>
      <c r="S61" s="30">
        <v>0</v>
      </c>
      <c r="T61" s="22">
        <v>0</v>
      </c>
      <c r="W61" s="30">
        <v>0</v>
      </c>
      <c r="X61" s="22">
        <v>0</v>
      </c>
      <c r="AA61" s="30">
        <v>0</v>
      </c>
      <c r="AB61" s="22">
        <v>0</v>
      </c>
      <c r="AC61" s="21"/>
      <c r="AE61" s="19"/>
      <c r="AH61" s="22"/>
      <c r="AK61" s="23"/>
      <c r="AL61" s="22"/>
    </row>
    <row r="62" spans="3:38" x14ac:dyDescent="0.45">
      <c r="N62" s="17" t="s">
        <v>53</v>
      </c>
      <c r="O62" s="30">
        <v>0</v>
      </c>
      <c r="P62" s="22">
        <v>0</v>
      </c>
      <c r="R62" s="18"/>
      <c r="S62" s="30">
        <v>0</v>
      </c>
      <c r="T62" s="22">
        <v>0</v>
      </c>
      <c r="W62" s="30">
        <v>0</v>
      </c>
      <c r="X62" s="22">
        <v>0</v>
      </c>
      <c r="AA62" s="30">
        <v>0</v>
      </c>
      <c r="AB62" s="22">
        <v>0</v>
      </c>
      <c r="AC62" s="21"/>
      <c r="AE62" s="19"/>
      <c r="AH62" s="22"/>
      <c r="AK62" s="23"/>
      <c r="AL62" s="22"/>
    </row>
    <row r="64" spans="3:38" x14ac:dyDescent="0.45">
      <c r="N64" t="s">
        <v>54</v>
      </c>
      <c r="O64" s="31">
        <f>SUM(O47:O62)</f>
        <v>0</v>
      </c>
      <c r="P64" s="2"/>
      <c r="S64" s="31">
        <f>SUM(S47:S62)</f>
        <v>0</v>
      </c>
      <c r="T64" s="2"/>
      <c r="W64" s="31">
        <f>SUM(W47:W62)</f>
        <v>0</v>
      </c>
      <c r="X64" s="2"/>
      <c r="AA64" s="31">
        <f>SUM(AA47:AA62)</f>
        <v>0</v>
      </c>
      <c r="AB64" s="2"/>
      <c r="AE64" s="2"/>
    </row>
    <row r="65" spans="1:38" x14ac:dyDescent="0.45">
      <c r="N65" s="17"/>
      <c r="P65" s="23"/>
      <c r="Q65" s="22"/>
      <c r="U65" s="23"/>
      <c r="V65" s="22"/>
      <c r="W65" s="22"/>
      <c r="X65" s="22"/>
      <c r="Z65" s="23"/>
      <c r="AA65" s="22"/>
      <c r="AB65" s="22"/>
      <c r="AC65" s="17"/>
      <c r="AE65" s="23"/>
      <c r="AF65" s="22"/>
      <c r="AH65" s="22"/>
      <c r="AK65" s="23"/>
      <c r="AL65" s="22"/>
    </row>
    <row r="66" spans="1:38" x14ac:dyDescent="0.45">
      <c r="N66" s="17"/>
      <c r="P66" s="23"/>
      <c r="Q66" s="22"/>
      <c r="U66" s="23"/>
      <c r="V66" s="22"/>
      <c r="W66" s="22"/>
      <c r="X66" s="22"/>
      <c r="Z66" s="23"/>
      <c r="AA66" s="22"/>
      <c r="AB66" s="22"/>
      <c r="AC66" s="17"/>
      <c r="AE66" s="23"/>
      <c r="AF66" s="22"/>
      <c r="AH66" s="22"/>
      <c r="AK66" s="23"/>
      <c r="AL66" s="22"/>
    </row>
    <row r="67" spans="1:38" x14ac:dyDescent="0.45">
      <c r="N67" s="17"/>
      <c r="P67" s="23"/>
      <c r="Q67" s="22"/>
      <c r="U67" s="23"/>
      <c r="V67" s="22"/>
      <c r="W67" s="22"/>
      <c r="X67" s="22"/>
      <c r="Z67" s="23"/>
      <c r="AA67" s="22"/>
      <c r="AB67" s="22"/>
      <c r="AC67" s="17"/>
      <c r="AE67" s="23"/>
      <c r="AF67" s="22"/>
      <c r="AH67" s="22"/>
      <c r="AK67" s="23"/>
      <c r="AL67" s="22"/>
    </row>
    <row r="68" spans="1:38" ht="22.5" x14ac:dyDescent="0.75">
      <c r="A68" s="3" t="s">
        <v>22</v>
      </c>
      <c r="C68" s="1" t="s">
        <v>23</v>
      </c>
      <c r="E68" s="2"/>
      <c r="F68" s="3" t="s">
        <v>24</v>
      </c>
      <c r="J68" s="3" t="str">
        <f>J1</f>
        <v>VERSION 2.2 (17/8/98)</v>
      </c>
      <c r="N68" s="3" t="s">
        <v>26</v>
      </c>
      <c r="P68" s="5" t="str">
        <f>($C$3)</f>
        <v>p7eINT_metier</v>
      </c>
      <c r="T68" s="6" t="s">
        <v>27</v>
      </c>
      <c r="W68" s="7" t="str">
        <f>($C$5)</f>
        <v>Plaice VIIe - International (Used metier based datasets)</v>
      </c>
    </row>
    <row r="69" spans="1:38" x14ac:dyDescent="0.45">
      <c r="F69" s="3"/>
      <c r="N69" s="3"/>
    </row>
    <row r="70" spans="1:38" x14ac:dyDescent="0.45">
      <c r="A70" s="3" t="s">
        <v>26</v>
      </c>
      <c r="C70" s="8" t="str">
        <f>C3</f>
        <v>p7eINT_metier</v>
      </c>
      <c r="N70" s="6" t="s">
        <v>29</v>
      </c>
      <c r="P70" s="5">
        <f>($B$7)</f>
        <v>1983</v>
      </c>
      <c r="Q70" s="9"/>
      <c r="R70" s="9"/>
      <c r="S70" s="9"/>
      <c r="T70" s="6" t="s">
        <v>30</v>
      </c>
      <c r="U70" s="10"/>
      <c r="W70" s="5" t="str">
        <f>($D$7)</f>
        <v>Combined</v>
      </c>
    </row>
    <row r="71" spans="1:38" x14ac:dyDescent="0.45">
      <c r="A71" s="3"/>
      <c r="N71" s="6"/>
      <c r="P71" s="6"/>
      <c r="Q71" s="9"/>
      <c r="R71" s="9"/>
      <c r="S71" s="9"/>
      <c r="U71" s="10"/>
    </row>
    <row r="72" spans="1:38" x14ac:dyDescent="0.45">
      <c r="A72" s="6" t="s">
        <v>27</v>
      </c>
      <c r="C72" s="11" t="str">
        <f>C5</f>
        <v>Plaice VIIe - International (Used metier based datasets)</v>
      </c>
      <c r="D72" s="9"/>
      <c r="E72" s="9"/>
      <c r="G72" s="10"/>
      <c r="N72" s="6" t="s">
        <v>32</v>
      </c>
      <c r="P72" s="36">
        <f>($F$7)</f>
        <v>42194</v>
      </c>
      <c r="Q72" s="2"/>
      <c r="R72" s="2"/>
      <c r="T72" s="6" t="s">
        <v>33</v>
      </c>
      <c r="U72" s="2"/>
      <c r="W72" s="5" t="str">
        <f>($J$7)</f>
        <v>idh</v>
      </c>
    </row>
    <row r="73" spans="1:38" x14ac:dyDescent="0.45">
      <c r="A73" s="6"/>
      <c r="C73" s="6"/>
      <c r="D73" s="9"/>
      <c r="E73" s="9"/>
      <c r="G73" s="10"/>
    </row>
    <row r="74" spans="1:38" x14ac:dyDescent="0.45">
      <c r="A74" s="6" t="s">
        <v>29</v>
      </c>
      <c r="B74" s="12">
        <f>B7</f>
        <v>1983</v>
      </c>
      <c r="C74" s="9" t="s">
        <v>30</v>
      </c>
      <c r="D74" s="13" t="str">
        <f>D7</f>
        <v>Combined</v>
      </c>
      <c r="E74" s="4" t="s">
        <v>32</v>
      </c>
      <c r="F74" s="35">
        <f>F7</f>
        <v>42194</v>
      </c>
      <c r="G74" s="2"/>
      <c r="I74" s="4" t="s">
        <v>33</v>
      </c>
      <c r="J74" s="12" t="str">
        <f>J7</f>
        <v>idh</v>
      </c>
    </row>
    <row r="75" spans="1:38" x14ac:dyDescent="0.45">
      <c r="A75" s="6"/>
      <c r="B75" s="12"/>
      <c r="C75" s="9"/>
      <c r="D75" s="13"/>
      <c r="E75" s="4"/>
      <c r="F75" s="14"/>
      <c r="G75" s="2"/>
      <c r="I75" s="4"/>
      <c r="J75" s="12"/>
      <c r="N75" s="15" t="s">
        <v>68</v>
      </c>
    </row>
    <row r="77" spans="1:38" x14ac:dyDescent="0.45">
      <c r="H77" s="16" t="s">
        <v>39</v>
      </c>
      <c r="I77" s="4"/>
      <c r="N77" s="3" t="s">
        <v>37</v>
      </c>
    </row>
    <row r="78" spans="1:38" x14ac:dyDescent="0.45">
      <c r="C78" s="16" t="s">
        <v>69</v>
      </c>
      <c r="D78" s="16" t="s">
        <v>70</v>
      </c>
      <c r="E78" s="16" t="s">
        <v>71</v>
      </c>
      <c r="F78" s="16" t="s">
        <v>72</v>
      </c>
      <c r="H78" s="16" t="s">
        <v>47</v>
      </c>
      <c r="I78" s="4"/>
      <c r="AE78" s="37" t="str">
        <f>J13</f>
        <v>TOTAL</v>
      </c>
      <c r="AF78" s="2"/>
    </row>
    <row r="79" spans="1:38" x14ac:dyDescent="0.45">
      <c r="A79" t="s">
        <v>48</v>
      </c>
      <c r="C79" s="20">
        <f>C15</f>
        <v>1495</v>
      </c>
      <c r="D79" s="20">
        <f>D15</f>
        <v>219.14405522822901</v>
      </c>
      <c r="E79" s="20">
        <f>E15</f>
        <v>0</v>
      </c>
      <c r="F79" s="20">
        <f>F15</f>
        <v>0</v>
      </c>
      <c r="H79" s="22">
        <f>SUM(C79:F79)</f>
        <v>1714.144055228229</v>
      </c>
      <c r="O79" s="37" t="str">
        <f>C14</f>
        <v>International</v>
      </c>
      <c r="P79" s="2"/>
      <c r="S79" s="37" t="str">
        <f>D14</f>
        <v>Migration</v>
      </c>
      <c r="T79" s="2"/>
      <c r="W79" s="37" t="str">
        <f>E14</f>
        <v>-</v>
      </c>
      <c r="X79" s="2"/>
      <c r="AA79" s="37" t="str">
        <f>F14</f>
        <v>-</v>
      </c>
      <c r="AB79" s="2"/>
      <c r="AE79" s="37" t="str">
        <f>J14</f>
        <v>ANNUAL</v>
      </c>
      <c r="AF79" s="2"/>
    </row>
    <row r="80" spans="1:38" x14ac:dyDescent="0.45">
      <c r="A80" t="s">
        <v>73</v>
      </c>
      <c r="N80" s="17" t="s">
        <v>40</v>
      </c>
      <c r="O80" s="10" t="s">
        <v>41</v>
      </c>
      <c r="P80" s="10" t="s">
        <v>42</v>
      </c>
      <c r="S80" s="10" t="s">
        <v>41</v>
      </c>
      <c r="T80" s="10" t="s">
        <v>42</v>
      </c>
      <c r="U80" s="10"/>
      <c r="W80" s="10" t="s">
        <v>41</v>
      </c>
      <c r="X80" s="10" t="s">
        <v>42</v>
      </c>
      <c r="Y80" s="10"/>
      <c r="AA80" s="10" t="s">
        <v>41</v>
      </c>
      <c r="AB80" s="10" t="s">
        <v>42</v>
      </c>
      <c r="AC80" s="10"/>
      <c r="AE80" s="10" t="s">
        <v>74</v>
      </c>
      <c r="AF80" s="10" t="s">
        <v>75</v>
      </c>
    </row>
    <row r="81" spans="1:33" x14ac:dyDescent="0.45">
      <c r="N81" s="17">
        <v>0</v>
      </c>
      <c r="O81" s="30">
        <f>SUM($O$14*$C$21)</f>
        <v>0</v>
      </c>
      <c r="P81" s="22">
        <f t="shared" ref="P81:P96" si="0">P14</f>
        <v>0</v>
      </c>
      <c r="Q81" s="22">
        <f t="shared" ref="Q81:Q96" si="1">SUM(O81*P81)</f>
        <v>0</v>
      </c>
      <c r="S81" s="30">
        <f t="shared" ref="S81:S96" si="2">SUM(S14*$D$21)</f>
        <v>0</v>
      </c>
      <c r="T81" s="22">
        <f t="shared" ref="T81:T96" si="3">T14</f>
        <v>0</v>
      </c>
      <c r="U81" s="22">
        <f t="shared" ref="U81:U96" si="4">SUM(S81*T81)</f>
        <v>0</v>
      </c>
      <c r="W81" s="30">
        <f t="shared" ref="W81:W96" si="5">SUM(W14*$E$21)</f>
        <v>0</v>
      </c>
      <c r="X81" s="22">
        <f t="shared" ref="X81:X96" si="6">X14</f>
        <v>0</v>
      </c>
      <c r="Y81" s="22">
        <f t="shared" ref="Y81:Y96" si="7">SUM(W81*X81)</f>
        <v>0</v>
      </c>
      <c r="AA81" s="30">
        <f t="shared" ref="AA81:AA96" si="8">SUM(AA14*$F$21)</f>
        <v>0</v>
      </c>
      <c r="AB81" s="22">
        <f t="shared" ref="AB81:AB96" si="9">AB14</f>
        <v>0</v>
      </c>
      <c r="AC81" s="22">
        <f t="shared" ref="AC81:AC96" si="10">SUM(AA81*AB81)</f>
        <v>0</v>
      </c>
      <c r="AE81" s="30">
        <f t="shared" ref="AE81:AE96" si="11">SUM(AA81+W81+S81+O81)*$J$21</f>
        <v>0</v>
      </c>
      <c r="AF81" s="22">
        <f t="shared" ref="AF81:AF96" si="12">IF(O81+S81+W81+AA81 =0,0,(P81*O81 +T81*S81+ X81*W81 +AB81*AA81)/(O81+S81+W81+AA81))</f>
        <v>0</v>
      </c>
      <c r="AG81">
        <f t="shared" ref="AG81:AG96" si="13">SUM(AE81*AF81)</f>
        <v>0</v>
      </c>
    </row>
    <row r="82" spans="1:33" x14ac:dyDescent="0.45">
      <c r="A82" t="s">
        <v>52</v>
      </c>
      <c r="C82" s="24">
        <f>C24</f>
        <v>0.99963478260869565</v>
      </c>
      <c r="D82" s="24">
        <f>D24</f>
        <v>0.99999999999999722</v>
      </c>
      <c r="E82" s="24">
        <f>E24</f>
        <v>0</v>
      </c>
      <c r="F82" s="24">
        <f>F24</f>
        <v>0</v>
      </c>
      <c r="G82" s="10"/>
      <c r="H82" s="24">
        <f>J24</f>
        <v>0.99968147367875237</v>
      </c>
      <c r="I82" s="10"/>
      <c r="N82" s="17">
        <v>1</v>
      </c>
      <c r="O82" s="30">
        <f>SUM($O$15*$C$21)</f>
        <v>3000</v>
      </c>
      <c r="P82" s="22">
        <f t="shared" si="0"/>
        <v>0.115</v>
      </c>
      <c r="Q82" s="22">
        <f t="shared" si="1"/>
        <v>345</v>
      </c>
      <c r="S82" s="30">
        <f t="shared" si="2"/>
        <v>0</v>
      </c>
      <c r="T82" s="22">
        <f t="shared" si="3"/>
        <v>0</v>
      </c>
      <c r="U82" s="22">
        <f t="shared" si="4"/>
        <v>0</v>
      </c>
      <c r="W82" s="30">
        <f t="shared" si="5"/>
        <v>0</v>
      </c>
      <c r="X82" s="22">
        <f t="shared" si="6"/>
        <v>0</v>
      </c>
      <c r="Y82" s="22">
        <f t="shared" si="7"/>
        <v>0</v>
      </c>
      <c r="AA82" s="30">
        <f t="shared" si="8"/>
        <v>0</v>
      </c>
      <c r="AB82" s="22">
        <f t="shared" si="9"/>
        <v>0</v>
      </c>
      <c r="AC82" s="22">
        <f t="shared" si="10"/>
        <v>0</v>
      </c>
      <c r="AE82" s="30">
        <f t="shared" si="11"/>
        <v>3000</v>
      </c>
      <c r="AF82" s="22">
        <f t="shared" si="12"/>
        <v>0.115</v>
      </c>
      <c r="AG82">
        <f t="shared" si="13"/>
        <v>345</v>
      </c>
    </row>
    <row r="83" spans="1:33" x14ac:dyDescent="0.45">
      <c r="N83" s="17">
        <v>2</v>
      </c>
      <c r="O83" s="30">
        <f>SUM($O$16*$C$21)</f>
        <v>708000</v>
      </c>
      <c r="P83" s="22">
        <f t="shared" si="0"/>
        <v>0.24099999999999999</v>
      </c>
      <c r="Q83" s="22">
        <f t="shared" si="1"/>
        <v>170628</v>
      </c>
      <c r="S83" s="30">
        <f t="shared" si="2"/>
        <v>12240</v>
      </c>
      <c r="T83" s="22">
        <f t="shared" si="3"/>
        <v>0.187897103645252</v>
      </c>
      <c r="U83" s="22">
        <f t="shared" si="4"/>
        <v>2299.8605486178844</v>
      </c>
      <c r="W83" s="30">
        <f t="shared" si="5"/>
        <v>0</v>
      </c>
      <c r="X83" s="22">
        <f t="shared" si="6"/>
        <v>0</v>
      </c>
      <c r="Y83" s="22">
        <f t="shared" si="7"/>
        <v>0</v>
      </c>
      <c r="AA83" s="30">
        <f t="shared" si="8"/>
        <v>0</v>
      </c>
      <c r="AB83" s="22">
        <f t="shared" si="9"/>
        <v>0</v>
      </c>
      <c r="AC83" s="22">
        <f t="shared" si="10"/>
        <v>0</v>
      </c>
      <c r="AE83" s="30">
        <f t="shared" si="11"/>
        <v>720240</v>
      </c>
      <c r="AF83" s="22">
        <f t="shared" si="12"/>
        <v>0.24009755157810989</v>
      </c>
      <c r="AG83">
        <f t="shared" si="13"/>
        <v>172927.86054861787</v>
      </c>
    </row>
    <row r="84" spans="1:33" x14ac:dyDescent="0.45">
      <c r="N84" s="17">
        <v>3</v>
      </c>
      <c r="O84" s="30">
        <f>SUM($O$17*$C$21)</f>
        <v>698000</v>
      </c>
      <c r="P84" s="22">
        <f t="shared" si="0"/>
        <v>0.36</v>
      </c>
      <c r="Q84" s="22">
        <f t="shared" si="1"/>
        <v>251280</v>
      </c>
      <c r="S84" s="30">
        <f t="shared" si="2"/>
        <v>100965</v>
      </c>
      <c r="T84" s="22">
        <f t="shared" si="3"/>
        <v>0.24112929605411801</v>
      </c>
      <c r="U84" s="22">
        <f t="shared" si="4"/>
        <v>24345.619376104023</v>
      </c>
      <c r="W84" s="30">
        <f t="shared" si="5"/>
        <v>0</v>
      </c>
      <c r="X84" s="22">
        <f t="shared" si="6"/>
        <v>0</v>
      </c>
      <c r="Y84" s="22">
        <f t="shared" si="7"/>
        <v>0</v>
      </c>
      <c r="AA84" s="30">
        <f t="shared" si="8"/>
        <v>0</v>
      </c>
      <c r="AB84" s="22">
        <f t="shared" si="9"/>
        <v>0</v>
      </c>
      <c r="AC84" s="22">
        <f t="shared" si="10"/>
        <v>0</v>
      </c>
      <c r="AE84" s="30">
        <f t="shared" si="11"/>
        <v>798965</v>
      </c>
      <c r="AF84" s="22">
        <f t="shared" si="12"/>
        <v>0.34497833994743704</v>
      </c>
      <c r="AG84">
        <f t="shared" si="13"/>
        <v>275625.61937610403</v>
      </c>
    </row>
    <row r="85" spans="1:33" x14ac:dyDescent="0.45">
      <c r="N85" s="17">
        <v>4</v>
      </c>
      <c r="O85" s="30">
        <f>SUM($O$18*$C$21)</f>
        <v>1184000</v>
      </c>
      <c r="P85" s="22">
        <f t="shared" si="0"/>
        <v>0.47099999999999997</v>
      </c>
      <c r="Q85" s="22">
        <f t="shared" si="1"/>
        <v>557664</v>
      </c>
      <c r="S85" s="30">
        <f t="shared" si="2"/>
        <v>429264</v>
      </c>
      <c r="T85" s="22">
        <f t="shared" si="3"/>
        <v>0.31219334343795302</v>
      </c>
      <c r="U85" s="22">
        <f t="shared" si="4"/>
        <v>134013.36337754945</v>
      </c>
      <c r="W85" s="30">
        <f t="shared" si="5"/>
        <v>0</v>
      </c>
      <c r="X85" s="22">
        <f t="shared" si="6"/>
        <v>0</v>
      </c>
      <c r="Y85" s="22">
        <f t="shared" si="7"/>
        <v>0</v>
      </c>
      <c r="AA85" s="30">
        <f t="shared" si="8"/>
        <v>0</v>
      </c>
      <c r="AB85" s="22">
        <f t="shared" si="9"/>
        <v>0</v>
      </c>
      <c r="AC85" s="22">
        <f t="shared" si="10"/>
        <v>0</v>
      </c>
      <c r="AE85" s="30">
        <f t="shared" si="11"/>
        <v>1613264</v>
      </c>
      <c r="AF85" s="22">
        <f t="shared" si="12"/>
        <v>0.42874406382188496</v>
      </c>
      <c r="AG85">
        <f t="shared" si="13"/>
        <v>691677.36337754945</v>
      </c>
    </row>
    <row r="86" spans="1:33" x14ac:dyDescent="0.45">
      <c r="N86" s="17">
        <v>5</v>
      </c>
      <c r="O86" s="30">
        <f>SUM($O$19*$C$21)</f>
        <v>514000</v>
      </c>
      <c r="P86" s="22">
        <f t="shared" si="0"/>
        <v>0.57599999999999996</v>
      </c>
      <c r="Q86" s="22">
        <f t="shared" si="1"/>
        <v>296064</v>
      </c>
      <c r="S86" s="30">
        <f t="shared" si="2"/>
        <v>72450</v>
      </c>
      <c r="T86" s="22">
        <f t="shared" si="3"/>
        <v>0.41604926410158199</v>
      </c>
      <c r="U86" s="22">
        <f t="shared" si="4"/>
        <v>30142.769184159617</v>
      </c>
      <c r="W86" s="30">
        <f t="shared" si="5"/>
        <v>0</v>
      </c>
      <c r="X86" s="22">
        <f t="shared" si="6"/>
        <v>0</v>
      </c>
      <c r="Y86" s="22">
        <f t="shared" si="7"/>
        <v>0</v>
      </c>
      <c r="AA86" s="30">
        <f t="shared" si="8"/>
        <v>0</v>
      </c>
      <c r="AB86" s="22">
        <f t="shared" si="9"/>
        <v>0</v>
      </c>
      <c r="AC86" s="22">
        <f t="shared" si="10"/>
        <v>0</v>
      </c>
      <c r="AE86" s="30">
        <f t="shared" si="11"/>
        <v>586450</v>
      </c>
      <c r="AF86" s="22">
        <f t="shared" si="12"/>
        <v>0.55623969508766247</v>
      </c>
      <c r="AG86">
        <f t="shared" si="13"/>
        <v>326206.76918415964</v>
      </c>
    </row>
    <row r="87" spans="1:33" x14ac:dyDescent="0.45">
      <c r="N87" s="17">
        <v>6</v>
      </c>
      <c r="O87" s="30">
        <f>SUM($O$20*$C$21)</f>
        <v>84000</v>
      </c>
      <c r="P87" s="22">
        <f t="shared" si="0"/>
        <v>0.67200000000000004</v>
      </c>
      <c r="Q87" s="22">
        <f t="shared" si="1"/>
        <v>56448</v>
      </c>
      <c r="S87" s="30">
        <f t="shared" si="2"/>
        <v>17400</v>
      </c>
      <c r="T87" s="22">
        <f t="shared" si="3"/>
        <v>0.51863256751104103</v>
      </c>
      <c r="U87" s="22">
        <f t="shared" si="4"/>
        <v>9024.2066746921137</v>
      </c>
      <c r="W87" s="30">
        <f t="shared" si="5"/>
        <v>0</v>
      </c>
      <c r="X87" s="22">
        <f t="shared" si="6"/>
        <v>0</v>
      </c>
      <c r="Y87" s="22">
        <f t="shared" si="7"/>
        <v>0</v>
      </c>
      <c r="AA87" s="30">
        <f t="shared" si="8"/>
        <v>0</v>
      </c>
      <c r="AB87" s="22">
        <f t="shared" si="9"/>
        <v>0</v>
      </c>
      <c r="AC87" s="22">
        <f t="shared" si="10"/>
        <v>0</v>
      </c>
      <c r="AE87" s="30">
        <f t="shared" si="11"/>
        <v>101400</v>
      </c>
      <c r="AF87" s="22">
        <f t="shared" si="12"/>
        <v>0.64568251158473489</v>
      </c>
      <c r="AG87">
        <f t="shared" si="13"/>
        <v>65472.206674692119</v>
      </c>
    </row>
    <row r="88" spans="1:33" x14ac:dyDescent="0.45">
      <c r="N88" s="17">
        <v>7</v>
      </c>
      <c r="O88" s="30">
        <f>SUM($O$21*$C$21)</f>
        <v>33000</v>
      </c>
      <c r="P88" s="22">
        <f t="shared" si="0"/>
        <v>0.76200000000000001</v>
      </c>
      <c r="Q88" s="22">
        <f t="shared" si="1"/>
        <v>25146</v>
      </c>
      <c r="S88" s="30">
        <f t="shared" si="2"/>
        <v>7350</v>
      </c>
      <c r="T88" s="22">
        <f t="shared" si="3"/>
        <v>0.61811475506299096</v>
      </c>
      <c r="U88" s="22">
        <f t="shared" si="4"/>
        <v>4543.143449712984</v>
      </c>
      <c r="W88" s="30">
        <f t="shared" si="5"/>
        <v>0</v>
      </c>
      <c r="X88" s="22">
        <f t="shared" si="6"/>
        <v>0</v>
      </c>
      <c r="Y88" s="22">
        <f t="shared" si="7"/>
        <v>0</v>
      </c>
      <c r="AA88" s="30">
        <f t="shared" si="8"/>
        <v>0</v>
      </c>
      <c r="AB88" s="22">
        <f t="shared" si="9"/>
        <v>0</v>
      </c>
      <c r="AC88" s="22">
        <f t="shared" si="10"/>
        <v>0</v>
      </c>
      <c r="AE88" s="30">
        <f t="shared" si="11"/>
        <v>40350</v>
      </c>
      <c r="AF88" s="22">
        <f t="shared" si="12"/>
        <v>0.73579042006723627</v>
      </c>
      <c r="AG88">
        <f t="shared" si="13"/>
        <v>29689.143449712985</v>
      </c>
    </row>
    <row r="89" spans="1:33" x14ac:dyDescent="0.45">
      <c r="N89" s="17">
        <v>8</v>
      </c>
      <c r="O89" s="30">
        <f>SUM($O$22*$C$21)</f>
        <v>38000</v>
      </c>
      <c r="P89" s="22">
        <f t="shared" si="0"/>
        <v>0.84499999999999997</v>
      </c>
      <c r="Q89" s="22">
        <f t="shared" si="1"/>
        <v>32110</v>
      </c>
      <c r="S89" s="30">
        <f t="shared" si="2"/>
        <v>9450</v>
      </c>
      <c r="T89" s="22">
        <f t="shared" si="3"/>
        <v>0.74487307102669498</v>
      </c>
      <c r="U89" s="22">
        <f t="shared" si="4"/>
        <v>7039.0505212022672</v>
      </c>
      <c r="W89" s="30">
        <f t="shared" si="5"/>
        <v>0</v>
      </c>
      <c r="X89" s="22">
        <f t="shared" si="6"/>
        <v>0</v>
      </c>
      <c r="Y89" s="22">
        <f t="shared" si="7"/>
        <v>0</v>
      </c>
      <c r="AA89" s="30">
        <f t="shared" si="8"/>
        <v>0</v>
      </c>
      <c r="AB89" s="22">
        <f t="shared" si="9"/>
        <v>0</v>
      </c>
      <c r="AC89" s="22">
        <f t="shared" si="10"/>
        <v>0</v>
      </c>
      <c r="AE89" s="30">
        <f t="shared" si="11"/>
        <v>47450</v>
      </c>
      <c r="AF89" s="22">
        <f t="shared" si="12"/>
        <v>0.82505902046790869</v>
      </c>
      <c r="AG89">
        <f t="shared" si="13"/>
        <v>39149.050521202269</v>
      </c>
    </row>
    <row r="90" spans="1:33" x14ac:dyDescent="0.45">
      <c r="N90" s="17">
        <v>9</v>
      </c>
      <c r="O90" s="30">
        <f>SUM($O$23*$C$21)</f>
        <v>2000</v>
      </c>
      <c r="P90" s="22">
        <f t="shared" si="0"/>
        <v>0.92</v>
      </c>
      <c r="Q90" s="22">
        <f t="shared" si="1"/>
        <v>1840</v>
      </c>
      <c r="S90" s="30">
        <f t="shared" si="2"/>
        <v>300</v>
      </c>
      <c r="T90" s="22">
        <f t="shared" si="3"/>
        <v>0.87006370432672497</v>
      </c>
      <c r="U90" s="22">
        <f t="shared" si="4"/>
        <v>261.01911129801749</v>
      </c>
      <c r="W90" s="30">
        <f t="shared" si="5"/>
        <v>0</v>
      </c>
      <c r="X90" s="22">
        <f t="shared" si="6"/>
        <v>0</v>
      </c>
      <c r="Y90" s="22">
        <f t="shared" si="7"/>
        <v>0</v>
      </c>
      <c r="AA90" s="30">
        <f t="shared" si="8"/>
        <v>0</v>
      </c>
      <c r="AB90" s="22">
        <f t="shared" si="9"/>
        <v>0</v>
      </c>
      <c r="AC90" s="22">
        <f t="shared" si="10"/>
        <v>0</v>
      </c>
      <c r="AE90" s="30">
        <f t="shared" si="11"/>
        <v>2300</v>
      </c>
      <c r="AF90" s="22">
        <f t="shared" si="12"/>
        <v>0.91348657012957279</v>
      </c>
      <c r="AG90">
        <f t="shared" si="13"/>
        <v>2101.0191112980174</v>
      </c>
    </row>
    <row r="91" spans="1:33" x14ac:dyDescent="0.45">
      <c r="N91" s="17">
        <v>10</v>
      </c>
      <c r="O91" s="30">
        <f>SUM($O$24*$C$21)</f>
        <v>27000</v>
      </c>
      <c r="P91" s="22">
        <f t="shared" si="0"/>
        <v>0.98799999999999999</v>
      </c>
      <c r="Q91" s="22">
        <f t="shared" si="1"/>
        <v>26676</v>
      </c>
      <c r="S91" s="30">
        <f t="shared" si="2"/>
        <v>7050</v>
      </c>
      <c r="T91" s="22">
        <f t="shared" si="3"/>
        <v>1.0602869482116399</v>
      </c>
      <c r="U91" s="22">
        <f t="shared" si="4"/>
        <v>7475.0229848920617</v>
      </c>
      <c r="W91" s="30">
        <f t="shared" si="5"/>
        <v>0</v>
      </c>
      <c r="X91" s="22">
        <f t="shared" si="6"/>
        <v>0</v>
      </c>
      <c r="Y91" s="22">
        <f t="shared" si="7"/>
        <v>0</v>
      </c>
      <c r="AA91" s="30">
        <f t="shared" si="8"/>
        <v>0</v>
      </c>
      <c r="AB91" s="22">
        <f t="shared" si="9"/>
        <v>0</v>
      </c>
      <c r="AC91" s="22">
        <f t="shared" si="10"/>
        <v>0</v>
      </c>
      <c r="AE91" s="30">
        <f t="shared" si="11"/>
        <v>34050</v>
      </c>
      <c r="AF91" s="22">
        <f t="shared" si="12"/>
        <v>1.0029669011715732</v>
      </c>
      <c r="AG91">
        <f t="shared" si="13"/>
        <v>34151.022984892064</v>
      </c>
    </row>
    <row r="92" spans="1:33" x14ac:dyDescent="0.45">
      <c r="N92" s="17">
        <v>11</v>
      </c>
      <c r="O92" s="30">
        <f>SUM($O$25*$C$21)</f>
        <v>10000</v>
      </c>
      <c r="P92" s="22">
        <f t="shared" si="0"/>
        <v>1.0489999999999999</v>
      </c>
      <c r="Q92" s="22">
        <f t="shared" si="1"/>
        <v>10490</v>
      </c>
      <c r="S92" s="30">
        <f t="shared" si="2"/>
        <v>0</v>
      </c>
      <c r="T92" s="22">
        <f t="shared" si="3"/>
        <v>0</v>
      </c>
      <c r="U92" s="22">
        <f t="shared" si="4"/>
        <v>0</v>
      </c>
      <c r="W92" s="30">
        <f t="shared" si="5"/>
        <v>0</v>
      </c>
      <c r="X92" s="22">
        <f t="shared" si="6"/>
        <v>0</v>
      </c>
      <c r="Y92" s="22">
        <f t="shared" si="7"/>
        <v>0</v>
      </c>
      <c r="AA92" s="30">
        <f t="shared" si="8"/>
        <v>0</v>
      </c>
      <c r="AB92" s="22">
        <f t="shared" si="9"/>
        <v>0</v>
      </c>
      <c r="AC92" s="22">
        <f t="shared" si="10"/>
        <v>0</v>
      </c>
      <c r="AE92" s="30">
        <f t="shared" si="11"/>
        <v>10000</v>
      </c>
      <c r="AF92" s="22">
        <f t="shared" si="12"/>
        <v>1.0489999999999999</v>
      </c>
      <c r="AG92">
        <f t="shared" si="13"/>
        <v>10490</v>
      </c>
    </row>
    <row r="93" spans="1:33" x14ac:dyDescent="0.45">
      <c r="N93" s="17">
        <v>12</v>
      </c>
      <c r="O93" s="30">
        <f>SUM($O$26*$C$21)</f>
        <v>4000</v>
      </c>
      <c r="P93" s="22">
        <f t="shared" si="0"/>
        <v>1.103</v>
      </c>
      <c r="Q93" s="22">
        <f t="shared" si="1"/>
        <v>4412</v>
      </c>
      <c r="S93" s="30">
        <f t="shared" si="2"/>
        <v>0</v>
      </c>
      <c r="T93" s="22">
        <f t="shared" si="3"/>
        <v>0</v>
      </c>
      <c r="U93" s="22">
        <f t="shared" si="4"/>
        <v>0</v>
      </c>
      <c r="W93" s="30">
        <f t="shared" si="5"/>
        <v>0</v>
      </c>
      <c r="X93" s="22">
        <f t="shared" si="6"/>
        <v>0</v>
      </c>
      <c r="Y93" s="22">
        <f t="shared" si="7"/>
        <v>0</v>
      </c>
      <c r="AA93" s="30">
        <f t="shared" si="8"/>
        <v>0</v>
      </c>
      <c r="AB93" s="22">
        <f t="shared" si="9"/>
        <v>0</v>
      </c>
      <c r="AC93" s="22">
        <f t="shared" si="10"/>
        <v>0</v>
      </c>
      <c r="AE93" s="30">
        <f t="shared" si="11"/>
        <v>4000</v>
      </c>
      <c r="AF93" s="22">
        <f t="shared" si="12"/>
        <v>1.103</v>
      </c>
      <c r="AG93">
        <f t="shared" si="13"/>
        <v>4412</v>
      </c>
    </row>
    <row r="94" spans="1:33" x14ac:dyDescent="0.45">
      <c r="N94" s="17">
        <v>13</v>
      </c>
      <c r="O94" s="30">
        <f>SUM($O$27*$C$21)</f>
        <v>7000</v>
      </c>
      <c r="P94" s="22">
        <f t="shared" si="0"/>
        <v>1.149</v>
      </c>
      <c r="Q94" s="22">
        <f t="shared" si="1"/>
        <v>8043</v>
      </c>
      <c r="S94" s="30">
        <f t="shared" si="2"/>
        <v>0</v>
      </c>
      <c r="T94" s="22">
        <f t="shared" si="3"/>
        <v>0</v>
      </c>
      <c r="U94" s="22">
        <f t="shared" si="4"/>
        <v>0</v>
      </c>
      <c r="W94" s="30">
        <f t="shared" si="5"/>
        <v>0</v>
      </c>
      <c r="X94" s="22">
        <f t="shared" si="6"/>
        <v>0</v>
      </c>
      <c r="Y94" s="22">
        <f t="shared" si="7"/>
        <v>0</v>
      </c>
      <c r="AA94" s="30">
        <f t="shared" si="8"/>
        <v>0</v>
      </c>
      <c r="AB94" s="22">
        <f t="shared" si="9"/>
        <v>0</v>
      </c>
      <c r="AC94" s="22">
        <f t="shared" si="10"/>
        <v>0</v>
      </c>
      <c r="AE94" s="30">
        <f t="shared" si="11"/>
        <v>7000</v>
      </c>
      <c r="AF94" s="22">
        <f t="shared" si="12"/>
        <v>1.149</v>
      </c>
      <c r="AG94">
        <f t="shared" si="13"/>
        <v>8043</v>
      </c>
    </row>
    <row r="95" spans="1:33" x14ac:dyDescent="0.45">
      <c r="N95" s="17">
        <v>14</v>
      </c>
      <c r="O95" s="30">
        <f>SUM($O$28*$C$21)</f>
        <v>13000</v>
      </c>
      <c r="P95" s="22">
        <f t="shared" si="0"/>
        <v>1.1890000000000001</v>
      </c>
      <c r="Q95" s="22">
        <f t="shared" si="1"/>
        <v>15457</v>
      </c>
      <c r="S95" s="30">
        <f t="shared" si="2"/>
        <v>0</v>
      </c>
      <c r="T95" s="22">
        <f t="shared" si="3"/>
        <v>0</v>
      </c>
      <c r="U95" s="22">
        <f t="shared" si="4"/>
        <v>0</v>
      </c>
      <c r="W95" s="30">
        <f t="shared" si="5"/>
        <v>0</v>
      </c>
      <c r="X95" s="22">
        <f t="shared" si="6"/>
        <v>0</v>
      </c>
      <c r="Y95" s="22">
        <f t="shared" si="7"/>
        <v>0</v>
      </c>
      <c r="AA95" s="30">
        <f t="shared" si="8"/>
        <v>0</v>
      </c>
      <c r="AB95" s="22">
        <f t="shared" si="9"/>
        <v>0</v>
      </c>
      <c r="AC95" s="22">
        <f t="shared" si="10"/>
        <v>0</v>
      </c>
      <c r="AE95" s="30">
        <f t="shared" si="11"/>
        <v>13000</v>
      </c>
      <c r="AF95" s="22">
        <f t="shared" si="12"/>
        <v>1.1890000000000001</v>
      </c>
      <c r="AG95">
        <f t="shared" si="13"/>
        <v>15457</v>
      </c>
    </row>
    <row r="96" spans="1:33" x14ac:dyDescent="0.45">
      <c r="N96" s="17" t="s">
        <v>53</v>
      </c>
      <c r="O96" s="30">
        <f>SUM($O$29*$C$21)</f>
        <v>31000</v>
      </c>
      <c r="P96" s="22">
        <f t="shared" si="0"/>
        <v>1.2210000000000001</v>
      </c>
      <c r="Q96" s="22">
        <f t="shared" si="1"/>
        <v>37851</v>
      </c>
      <c r="S96" s="30">
        <f t="shared" si="2"/>
        <v>0</v>
      </c>
      <c r="T96" s="22">
        <f t="shared" si="3"/>
        <v>0</v>
      </c>
      <c r="U96" s="22">
        <f t="shared" si="4"/>
        <v>0</v>
      </c>
      <c r="W96" s="30">
        <f t="shared" si="5"/>
        <v>0</v>
      </c>
      <c r="X96" s="22">
        <f t="shared" si="6"/>
        <v>0</v>
      </c>
      <c r="Y96" s="22">
        <f t="shared" si="7"/>
        <v>0</v>
      </c>
      <c r="AA96" s="30">
        <f t="shared" si="8"/>
        <v>0</v>
      </c>
      <c r="AB96" s="22">
        <f t="shared" si="9"/>
        <v>0</v>
      </c>
      <c r="AC96" s="22">
        <f t="shared" si="10"/>
        <v>0</v>
      </c>
      <c r="AE96" s="30">
        <f t="shared" si="11"/>
        <v>31000</v>
      </c>
      <c r="AF96" s="22">
        <f t="shared" si="12"/>
        <v>1.2210000000000001</v>
      </c>
      <c r="AG96">
        <f t="shared" si="13"/>
        <v>37851</v>
      </c>
    </row>
    <row r="98" spans="14:33" x14ac:dyDescent="0.45">
      <c r="N98" t="s">
        <v>54</v>
      </c>
      <c r="O98" s="30">
        <f>SUM(O81:O96)</f>
        <v>3356000</v>
      </c>
      <c r="Q98" s="22">
        <f>SUM(Q81:Q96)</f>
        <v>1494454</v>
      </c>
      <c r="S98" s="30">
        <f>SUM(S81:S96)</f>
        <v>656469</v>
      </c>
      <c r="U98" s="22">
        <f>SUM(U81:U96)</f>
        <v>219144.05522822842</v>
      </c>
      <c r="W98" s="30">
        <f>SUM(W81:W96)</f>
        <v>0</v>
      </c>
      <c r="Y98" s="22">
        <f>SUM(Y81:Y96)</f>
        <v>0</v>
      </c>
      <c r="AA98" s="30">
        <f>SUM(AA81:AA96)</f>
        <v>0</v>
      </c>
      <c r="AC98" s="22">
        <f>SUM(AC81:AC96)</f>
        <v>0</v>
      </c>
      <c r="AE98" s="30">
        <f>SUM(AE81:AE96)</f>
        <v>4012469</v>
      </c>
      <c r="AG98">
        <f>SUM(AG81:AG96)</f>
        <v>1713598.0552282287</v>
      </c>
    </row>
    <row r="101" spans="14:33" x14ac:dyDescent="0.45">
      <c r="N101" s="3" t="s">
        <v>26</v>
      </c>
      <c r="P101" s="5" t="str">
        <f>($C$3)</f>
        <v>p7eINT_metier</v>
      </c>
      <c r="T101" s="6" t="s">
        <v>27</v>
      </c>
      <c r="W101" s="7" t="str">
        <f>($C$5)</f>
        <v>Plaice VIIe - International (Used metier based datasets)</v>
      </c>
    </row>
    <row r="102" spans="14:33" x14ac:dyDescent="0.45">
      <c r="N102" s="3"/>
    </row>
    <row r="103" spans="14:33" x14ac:dyDescent="0.45">
      <c r="N103" s="6" t="s">
        <v>29</v>
      </c>
      <c r="P103" s="5">
        <f>($B$7)</f>
        <v>1983</v>
      </c>
      <c r="Q103" s="9"/>
      <c r="R103" s="9"/>
      <c r="S103" s="9"/>
      <c r="T103" s="6" t="s">
        <v>30</v>
      </c>
      <c r="U103" s="10"/>
      <c r="W103" s="5" t="str">
        <f>($D$7)</f>
        <v>Combined</v>
      </c>
    </row>
    <row r="104" spans="14:33" x14ac:dyDescent="0.45">
      <c r="N104" s="6"/>
      <c r="P104" s="6"/>
      <c r="Q104" s="9"/>
      <c r="R104" s="9"/>
      <c r="S104" s="9"/>
      <c r="U104" s="10"/>
    </row>
    <row r="105" spans="14:33" x14ac:dyDescent="0.45">
      <c r="N105" s="6" t="s">
        <v>32</v>
      </c>
      <c r="P105" s="36">
        <f>($F$7)</f>
        <v>42194</v>
      </c>
      <c r="Q105" s="2"/>
      <c r="R105" s="2"/>
      <c r="T105" s="6" t="s">
        <v>33</v>
      </c>
      <c r="U105" s="2"/>
      <c r="W105" s="5" t="str">
        <f>($J$7)</f>
        <v>idh</v>
      </c>
    </row>
    <row r="108" spans="14:33" x14ac:dyDescent="0.45">
      <c r="N108" s="15" t="s">
        <v>68</v>
      </c>
    </row>
    <row r="110" spans="14:33" x14ac:dyDescent="0.45">
      <c r="N110" s="3" t="s">
        <v>61</v>
      </c>
    </row>
    <row r="111" spans="14:33" x14ac:dyDescent="0.45">
      <c r="AE111" s="37" t="str">
        <f>J13</f>
        <v>TOTAL</v>
      </c>
      <c r="AF111" s="2"/>
    </row>
    <row r="112" spans="14:33" x14ac:dyDescent="0.45">
      <c r="O112" s="37" t="str">
        <f>C14</f>
        <v>International</v>
      </c>
      <c r="P112" s="2"/>
      <c r="S112" s="37" t="str">
        <f>D14</f>
        <v>Migration</v>
      </c>
      <c r="T112" s="2"/>
      <c r="W112" s="37" t="str">
        <f>E14</f>
        <v>-</v>
      </c>
      <c r="X112" s="2"/>
      <c r="AA112" s="37" t="str">
        <f>F14</f>
        <v>-</v>
      </c>
      <c r="AB112" s="37"/>
      <c r="AE112" s="37" t="str">
        <f>J14</f>
        <v>ANNUAL</v>
      </c>
      <c r="AF112" s="2"/>
    </row>
    <row r="113" spans="14:34" x14ac:dyDescent="0.45">
      <c r="N113" s="17" t="s">
        <v>40</v>
      </c>
      <c r="O113" s="10" t="s">
        <v>41</v>
      </c>
      <c r="P113" s="10" t="s">
        <v>42</v>
      </c>
      <c r="S113" s="10" t="s">
        <v>41</v>
      </c>
      <c r="T113" s="10" t="s">
        <v>42</v>
      </c>
      <c r="U113" s="10"/>
      <c r="W113" s="10" t="s">
        <v>41</v>
      </c>
      <c r="X113" s="10" t="s">
        <v>42</v>
      </c>
      <c r="Y113" s="10"/>
      <c r="AA113" s="10" t="s">
        <v>41</v>
      </c>
      <c r="AB113" s="10" t="s">
        <v>42</v>
      </c>
      <c r="AC113" s="10"/>
      <c r="AE113" s="10" t="s">
        <v>41</v>
      </c>
      <c r="AF113" s="10" t="s">
        <v>42</v>
      </c>
      <c r="AH113" s="10"/>
    </row>
    <row r="114" spans="14:34" x14ac:dyDescent="0.45">
      <c r="N114" s="17">
        <v>0</v>
      </c>
      <c r="O114" s="30">
        <f t="shared" ref="O114:O129" si="14">SUM(O47*$C$21)</f>
        <v>0</v>
      </c>
      <c r="P114" s="22">
        <f t="shared" ref="P114:P129" si="15">P47</f>
        <v>0</v>
      </c>
      <c r="Q114" s="22">
        <f t="shared" ref="Q114:Q129" si="16">SUM(O114*P114)</f>
        <v>0</v>
      </c>
      <c r="S114" s="30">
        <f t="shared" ref="S114:S129" si="17">SUM(S47*$D$21)</f>
        <v>0</v>
      </c>
      <c r="T114" s="22">
        <f t="shared" ref="T114:T129" si="18">T47</f>
        <v>0</v>
      </c>
      <c r="U114" s="22">
        <f t="shared" ref="U114:U129" si="19">SUM(S114*T114)</f>
        <v>0</v>
      </c>
      <c r="W114" s="30">
        <f t="shared" ref="W114:W129" si="20">SUM(W47*$E$21)</f>
        <v>0</v>
      </c>
      <c r="X114" s="22">
        <f t="shared" ref="X114:X129" si="21">X47</f>
        <v>0</v>
      </c>
      <c r="Y114" s="22">
        <f t="shared" ref="Y114:Y129" si="22">SUM(W114*X114)</f>
        <v>0</v>
      </c>
      <c r="AA114" s="30">
        <f t="shared" ref="AA114:AA129" si="23">SUM(AA47*$F$21)</f>
        <v>0</v>
      </c>
      <c r="AB114" s="22">
        <f t="shared" ref="AB114:AB129" si="24">AB47</f>
        <v>0</v>
      </c>
      <c r="AC114" s="22">
        <f>SUM(AA114*AB114)</f>
        <v>0</v>
      </c>
      <c r="AE114" s="30">
        <f t="shared" ref="AE114:AE129" si="25">SUM(AA114+W114+S114+O114)*$J$21</f>
        <v>0</v>
      </c>
      <c r="AF114" s="22">
        <f>IF(O114+S114+W114+AA114 =0,0,(P114*O114 +T114*S114+ X114*W114 +AB114*AA114)/(O114+S114+W114+AA114))</f>
        <v>0</v>
      </c>
      <c r="AG114">
        <f t="shared" ref="AG114:AG129" si="26">SUM(AE114*AF114)</f>
        <v>0</v>
      </c>
      <c r="AH114" s="22"/>
    </row>
    <row r="115" spans="14:34" x14ac:dyDescent="0.45">
      <c r="N115" s="17">
        <v>1</v>
      </c>
      <c r="O115" s="30">
        <f t="shared" si="14"/>
        <v>0</v>
      </c>
      <c r="P115" s="22">
        <f t="shared" si="15"/>
        <v>0</v>
      </c>
      <c r="Q115" s="22">
        <f t="shared" si="16"/>
        <v>0</v>
      </c>
      <c r="S115" s="30">
        <f t="shared" si="17"/>
        <v>0</v>
      </c>
      <c r="T115" s="22">
        <f t="shared" si="18"/>
        <v>0</v>
      </c>
      <c r="U115" s="22">
        <f t="shared" si="19"/>
        <v>0</v>
      </c>
      <c r="W115" s="30">
        <f t="shared" si="20"/>
        <v>0</v>
      </c>
      <c r="X115" s="22">
        <f t="shared" si="21"/>
        <v>0</v>
      </c>
      <c r="Y115" s="22">
        <f t="shared" si="22"/>
        <v>0</v>
      </c>
      <c r="AA115" s="30">
        <f t="shared" si="23"/>
        <v>0</v>
      </c>
      <c r="AB115" s="22">
        <f t="shared" si="24"/>
        <v>0</v>
      </c>
      <c r="AC115" s="22">
        <f t="shared" ref="AC115:AC129" si="27">SUM(AA115*AB115)</f>
        <v>0</v>
      </c>
      <c r="AE115" s="30">
        <f t="shared" si="25"/>
        <v>0</v>
      </c>
      <c r="AF115" s="22">
        <f t="shared" ref="AF115:AF129" si="28">IF(O115+S115+W115+AA115 =0,0,(P115*O115 +T115*S115+ X115*W115 +AB115*AA115)/(O115+S115+W115+AA115))</f>
        <v>0</v>
      </c>
      <c r="AG115">
        <f t="shared" si="26"/>
        <v>0</v>
      </c>
      <c r="AH115" s="22"/>
    </row>
    <row r="116" spans="14:34" x14ac:dyDescent="0.45">
      <c r="N116" s="17">
        <v>2</v>
      </c>
      <c r="O116" s="30">
        <f t="shared" si="14"/>
        <v>0</v>
      </c>
      <c r="P116" s="22">
        <f t="shared" si="15"/>
        <v>0</v>
      </c>
      <c r="Q116" s="22">
        <f t="shared" si="16"/>
        <v>0</v>
      </c>
      <c r="S116" s="30">
        <f t="shared" si="17"/>
        <v>0</v>
      </c>
      <c r="T116" s="22">
        <f t="shared" si="18"/>
        <v>0</v>
      </c>
      <c r="U116" s="22">
        <f t="shared" si="19"/>
        <v>0</v>
      </c>
      <c r="W116" s="30">
        <f t="shared" si="20"/>
        <v>0</v>
      </c>
      <c r="X116" s="22">
        <f t="shared" si="21"/>
        <v>0</v>
      </c>
      <c r="Y116" s="22">
        <f t="shared" si="22"/>
        <v>0</v>
      </c>
      <c r="AA116" s="30">
        <f t="shared" si="23"/>
        <v>0</v>
      </c>
      <c r="AB116" s="22">
        <f t="shared" si="24"/>
        <v>0</v>
      </c>
      <c r="AC116" s="22">
        <f t="shared" si="27"/>
        <v>0</v>
      </c>
      <c r="AE116" s="30">
        <f t="shared" si="25"/>
        <v>0</v>
      </c>
      <c r="AF116" s="22">
        <f t="shared" si="28"/>
        <v>0</v>
      </c>
      <c r="AG116">
        <f t="shared" si="26"/>
        <v>0</v>
      </c>
      <c r="AH116" s="22"/>
    </row>
    <row r="117" spans="14:34" x14ac:dyDescent="0.45">
      <c r="N117" s="17">
        <v>3</v>
      </c>
      <c r="O117" s="30">
        <f t="shared" si="14"/>
        <v>0</v>
      </c>
      <c r="P117" s="22">
        <f t="shared" si="15"/>
        <v>0</v>
      </c>
      <c r="Q117" s="22">
        <f t="shared" si="16"/>
        <v>0</v>
      </c>
      <c r="S117" s="30">
        <f t="shared" si="17"/>
        <v>0</v>
      </c>
      <c r="T117" s="22">
        <f t="shared" si="18"/>
        <v>0</v>
      </c>
      <c r="U117" s="22">
        <f t="shared" si="19"/>
        <v>0</v>
      </c>
      <c r="W117" s="30">
        <f t="shared" si="20"/>
        <v>0</v>
      </c>
      <c r="X117" s="22">
        <f t="shared" si="21"/>
        <v>0</v>
      </c>
      <c r="Y117" s="22">
        <f t="shared" si="22"/>
        <v>0</v>
      </c>
      <c r="AA117" s="30">
        <f t="shared" si="23"/>
        <v>0</v>
      </c>
      <c r="AB117" s="22">
        <f t="shared" si="24"/>
        <v>0</v>
      </c>
      <c r="AC117" s="22">
        <f t="shared" si="27"/>
        <v>0</v>
      </c>
      <c r="AE117" s="30">
        <f t="shared" si="25"/>
        <v>0</v>
      </c>
      <c r="AF117" s="22">
        <f t="shared" si="28"/>
        <v>0</v>
      </c>
      <c r="AG117">
        <f t="shared" si="26"/>
        <v>0</v>
      </c>
      <c r="AH117" s="22"/>
    </row>
    <row r="118" spans="14:34" x14ac:dyDescent="0.45">
      <c r="N118" s="17">
        <v>4</v>
      </c>
      <c r="O118" s="30">
        <f t="shared" si="14"/>
        <v>0</v>
      </c>
      <c r="P118" s="22">
        <f t="shared" si="15"/>
        <v>0</v>
      </c>
      <c r="Q118" s="22">
        <f t="shared" si="16"/>
        <v>0</v>
      </c>
      <c r="S118" s="30">
        <f t="shared" si="17"/>
        <v>0</v>
      </c>
      <c r="T118" s="22">
        <f t="shared" si="18"/>
        <v>0</v>
      </c>
      <c r="U118" s="22">
        <f t="shared" si="19"/>
        <v>0</v>
      </c>
      <c r="W118" s="30">
        <f t="shared" si="20"/>
        <v>0</v>
      </c>
      <c r="X118" s="22">
        <f t="shared" si="21"/>
        <v>0</v>
      </c>
      <c r="Y118" s="22">
        <f t="shared" si="22"/>
        <v>0</v>
      </c>
      <c r="AA118" s="30">
        <f t="shared" si="23"/>
        <v>0</v>
      </c>
      <c r="AB118" s="22">
        <f t="shared" si="24"/>
        <v>0</v>
      </c>
      <c r="AC118" s="22">
        <f t="shared" si="27"/>
        <v>0</v>
      </c>
      <c r="AE118" s="30">
        <f t="shared" si="25"/>
        <v>0</v>
      </c>
      <c r="AF118" s="22">
        <f t="shared" si="28"/>
        <v>0</v>
      </c>
      <c r="AG118">
        <f t="shared" si="26"/>
        <v>0</v>
      </c>
      <c r="AH118" s="22"/>
    </row>
    <row r="119" spans="14:34" x14ac:dyDescent="0.45">
      <c r="N119" s="17">
        <v>5</v>
      </c>
      <c r="O119" s="30">
        <f t="shared" si="14"/>
        <v>0</v>
      </c>
      <c r="P119" s="22">
        <f t="shared" si="15"/>
        <v>0</v>
      </c>
      <c r="Q119" s="22">
        <f t="shared" si="16"/>
        <v>0</v>
      </c>
      <c r="S119" s="30">
        <f t="shared" si="17"/>
        <v>0</v>
      </c>
      <c r="T119" s="22">
        <f t="shared" si="18"/>
        <v>0</v>
      </c>
      <c r="U119" s="22">
        <f t="shared" si="19"/>
        <v>0</v>
      </c>
      <c r="W119" s="30">
        <f t="shared" si="20"/>
        <v>0</v>
      </c>
      <c r="X119" s="22">
        <f t="shared" si="21"/>
        <v>0</v>
      </c>
      <c r="Y119" s="22">
        <f t="shared" si="22"/>
        <v>0</v>
      </c>
      <c r="AA119" s="30">
        <f t="shared" si="23"/>
        <v>0</v>
      </c>
      <c r="AB119" s="22">
        <f t="shared" si="24"/>
        <v>0</v>
      </c>
      <c r="AC119" s="22">
        <f t="shared" si="27"/>
        <v>0</v>
      </c>
      <c r="AE119" s="30">
        <f t="shared" si="25"/>
        <v>0</v>
      </c>
      <c r="AF119" s="22">
        <f t="shared" si="28"/>
        <v>0</v>
      </c>
      <c r="AG119">
        <f t="shared" si="26"/>
        <v>0</v>
      </c>
      <c r="AH119" s="22"/>
    </row>
    <row r="120" spans="14:34" x14ac:dyDescent="0.45">
      <c r="N120" s="17">
        <v>6</v>
      </c>
      <c r="O120" s="30">
        <f t="shared" si="14"/>
        <v>0</v>
      </c>
      <c r="P120" s="22">
        <f t="shared" si="15"/>
        <v>0</v>
      </c>
      <c r="Q120" s="22">
        <f t="shared" si="16"/>
        <v>0</v>
      </c>
      <c r="S120" s="30">
        <f t="shared" si="17"/>
        <v>0</v>
      </c>
      <c r="T120" s="22">
        <f t="shared" si="18"/>
        <v>0</v>
      </c>
      <c r="U120" s="22">
        <f t="shared" si="19"/>
        <v>0</v>
      </c>
      <c r="W120" s="30">
        <f t="shared" si="20"/>
        <v>0</v>
      </c>
      <c r="X120" s="22">
        <f t="shared" si="21"/>
        <v>0</v>
      </c>
      <c r="Y120" s="22">
        <f t="shared" si="22"/>
        <v>0</v>
      </c>
      <c r="AA120" s="30">
        <f t="shared" si="23"/>
        <v>0</v>
      </c>
      <c r="AB120" s="22">
        <f t="shared" si="24"/>
        <v>0</v>
      </c>
      <c r="AC120" s="22">
        <f t="shared" si="27"/>
        <v>0</v>
      </c>
      <c r="AE120" s="30">
        <f t="shared" si="25"/>
        <v>0</v>
      </c>
      <c r="AF120" s="22">
        <f t="shared" si="28"/>
        <v>0</v>
      </c>
      <c r="AG120">
        <f t="shared" si="26"/>
        <v>0</v>
      </c>
      <c r="AH120" s="22"/>
    </row>
    <row r="121" spans="14:34" x14ac:dyDescent="0.45">
      <c r="N121" s="17">
        <v>7</v>
      </c>
      <c r="O121" s="30">
        <f t="shared" si="14"/>
        <v>0</v>
      </c>
      <c r="P121" s="22">
        <f t="shared" si="15"/>
        <v>0</v>
      </c>
      <c r="Q121" s="22">
        <f t="shared" si="16"/>
        <v>0</v>
      </c>
      <c r="S121" s="30">
        <f t="shared" si="17"/>
        <v>0</v>
      </c>
      <c r="T121" s="22">
        <f t="shared" si="18"/>
        <v>0</v>
      </c>
      <c r="U121" s="22">
        <f t="shared" si="19"/>
        <v>0</v>
      </c>
      <c r="W121" s="30">
        <f t="shared" si="20"/>
        <v>0</v>
      </c>
      <c r="X121" s="22">
        <f t="shared" si="21"/>
        <v>0</v>
      </c>
      <c r="Y121" s="22">
        <f t="shared" si="22"/>
        <v>0</v>
      </c>
      <c r="AA121" s="30">
        <f t="shared" si="23"/>
        <v>0</v>
      </c>
      <c r="AB121" s="22">
        <f t="shared" si="24"/>
        <v>0</v>
      </c>
      <c r="AC121" s="22">
        <f t="shared" si="27"/>
        <v>0</v>
      </c>
      <c r="AE121" s="30">
        <f t="shared" si="25"/>
        <v>0</v>
      </c>
      <c r="AF121" s="22">
        <f t="shared" si="28"/>
        <v>0</v>
      </c>
      <c r="AG121">
        <f t="shared" si="26"/>
        <v>0</v>
      </c>
      <c r="AH121" s="22"/>
    </row>
    <row r="122" spans="14:34" x14ac:dyDescent="0.45">
      <c r="N122" s="17">
        <v>8</v>
      </c>
      <c r="O122" s="30">
        <f t="shared" si="14"/>
        <v>0</v>
      </c>
      <c r="P122" s="22">
        <f t="shared" si="15"/>
        <v>0</v>
      </c>
      <c r="Q122" s="22">
        <f t="shared" si="16"/>
        <v>0</v>
      </c>
      <c r="S122" s="30">
        <f t="shared" si="17"/>
        <v>0</v>
      </c>
      <c r="T122" s="22">
        <f t="shared" si="18"/>
        <v>0</v>
      </c>
      <c r="U122" s="22">
        <f t="shared" si="19"/>
        <v>0</v>
      </c>
      <c r="W122" s="30">
        <f t="shared" si="20"/>
        <v>0</v>
      </c>
      <c r="X122" s="22">
        <f t="shared" si="21"/>
        <v>0</v>
      </c>
      <c r="Y122" s="22">
        <f t="shared" si="22"/>
        <v>0</v>
      </c>
      <c r="AA122" s="30">
        <f t="shared" si="23"/>
        <v>0</v>
      </c>
      <c r="AB122" s="22">
        <f t="shared" si="24"/>
        <v>0</v>
      </c>
      <c r="AC122" s="22">
        <f t="shared" si="27"/>
        <v>0</v>
      </c>
      <c r="AE122" s="30">
        <f t="shared" si="25"/>
        <v>0</v>
      </c>
      <c r="AF122" s="22">
        <f t="shared" si="28"/>
        <v>0</v>
      </c>
      <c r="AG122">
        <f t="shared" si="26"/>
        <v>0</v>
      </c>
      <c r="AH122" s="22"/>
    </row>
    <row r="123" spans="14:34" x14ac:dyDescent="0.45">
      <c r="N123" s="17">
        <v>9</v>
      </c>
      <c r="O123" s="30">
        <f t="shared" si="14"/>
        <v>0</v>
      </c>
      <c r="P123" s="22">
        <f t="shared" si="15"/>
        <v>0</v>
      </c>
      <c r="Q123" s="22">
        <f t="shared" si="16"/>
        <v>0</v>
      </c>
      <c r="S123" s="30">
        <f t="shared" si="17"/>
        <v>0</v>
      </c>
      <c r="T123" s="22">
        <f t="shared" si="18"/>
        <v>0</v>
      </c>
      <c r="U123" s="22">
        <f t="shared" si="19"/>
        <v>0</v>
      </c>
      <c r="W123" s="30">
        <f t="shared" si="20"/>
        <v>0</v>
      </c>
      <c r="X123" s="22">
        <f t="shared" si="21"/>
        <v>0</v>
      </c>
      <c r="Y123" s="22">
        <f t="shared" si="22"/>
        <v>0</v>
      </c>
      <c r="AA123" s="30">
        <f t="shared" si="23"/>
        <v>0</v>
      </c>
      <c r="AB123" s="22">
        <f t="shared" si="24"/>
        <v>0</v>
      </c>
      <c r="AC123" s="22">
        <f t="shared" si="27"/>
        <v>0</v>
      </c>
      <c r="AE123" s="30">
        <f t="shared" si="25"/>
        <v>0</v>
      </c>
      <c r="AF123" s="22">
        <f t="shared" si="28"/>
        <v>0</v>
      </c>
      <c r="AG123">
        <f t="shared" si="26"/>
        <v>0</v>
      </c>
      <c r="AH123" s="22"/>
    </row>
    <row r="124" spans="14:34" x14ac:dyDescent="0.45">
      <c r="N124" s="17">
        <v>10</v>
      </c>
      <c r="O124" s="30">
        <f t="shared" si="14"/>
        <v>0</v>
      </c>
      <c r="P124" s="22">
        <f t="shared" si="15"/>
        <v>0</v>
      </c>
      <c r="Q124" s="22">
        <f t="shared" si="16"/>
        <v>0</v>
      </c>
      <c r="S124" s="30">
        <f t="shared" si="17"/>
        <v>0</v>
      </c>
      <c r="T124" s="22">
        <f t="shared" si="18"/>
        <v>0</v>
      </c>
      <c r="U124" s="22">
        <f t="shared" si="19"/>
        <v>0</v>
      </c>
      <c r="W124" s="30">
        <f t="shared" si="20"/>
        <v>0</v>
      </c>
      <c r="X124" s="22">
        <f t="shared" si="21"/>
        <v>0</v>
      </c>
      <c r="Y124" s="22">
        <f t="shared" si="22"/>
        <v>0</v>
      </c>
      <c r="AA124" s="30">
        <f t="shared" si="23"/>
        <v>0</v>
      </c>
      <c r="AB124" s="22">
        <f t="shared" si="24"/>
        <v>0</v>
      </c>
      <c r="AC124" s="22">
        <f t="shared" si="27"/>
        <v>0</v>
      </c>
      <c r="AE124" s="30">
        <f t="shared" si="25"/>
        <v>0</v>
      </c>
      <c r="AF124" s="22">
        <f t="shared" si="28"/>
        <v>0</v>
      </c>
      <c r="AG124">
        <f t="shared" si="26"/>
        <v>0</v>
      </c>
      <c r="AH124" s="22"/>
    </row>
    <row r="125" spans="14:34" x14ac:dyDescent="0.45">
      <c r="N125" s="17">
        <v>11</v>
      </c>
      <c r="O125" s="30">
        <f t="shared" si="14"/>
        <v>0</v>
      </c>
      <c r="P125" s="22">
        <f t="shared" si="15"/>
        <v>0</v>
      </c>
      <c r="Q125" s="22">
        <f t="shared" si="16"/>
        <v>0</v>
      </c>
      <c r="S125" s="30">
        <f t="shared" si="17"/>
        <v>0</v>
      </c>
      <c r="T125" s="22">
        <f t="shared" si="18"/>
        <v>0</v>
      </c>
      <c r="U125" s="22">
        <f t="shared" si="19"/>
        <v>0</v>
      </c>
      <c r="W125" s="30">
        <f t="shared" si="20"/>
        <v>0</v>
      </c>
      <c r="X125" s="22">
        <f t="shared" si="21"/>
        <v>0</v>
      </c>
      <c r="Y125" s="22">
        <f t="shared" si="22"/>
        <v>0</v>
      </c>
      <c r="AA125" s="30">
        <f t="shared" si="23"/>
        <v>0</v>
      </c>
      <c r="AB125" s="22">
        <f t="shared" si="24"/>
        <v>0</v>
      </c>
      <c r="AC125" s="22">
        <f t="shared" si="27"/>
        <v>0</v>
      </c>
      <c r="AE125" s="30">
        <f t="shared" si="25"/>
        <v>0</v>
      </c>
      <c r="AF125" s="22">
        <f t="shared" si="28"/>
        <v>0</v>
      </c>
      <c r="AG125">
        <f t="shared" si="26"/>
        <v>0</v>
      </c>
      <c r="AH125" s="22"/>
    </row>
    <row r="126" spans="14:34" x14ac:dyDescent="0.45">
      <c r="N126" s="17">
        <v>12</v>
      </c>
      <c r="O126" s="30">
        <f t="shared" si="14"/>
        <v>0</v>
      </c>
      <c r="P126" s="22">
        <f t="shared" si="15"/>
        <v>0</v>
      </c>
      <c r="Q126" s="22">
        <f t="shared" si="16"/>
        <v>0</v>
      </c>
      <c r="S126" s="30">
        <f t="shared" si="17"/>
        <v>0</v>
      </c>
      <c r="T126" s="22">
        <f t="shared" si="18"/>
        <v>0</v>
      </c>
      <c r="U126" s="22">
        <f t="shared" si="19"/>
        <v>0</v>
      </c>
      <c r="W126" s="30">
        <f t="shared" si="20"/>
        <v>0</v>
      </c>
      <c r="X126" s="22">
        <f t="shared" si="21"/>
        <v>0</v>
      </c>
      <c r="Y126" s="22">
        <f t="shared" si="22"/>
        <v>0</v>
      </c>
      <c r="AA126" s="30">
        <f t="shared" si="23"/>
        <v>0</v>
      </c>
      <c r="AB126" s="22">
        <f t="shared" si="24"/>
        <v>0</v>
      </c>
      <c r="AC126" s="22">
        <f t="shared" si="27"/>
        <v>0</v>
      </c>
      <c r="AE126" s="30">
        <f t="shared" si="25"/>
        <v>0</v>
      </c>
      <c r="AF126" s="22">
        <f t="shared" si="28"/>
        <v>0</v>
      </c>
      <c r="AG126">
        <f t="shared" si="26"/>
        <v>0</v>
      </c>
      <c r="AH126" s="22"/>
    </row>
    <row r="127" spans="14:34" x14ac:dyDescent="0.45">
      <c r="N127" s="17">
        <v>13</v>
      </c>
      <c r="O127" s="30">
        <f t="shared" si="14"/>
        <v>0</v>
      </c>
      <c r="P127" s="22">
        <f t="shared" si="15"/>
        <v>0</v>
      </c>
      <c r="Q127" s="22">
        <f t="shared" si="16"/>
        <v>0</v>
      </c>
      <c r="S127" s="30">
        <f t="shared" si="17"/>
        <v>0</v>
      </c>
      <c r="T127" s="22">
        <f t="shared" si="18"/>
        <v>0</v>
      </c>
      <c r="U127" s="22">
        <f t="shared" si="19"/>
        <v>0</v>
      </c>
      <c r="W127" s="30">
        <f t="shared" si="20"/>
        <v>0</v>
      </c>
      <c r="X127" s="22">
        <f t="shared" si="21"/>
        <v>0</v>
      </c>
      <c r="Y127" s="22">
        <f t="shared" si="22"/>
        <v>0</v>
      </c>
      <c r="AA127" s="30">
        <f t="shared" si="23"/>
        <v>0</v>
      </c>
      <c r="AB127" s="22">
        <f t="shared" si="24"/>
        <v>0</v>
      </c>
      <c r="AC127" s="22">
        <f t="shared" si="27"/>
        <v>0</v>
      </c>
      <c r="AE127" s="30">
        <f t="shared" si="25"/>
        <v>0</v>
      </c>
      <c r="AF127" s="22">
        <f t="shared" si="28"/>
        <v>0</v>
      </c>
      <c r="AG127">
        <f t="shared" si="26"/>
        <v>0</v>
      </c>
      <c r="AH127" s="22"/>
    </row>
    <row r="128" spans="14:34" x14ac:dyDescent="0.45">
      <c r="N128" s="17">
        <v>14</v>
      </c>
      <c r="O128" s="30">
        <f t="shared" si="14"/>
        <v>0</v>
      </c>
      <c r="P128" s="22">
        <f t="shared" si="15"/>
        <v>0</v>
      </c>
      <c r="Q128" s="22">
        <f t="shared" si="16"/>
        <v>0</v>
      </c>
      <c r="S128" s="30">
        <f t="shared" si="17"/>
        <v>0</v>
      </c>
      <c r="T128" s="22">
        <f t="shared" si="18"/>
        <v>0</v>
      </c>
      <c r="U128" s="22">
        <f t="shared" si="19"/>
        <v>0</v>
      </c>
      <c r="W128" s="30">
        <f t="shared" si="20"/>
        <v>0</v>
      </c>
      <c r="X128" s="22">
        <f t="shared" si="21"/>
        <v>0</v>
      </c>
      <c r="Y128" s="22">
        <f t="shared" si="22"/>
        <v>0</v>
      </c>
      <c r="AA128" s="30">
        <f t="shared" si="23"/>
        <v>0</v>
      </c>
      <c r="AB128" s="22">
        <f t="shared" si="24"/>
        <v>0</v>
      </c>
      <c r="AC128" s="22">
        <f t="shared" si="27"/>
        <v>0</v>
      </c>
      <c r="AE128" s="30">
        <f t="shared" si="25"/>
        <v>0</v>
      </c>
      <c r="AF128" s="22">
        <f t="shared" si="28"/>
        <v>0</v>
      </c>
      <c r="AG128">
        <f t="shared" si="26"/>
        <v>0</v>
      </c>
      <c r="AH128" s="22"/>
    </row>
    <row r="129" spans="14:34" x14ac:dyDescent="0.45">
      <c r="N129" s="17" t="s">
        <v>53</v>
      </c>
      <c r="O129" s="30">
        <f t="shared" si="14"/>
        <v>0</v>
      </c>
      <c r="P129" s="22">
        <f t="shared" si="15"/>
        <v>0</v>
      </c>
      <c r="Q129" s="22">
        <f t="shared" si="16"/>
        <v>0</v>
      </c>
      <c r="S129" s="30">
        <f t="shared" si="17"/>
        <v>0</v>
      </c>
      <c r="T129" s="22">
        <f t="shared" si="18"/>
        <v>0</v>
      </c>
      <c r="U129" s="22">
        <f t="shared" si="19"/>
        <v>0</v>
      </c>
      <c r="W129" s="30">
        <f t="shared" si="20"/>
        <v>0</v>
      </c>
      <c r="X129" s="22">
        <f t="shared" si="21"/>
        <v>0</v>
      </c>
      <c r="Y129" s="22">
        <f t="shared" si="22"/>
        <v>0</v>
      </c>
      <c r="AA129" s="30">
        <f t="shared" si="23"/>
        <v>0</v>
      </c>
      <c r="AB129" s="22">
        <f t="shared" si="24"/>
        <v>0</v>
      </c>
      <c r="AC129" s="22">
        <f t="shared" si="27"/>
        <v>0</v>
      </c>
      <c r="AE129" s="30">
        <f t="shared" si="25"/>
        <v>0</v>
      </c>
      <c r="AF129" s="22">
        <f t="shared" si="28"/>
        <v>0</v>
      </c>
      <c r="AG129">
        <f t="shared" si="26"/>
        <v>0</v>
      </c>
      <c r="AH129" s="22"/>
    </row>
    <row r="131" spans="14:34" x14ac:dyDescent="0.45">
      <c r="N131" t="s">
        <v>54</v>
      </c>
      <c r="O131" s="38">
        <f>SUM(O114:O129)</f>
        <v>0</v>
      </c>
      <c r="Q131" s="22">
        <f>SUM(Q114:Q129)</f>
        <v>0</v>
      </c>
      <c r="S131" s="30">
        <f>SUM(S114:S129)</f>
        <v>0</v>
      </c>
      <c r="U131" s="22">
        <f>SUM(U114:U129)</f>
        <v>0</v>
      </c>
      <c r="W131" s="38">
        <f>SUM(W114:W129)</f>
        <v>0</v>
      </c>
      <c r="Y131" s="22">
        <f>SUM(Y114:Y129)</f>
        <v>0</v>
      </c>
      <c r="AA131" s="38">
        <f>SUM(AA114:AA129)</f>
        <v>0</v>
      </c>
      <c r="AC131" s="22">
        <f>SUM(AC114:AC129)</f>
        <v>0</v>
      </c>
      <c r="AE131" s="31">
        <f>SUM(AE114:AE129)</f>
        <v>0</v>
      </c>
      <c r="AF131" s="2"/>
      <c r="AG131">
        <f>SUM(AG114:AG129)</f>
        <v>0</v>
      </c>
      <c r="AH131" s="22"/>
    </row>
    <row r="135" spans="14:34" x14ac:dyDescent="0.45">
      <c r="N135" s="3" t="s">
        <v>26</v>
      </c>
      <c r="P135" s="5" t="str">
        <f>($C$3)</f>
        <v>p7eINT_metier</v>
      </c>
      <c r="T135" s="6" t="s">
        <v>27</v>
      </c>
      <c r="W135" s="7" t="str">
        <f>($C$5)</f>
        <v>Plaice VIIe - International (Used metier based datasets)</v>
      </c>
    </row>
    <row r="136" spans="14:34" x14ac:dyDescent="0.45">
      <c r="N136" s="3"/>
    </row>
    <row r="137" spans="14:34" x14ac:dyDescent="0.45">
      <c r="N137" s="6" t="s">
        <v>29</v>
      </c>
      <c r="P137" s="5">
        <f>($B$7)</f>
        <v>1983</v>
      </c>
      <c r="Q137" s="9"/>
      <c r="R137" s="9"/>
      <c r="S137" s="9"/>
      <c r="T137" s="6" t="s">
        <v>30</v>
      </c>
      <c r="U137" s="10"/>
      <c r="W137" s="5" t="str">
        <f>($D$7)</f>
        <v>Combined</v>
      </c>
    </row>
    <row r="138" spans="14:34" x14ac:dyDescent="0.45">
      <c r="N138" s="6"/>
      <c r="P138" s="6"/>
      <c r="Q138" s="9"/>
      <c r="R138" s="9"/>
      <c r="S138" s="9"/>
      <c r="U138" s="10"/>
    </row>
    <row r="139" spans="14:34" x14ac:dyDescent="0.45">
      <c r="N139" s="6" t="s">
        <v>32</v>
      </c>
      <c r="P139" s="36">
        <f>($F$7)</f>
        <v>42194</v>
      </c>
      <c r="Q139" s="2"/>
      <c r="R139" s="2"/>
      <c r="T139" s="6" t="s">
        <v>33</v>
      </c>
      <c r="U139" s="2"/>
      <c r="W139" s="5" t="str">
        <f>($J$7)</f>
        <v>idh</v>
      </c>
    </row>
    <row r="142" spans="14:34" x14ac:dyDescent="0.45">
      <c r="N142" s="15" t="s">
        <v>68</v>
      </c>
      <c r="X142" s="57" t="s">
        <v>156</v>
      </c>
    </row>
    <row r="143" spans="14:34" x14ac:dyDescent="0.45">
      <c r="X143" s="57" t="s">
        <v>157</v>
      </c>
    </row>
    <row r="144" spans="14:34" x14ac:dyDescent="0.45">
      <c r="N144" s="3" t="s">
        <v>78</v>
      </c>
      <c r="S144">
        <v>-3.3E-3</v>
      </c>
      <c r="T144">
        <v>0.1363</v>
      </c>
      <c r="W144">
        <v>9.1999999999999998E-2</v>
      </c>
    </row>
    <row r="145" spans="10:39" x14ac:dyDescent="0.45">
      <c r="AH145" s="66"/>
      <c r="AI145" s="66"/>
      <c r="AJ145" s="67"/>
      <c r="AK145" s="67"/>
      <c r="AL145" s="67"/>
      <c r="AM145" s="67"/>
    </row>
    <row r="146" spans="10:39" x14ac:dyDescent="0.45">
      <c r="O146" s="37" t="str">
        <f>J13</f>
        <v>TOTAL</v>
      </c>
      <c r="P146" s="2"/>
      <c r="AA146" s="42" t="s">
        <v>79</v>
      </c>
      <c r="AF146" s="42" t="s">
        <v>79</v>
      </c>
      <c r="AH146" s="66"/>
      <c r="AI146" s="66"/>
      <c r="AJ146" s="68" t="s">
        <v>79</v>
      </c>
      <c r="AK146" s="67"/>
      <c r="AL146" s="67"/>
      <c r="AM146" s="67"/>
    </row>
    <row r="147" spans="10:39" x14ac:dyDescent="0.45">
      <c r="O147" s="37" t="str">
        <f>J14</f>
        <v>ANNUAL</v>
      </c>
      <c r="P147" s="2"/>
      <c r="S147" t="s">
        <v>80</v>
      </c>
      <c r="T147" t="s">
        <v>81</v>
      </c>
      <c r="AA147" s="42" t="s">
        <v>82</v>
      </c>
      <c r="AE147" t="s">
        <v>80</v>
      </c>
      <c r="AF147" s="42" t="s">
        <v>82</v>
      </c>
      <c r="AH147" s="66"/>
      <c r="AI147" s="66"/>
      <c r="AJ147" s="68" t="s">
        <v>83</v>
      </c>
      <c r="AK147" s="67"/>
      <c r="AL147" s="67"/>
      <c r="AM147" s="67"/>
    </row>
    <row r="148" spans="10:39" x14ac:dyDescent="0.45">
      <c r="N148" s="17" t="s">
        <v>40</v>
      </c>
      <c r="O148" s="10" t="s">
        <v>74</v>
      </c>
      <c r="P148" s="10" t="s">
        <v>75</v>
      </c>
      <c r="S148" t="s">
        <v>84</v>
      </c>
      <c r="T148" t="s">
        <v>85</v>
      </c>
      <c r="W148" t="s">
        <v>86</v>
      </c>
      <c r="X148" t="s">
        <v>87</v>
      </c>
      <c r="AA148" s="42" t="s">
        <v>88</v>
      </c>
      <c r="AE148" t="s">
        <v>89</v>
      </c>
      <c r="AF148" s="42" t="s">
        <v>90</v>
      </c>
      <c r="AH148" s="66"/>
      <c r="AI148" s="66"/>
      <c r="AJ148" s="68" t="s">
        <v>91</v>
      </c>
      <c r="AK148" s="67"/>
      <c r="AL148" s="67"/>
      <c r="AM148" s="67"/>
    </row>
    <row r="149" spans="10:39" x14ac:dyDescent="0.45">
      <c r="N149" s="17">
        <v>0</v>
      </c>
      <c r="O149" s="30">
        <f t="shared" ref="O149:O164" si="29">SUM(AE81+AE114)</f>
        <v>0</v>
      </c>
      <c r="P149" s="22">
        <f t="shared" ref="P149:P164" si="30">IF(AE81+AE114=0,0,(AE81*AF81+AE114* AF114)/(AE81+AE114))</f>
        <v>0</v>
      </c>
      <c r="Q149" s="22">
        <f t="shared" ref="Q149:Q164" si="31">SUM(O149*P149)</f>
        <v>0</v>
      </c>
      <c r="AF149" s="42"/>
      <c r="AH149" s="66"/>
      <c r="AI149" s="66"/>
      <c r="AJ149" s="67">
        <f t="shared" ref="AJ149:AJ164" si="32">SUM(O149*P149)</f>
        <v>0</v>
      </c>
      <c r="AK149" s="67"/>
      <c r="AL149" s="69">
        <f t="shared" ref="AL149:AL164" si="33">SUM(P149*$AJ$168)</f>
        <v>0</v>
      </c>
      <c r="AM149" s="67"/>
    </row>
    <row r="150" spans="10:39" x14ac:dyDescent="0.45">
      <c r="J150" s="56"/>
      <c r="N150" s="17">
        <v>1</v>
      </c>
      <c r="O150" s="30">
        <f t="shared" si="29"/>
        <v>3000</v>
      </c>
      <c r="P150" s="22">
        <f t="shared" si="30"/>
        <v>0.115</v>
      </c>
      <c r="Q150" s="22">
        <f t="shared" si="31"/>
        <v>345</v>
      </c>
      <c r="S150">
        <v>1.5</v>
      </c>
      <c r="T150" s="22">
        <f t="shared" ref="T150:T164" si="34">P150</f>
        <v>0.115</v>
      </c>
      <c r="W150" s="22">
        <f>SUM(($S$144*S150^2)+($T$144*S150)-$W$144)</f>
        <v>0.10502500000000003</v>
      </c>
      <c r="X150">
        <f>SUM(O150*W150)</f>
        <v>315.0750000000001</v>
      </c>
      <c r="AA150" s="43">
        <f>SUM(W150*$X$168)</f>
        <v>0.10300796481976063</v>
      </c>
      <c r="AE150">
        <v>1</v>
      </c>
      <c r="AF150" s="43">
        <f>SUM(($S$144*AE150^2)+($T$144*AE150)-$W$144)*$X$168</f>
        <v>4.0212583266938211E-2</v>
      </c>
      <c r="AH150" s="66"/>
      <c r="AI150" s="66"/>
      <c r="AJ150" s="67">
        <f>SUM(O150*P150)</f>
        <v>345</v>
      </c>
      <c r="AK150" s="67"/>
      <c r="AL150" s="69">
        <f t="shared" si="33"/>
        <v>0.11503664219844816</v>
      </c>
      <c r="AM150" s="67"/>
    </row>
    <row r="151" spans="10:39" x14ac:dyDescent="0.45">
      <c r="J151" s="56"/>
      <c r="N151" s="17">
        <v>2</v>
      </c>
      <c r="O151" s="30">
        <f t="shared" si="29"/>
        <v>720240</v>
      </c>
      <c r="P151" s="22">
        <f t="shared" si="30"/>
        <v>0.24009755157810989</v>
      </c>
      <c r="Q151" s="22">
        <f t="shared" si="31"/>
        <v>172927.86054861787</v>
      </c>
      <c r="S151">
        <v>2.5</v>
      </c>
      <c r="T151" s="22">
        <f t="shared" si="34"/>
        <v>0.24009755157810989</v>
      </c>
      <c r="W151" s="22">
        <f t="shared" ref="W151:W164" si="35">SUM(($S$144*S151^2)+($T$144*S151)-$W$144)</f>
        <v>0.22812499999999999</v>
      </c>
      <c r="X151">
        <f t="shared" ref="X151:X164" si="36">SUM(O151*W151)</f>
        <v>164304.75</v>
      </c>
      <c r="AA151" s="43">
        <f t="shared" ref="AA151:AA164" si="37">SUM(W151*$X$168)</f>
        <v>0.22374379409195796</v>
      </c>
      <c r="AE151">
        <v>2</v>
      </c>
      <c r="AF151" s="43">
        <f t="shared" ref="AF151:AF164" si="38">SUM(($S$144*AE151^2)+($T$144*AE151)-$W$144)*$X$168</f>
        <v>0.1641850350947672</v>
      </c>
      <c r="AH151" s="66"/>
      <c r="AI151" s="66"/>
      <c r="AJ151" s="67">
        <f t="shared" si="32"/>
        <v>172927.86054861787</v>
      </c>
      <c r="AK151" s="67"/>
      <c r="AL151" s="69">
        <f t="shared" si="33"/>
        <v>0.24017405333577807</v>
      </c>
      <c r="AM151" s="67"/>
    </row>
    <row r="152" spans="10:39" x14ac:dyDescent="0.45">
      <c r="J152" s="56"/>
      <c r="N152" s="17">
        <v>3</v>
      </c>
      <c r="O152" s="30">
        <f t="shared" si="29"/>
        <v>798965</v>
      </c>
      <c r="P152" s="22">
        <f t="shared" si="30"/>
        <v>0.34497833994743704</v>
      </c>
      <c r="Q152" s="22">
        <f t="shared" si="31"/>
        <v>275625.61937610403</v>
      </c>
      <c r="S152">
        <v>3.5</v>
      </c>
      <c r="T152" s="22">
        <f t="shared" si="34"/>
        <v>0.34497833994743704</v>
      </c>
      <c r="W152" s="22">
        <f t="shared" si="35"/>
        <v>0.34462500000000007</v>
      </c>
      <c r="X152">
        <f t="shared" si="36"/>
        <v>275343.31312500004</v>
      </c>
      <c r="AA152" s="43">
        <f t="shared" si="37"/>
        <v>0.3380063782528922</v>
      </c>
      <c r="AE152">
        <v>3</v>
      </c>
      <c r="AF152" s="43">
        <f t="shared" si="38"/>
        <v>0.28168424181133295</v>
      </c>
      <c r="AH152" s="66"/>
      <c r="AI152" s="66"/>
      <c r="AJ152" s="67">
        <f t="shared" si="32"/>
        <v>275625.61937610403</v>
      </c>
      <c r="AK152" s="67"/>
      <c r="AL152" s="69">
        <f t="shared" si="33"/>
        <v>0.34508825964128631</v>
      </c>
      <c r="AM152" s="67"/>
    </row>
    <row r="153" spans="10:39" x14ac:dyDescent="0.45">
      <c r="J153" s="56"/>
      <c r="N153" s="17">
        <v>4</v>
      </c>
      <c r="O153" s="30">
        <f t="shared" si="29"/>
        <v>1613264</v>
      </c>
      <c r="P153" s="22">
        <f t="shared" si="30"/>
        <v>0.42874406382188496</v>
      </c>
      <c r="Q153" s="22">
        <f t="shared" si="31"/>
        <v>691677.36337754945</v>
      </c>
      <c r="S153">
        <v>4.5</v>
      </c>
      <c r="T153" s="22">
        <f t="shared" si="34"/>
        <v>0.42874406382188496</v>
      </c>
      <c r="W153" s="22">
        <f t="shared" si="35"/>
        <v>0.45452500000000007</v>
      </c>
      <c r="X153">
        <f t="shared" si="36"/>
        <v>733268.81960000016</v>
      </c>
      <c r="AA153" s="43">
        <f t="shared" si="37"/>
        <v>0.44579571730256312</v>
      </c>
      <c r="AE153">
        <v>4</v>
      </c>
      <c r="AF153" s="43">
        <f t="shared" si="38"/>
        <v>0.39271020341663548</v>
      </c>
      <c r="AH153" s="66"/>
      <c r="AI153" s="66"/>
      <c r="AJ153" s="67">
        <f t="shared" si="32"/>
        <v>691677.36337754945</v>
      </c>
      <c r="AK153" s="67"/>
      <c r="AL153" s="69">
        <f t="shared" si="33"/>
        <v>0.42888067360510257</v>
      </c>
      <c r="AM153" s="67"/>
    </row>
    <row r="154" spans="10:39" x14ac:dyDescent="0.45">
      <c r="J154" s="56"/>
      <c r="N154" s="17">
        <v>5</v>
      </c>
      <c r="O154" s="30">
        <f t="shared" si="29"/>
        <v>586450</v>
      </c>
      <c r="P154" s="22">
        <f t="shared" si="30"/>
        <v>0.55623969508766247</v>
      </c>
      <c r="Q154" s="22">
        <f t="shared" si="31"/>
        <v>326206.76918415964</v>
      </c>
      <c r="S154">
        <v>5.5</v>
      </c>
      <c r="T154" s="22">
        <f t="shared" si="34"/>
        <v>0.55623969508766247</v>
      </c>
      <c r="W154" s="22">
        <f t="shared" si="35"/>
        <v>0.55782500000000013</v>
      </c>
      <c r="X154">
        <f t="shared" si="36"/>
        <v>327136.47125000006</v>
      </c>
      <c r="AA154" s="43">
        <f t="shared" si="37"/>
        <v>0.54711181124097086</v>
      </c>
      <c r="AE154">
        <v>5</v>
      </c>
      <c r="AF154" s="43">
        <f t="shared" si="38"/>
        <v>0.49726291991067478</v>
      </c>
      <c r="AH154" s="66"/>
      <c r="AI154" s="66"/>
      <c r="AJ154" s="67">
        <f t="shared" si="32"/>
        <v>326206.76918415964</v>
      </c>
      <c r="AK154" s="67"/>
      <c r="AL154" s="69">
        <f t="shared" si="33"/>
        <v>0.55641692852498548</v>
      </c>
      <c r="AM154" s="67"/>
    </row>
    <row r="155" spans="10:39" x14ac:dyDescent="0.45">
      <c r="J155" s="56"/>
      <c r="N155" s="17">
        <v>6</v>
      </c>
      <c r="O155" s="30">
        <f t="shared" si="29"/>
        <v>101400</v>
      </c>
      <c r="P155" s="22">
        <f t="shared" si="30"/>
        <v>0.64568251158473489</v>
      </c>
      <c r="Q155" s="22">
        <f t="shared" si="31"/>
        <v>65472.206674692119</v>
      </c>
      <c r="S155">
        <v>6.5</v>
      </c>
      <c r="T155" s="22">
        <f t="shared" si="34"/>
        <v>0.64568251158473489</v>
      </c>
      <c r="W155" s="22">
        <f t="shared" si="35"/>
        <v>0.65452500000000002</v>
      </c>
      <c r="X155">
        <f t="shared" si="36"/>
        <v>66368.835000000006</v>
      </c>
      <c r="AA155" s="43">
        <f t="shared" si="37"/>
        <v>0.6419546600681153</v>
      </c>
      <c r="AE155">
        <v>6</v>
      </c>
      <c r="AF155" s="43">
        <f t="shared" si="38"/>
        <v>0.59534239129345101</v>
      </c>
      <c r="AH155" s="66"/>
      <c r="AI155" s="66"/>
      <c r="AJ155" s="67">
        <f t="shared" si="32"/>
        <v>65472.206674692119</v>
      </c>
      <c r="AK155" s="67"/>
      <c r="AL155" s="69">
        <f t="shared" si="33"/>
        <v>0.6458882439910304</v>
      </c>
      <c r="AM155" s="67"/>
    </row>
    <row r="156" spans="10:39" x14ac:dyDescent="0.45">
      <c r="J156" s="56"/>
      <c r="N156" s="17">
        <v>7</v>
      </c>
      <c r="O156" s="30">
        <f t="shared" si="29"/>
        <v>40350</v>
      </c>
      <c r="P156" s="22">
        <f t="shared" si="30"/>
        <v>0.73579042006723627</v>
      </c>
      <c r="Q156" s="22">
        <f t="shared" si="31"/>
        <v>29689.143449712985</v>
      </c>
      <c r="S156">
        <v>7.5</v>
      </c>
      <c r="T156" s="22">
        <f t="shared" si="34"/>
        <v>0.73579042006723627</v>
      </c>
      <c r="W156" s="22">
        <f t="shared" si="35"/>
        <v>0.74462500000000009</v>
      </c>
      <c r="X156">
        <f t="shared" si="36"/>
        <v>30045.618750000005</v>
      </c>
      <c r="AA156" s="43">
        <f t="shared" si="37"/>
        <v>0.73032426378399662</v>
      </c>
      <c r="AE156">
        <v>7</v>
      </c>
      <c r="AF156" s="43">
        <f t="shared" si="38"/>
        <v>0.68694861756496384</v>
      </c>
      <c r="AH156" s="66"/>
      <c r="AI156" s="66"/>
      <c r="AJ156" s="67">
        <f t="shared" si="32"/>
        <v>29689.143449712985</v>
      </c>
      <c r="AK156" s="67"/>
      <c r="AL156" s="69">
        <f t="shared" si="33"/>
        <v>0.73602486335930895</v>
      </c>
      <c r="AM156" s="67"/>
    </row>
    <row r="157" spans="10:39" x14ac:dyDescent="0.45">
      <c r="J157" s="56"/>
      <c r="N157" s="17">
        <v>8</v>
      </c>
      <c r="O157" s="30">
        <f t="shared" si="29"/>
        <v>47450</v>
      </c>
      <c r="P157" s="22">
        <f t="shared" si="30"/>
        <v>0.82505902046790869</v>
      </c>
      <c r="Q157" s="22">
        <f t="shared" si="31"/>
        <v>39149.050521202269</v>
      </c>
      <c r="S157">
        <v>8.5</v>
      </c>
      <c r="T157" s="22">
        <f t="shared" si="34"/>
        <v>0.82505902046790869</v>
      </c>
      <c r="W157" s="22">
        <f t="shared" si="35"/>
        <v>0.828125</v>
      </c>
      <c r="X157">
        <f t="shared" si="36"/>
        <v>39294.53125</v>
      </c>
      <c r="AA157" s="43">
        <f t="shared" si="37"/>
        <v>0.81222062238861459</v>
      </c>
      <c r="AE157">
        <v>8</v>
      </c>
      <c r="AF157" s="43">
        <f t="shared" si="38"/>
        <v>0.77208159872521342</v>
      </c>
      <c r="AH157" s="66"/>
      <c r="AI157" s="66"/>
      <c r="AJ157" s="67">
        <f t="shared" si="32"/>
        <v>39149.050521202269</v>
      </c>
      <c r="AK157" s="67"/>
      <c r="AL157" s="69">
        <f t="shared" si="33"/>
        <v>0.82532190721886023</v>
      </c>
      <c r="AM157" s="70"/>
    </row>
    <row r="158" spans="10:39" x14ac:dyDescent="0.45">
      <c r="J158" s="56"/>
      <c r="N158" s="17">
        <v>9</v>
      </c>
      <c r="O158" s="30">
        <f t="shared" si="29"/>
        <v>2300</v>
      </c>
      <c r="P158" s="22">
        <f t="shared" si="30"/>
        <v>0.91348657012957279</v>
      </c>
      <c r="Q158" s="22">
        <f t="shared" si="31"/>
        <v>2101.0191112980174</v>
      </c>
      <c r="S158">
        <v>9.5</v>
      </c>
      <c r="T158" s="22">
        <f t="shared" si="34"/>
        <v>0.91348657012957279</v>
      </c>
      <c r="W158" s="22">
        <f t="shared" si="35"/>
        <v>0.90502500000000008</v>
      </c>
      <c r="X158">
        <f t="shared" si="36"/>
        <v>2081.5575000000003</v>
      </c>
      <c r="Z158" s="5"/>
      <c r="AA158" s="43">
        <f t="shared" si="37"/>
        <v>0.88764373588196943</v>
      </c>
      <c r="AE158">
        <v>9</v>
      </c>
      <c r="AF158" s="43">
        <f t="shared" si="38"/>
        <v>0.8507413347742</v>
      </c>
      <c r="AH158" s="66"/>
      <c r="AI158" s="66"/>
      <c r="AJ158" s="67">
        <f t="shared" si="32"/>
        <v>2101.0191112980174</v>
      </c>
      <c r="AK158" s="67"/>
      <c r="AL158" s="69">
        <f t="shared" si="33"/>
        <v>0.91377763235724596</v>
      </c>
      <c r="AM158" s="67"/>
    </row>
    <row r="159" spans="10:39" x14ac:dyDescent="0.45">
      <c r="J159" s="56"/>
      <c r="L159" s="34" t="s">
        <v>92</v>
      </c>
      <c r="M159" s="30">
        <f>SUM(O159:O164)</f>
        <v>99050</v>
      </c>
      <c r="N159" s="17">
        <v>10</v>
      </c>
      <c r="O159" s="30">
        <f t="shared" si="29"/>
        <v>34050</v>
      </c>
      <c r="P159" s="22">
        <f t="shared" si="30"/>
        <v>1.0029669011715732</v>
      </c>
      <c r="Q159" s="22">
        <f t="shared" si="31"/>
        <v>34151.022984892064</v>
      </c>
      <c r="S159">
        <v>10.5</v>
      </c>
      <c r="T159" s="22">
        <f t="shared" si="34"/>
        <v>1.0029669011715732</v>
      </c>
      <c r="W159" s="22">
        <f t="shared" si="35"/>
        <v>0.97532500000000011</v>
      </c>
      <c r="X159">
        <f t="shared" si="36"/>
        <v>33209.816250000003</v>
      </c>
      <c r="AA159" s="43">
        <f t="shared" si="37"/>
        <v>0.95659360426406104</v>
      </c>
      <c r="AE159">
        <v>10</v>
      </c>
      <c r="AF159" s="43">
        <f t="shared" si="38"/>
        <v>0.922927825711923</v>
      </c>
      <c r="AH159" s="66"/>
      <c r="AI159" s="66"/>
      <c r="AJ159" s="67">
        <f t="shared" si="32"/>
        <v>34151.022984892064</v>
      </c>
      <c r="AK159" s="67"/>
      <c r="AL159" s="69">
        <f t="shared" si="33"/>
        <v>1.0032864743213963</v>
      </c>
      <c r="AM159" s="71"/>
    </row>
    <row r="160" spans="10:39" x14ac:dyDescent="0.45">
      <c r="N160" s="17">
        <v>11</v>
      </c>
      <c r="O160" s="30">
        <f t="shared" si="29"/>
        <v>10000</v>
      </c>
      <c r="P160" s="22">
        <f t="shared" si="30"/>
        <v>1.0489999999999999</v>
      </c>
      <c r="Q160" s="22">
        <f t="shared" si="31"/>
        <v>10490</v>
      </c>
      <c r="S160">
        <v>11.5</v>
      </c>
      <c r="T160" s="22">
        <f t="shared" si="34"/>
        <v>1.0489999999999999</v>
      </c>
      <c r="W160" s="22">
        <f t="shared" si="35"/>
        <v>1.0390249999999999</v>
      </c>
      <c r="X160">
        <f t="shared" si="36"/>
        <v>10390.249999999998</v>
      </c>
      <c r="AA160" s="43">
        <f t="shared" si="37"/>
        <v>1.0190702275348893</v>
      </c>
      <c r="AE160">
        <v>11</v>
      </c>
      <c r="AF160" s="43">
        <f t="shared" si="38"/>
        <v>0.9886410715383831</v>
      </c>
      <c r="AH160" s="66"/>
      <c r="AI160" s="66"/>
      <c r="AJ160" s="67">
        <f t="shared" si="32"/>
        <v>10490</v>
      </c>
      <c r="AK160" s="67"/>
      <c r="AL160" s="69">
        <f t="shared" si="33"/>
        <v>1.0493342405754096</v>
      </c>
      <c r="AM160" s="67"/>
    </row>
    <row r="161" spans="14:39" x14ac:dyDescent="0.45">
      <c r="N161" s="17">
        <v>12</v>
      </c>
      <c r="O161" s="30">
        <f t="shared" si="29"/>
        <v>4000</v>
      </c>
      <c r="P161" s="22">
        <f t="shared" si="30"/>
        <v>1.103</v>
      </c>
      <c r="Q161" s="22">
        <f t="shared" si="31"/>
        <v>4412</v>
      </c>
      <c r="S161">
        <v>12.5</v>
      </c>
      <c r="T161" s="22">
        <f t="shared" si="34"/>
        <v>1.103</v>
      </c>
      <c r="W161" s="22">
        <f t="shared" si="35"/>
        <v>1.096125</v>
      </c>
      <c r="X161">
        <f t="shared" si="36"/>
        <v>4384.5</v>
      </c>
      <c r="AA161" s="43">
        <f t="shared" si="37"/>
        <v>1.0750736056944545</v>
      </c>
      <c r="AE161">
        <v>12</v>
      </c>
      <c r="AF161" s="43">
        <f t="shared" si="38"/>
        <v>1.0478810722535798</v>
      </c>
      <c r="AH161" s="66"/>
      <c r="AI161" s="66"/>
      <c r="AJ161" s="67">
        <f t="shared" si="32"/>
        <v>4412</v>
      </c>
      <c r="AK161" s="67"/>
      <c r="AL161" s="69">
        <f t="shared" si="33"/>
        <v>1.1033514464772896</v>
      </c>
      <c r="AM161" s="67"/>
    </row>
    <row r="162" spans="14:39" x14ac:dyDescent="0.45">
      <c r="N162" s="17">
        <v>13</v>
      </c>
      <c r="O162" s="30">
        <f t="shared" si="29"/>
        <v>7000</v>
      </c>
      <c r="P162" s="22">
        <f t="shared" si="30"/>
        <v>1.149</v>
      </c>
      <c r="Q162" s="22">
        <f t="shared" si="31"/>
        <v>8043</v>
      </c>
      <c r="S162">
        <v>13.5</v>
      </c>
      <c r="T162" s="22">
        <f t="shared" si="34"/>
        <v>1.149</v>
      </c>
      <c r="W162" s="22">
        <f t="shared" si="35"/>
        <v>1.1466249999999998</v>
      </c>
      <c r="X162">
        <f t="shared" si="36"/>
        <v>8026.3749999999982</v>
      </c>
      <c r="AA162" s="43">
        <f t="shared" si="37"/>
        <v>1.1246037387427561</v>
      </c>
      <c r="AE162">
        <v>13</v>
      </c>
      <c r="AF162" s="43">
        <f t="shared" si="38"/>
        <v>1.1006478278575131</v>
      </c>
      <c r="AH162" s="66"/>
      <c r="AI162" s="66"/>
      <c r="AJ162" s="67">
        <f t="shared" si="32"/>
        <v>8043</v>
      </c>
      <c r="AK162" s="67"/>
      <c r="AL162" s="69">
        <f t="shared" si="33"/>
        <v>1.1493661033566689</v>
      </c>
      <c r="AM162" s="67"/>
    </row>
    <row r="163" spans="14:39" x14ac:dyDescent="0.45">
      <c r="N163" s="17">
        <v>14</v>
      </c>
      <c r="O163" s="30">
        <f t="shared" si="29"/>
        <v>13000</v>
      </c>
      <c r="P163" s="22">
        <f t="shared" si="30"/>
        <v>1.1890000000000001</v>
      </c>
      <c r="Q163" s="22">
        <f t="shared" si="31"/>
        <v>15457</v>
      </c>
      <c r="S163">
        <v>14.5</v>
      </c>
      <c r="T163" s="22">
        <f t="shared" si="34"/>
        <v>1.1890000000000001</v>
      </c>
      <c r="W163" s="22">
        <f t="shared" si="35"/>
        <v>1.1905250000000001</v>
      </c>
      <c r="X163">
        <f t="shared" si="36"/>
        <v>15476.825000000001</v>
      </c>
      <c r="AA163" s="43">
        <f t="shared" si="37"/>
        <v>1.1676606266797951</v>
      </c>
      <c r="AE163">
        <v>14</v>
      </c>
      <c r="AF163" s="43">
        <f t="shared" si="38"/>
        <v>1.1469413383501836</v>
      </c>
      <c r="AH163" s="66"/>
      <c r="AI163" s="66"/>
      <c r="AJ163" s="67">
        <f t="shared" si="32"/>
        <v>15457</v>
      </c>
      <c r="AK163" s="67"/>
      <c r="AL163" s="69">
        <f t="shared" si="33"/>
        <v>1.1893788484691727</v>
      </c>
      <c r="AM163" s="67"/>
    </row>
    <row r="164" spans="14:39" x14ac:dyDescent="0.45">
      <c r="N164" s="17" t="s">
        <v>53</v>
      </c>
      <c r="O164" s="30">
        <f t="shared" si="29"/>
        <v>31000</v>
      </c>
      <c r="P164" s="22">
        <f t="shared" si="30"/>
        <v>1.2210000000000001</v>
      </c>
      <c r="Q164" s="22">
        <f t="shared" si="31"/>
        <v>37851</v>
      </c>
      <c r="S164">
        <v>15.5</v>
      </c>
      <c r="T164" s="22">
        <f t="shared" si="34"/>
        <v>1.2210000000000001</v>
      </c>
      <c r="W164" s="22">
        <f t="shared" si="35"/>
        <v>1.2278249999999997</v>
      </c>
      <c r="X164">
        <f t="shared" si="36"/>
        <v>38062.57499999999</v>
      </c>
      <c r="AA164" s="43">
        <f t="shared" si="37"/>
        <v>1.2042442695055704</v>
      </c>
      <c r="AE164">
        <v>15</v>
      </c>
      <c r="AF164" s="43">
        <f t="shared" si="38"/>
        <v>1.1867616037315907</v>
      </c>
      <c r="AH164" s="66"/>
      <c r="AI164" s="66"/>
      <c r="AJ164" s="67">
        <f t="shared" si="32"/>
        <v>37851</v>
      </c>
      <c r="AK164" s="67"/>
      <c r="AL164" s="69">
        <f t="shared" si="33"/>
        <v>1.2213890445591757</v>
      </c>
      <c r="AM164" s="67"/>
    </row>
    <row r="165" spans="14:39" x14ac:dyDescent="0.45">
      <c r="Z165" s="42" t="s">
        <v>92</v>
      </c>
      <c r="AA165" s="43">
        <f>SUM(AA159*O159/M159)+(AA160*O160/M159)+(AA161*O161/M159)+(AA162*O162/M159)+(AA163*O163/M159)+(AA164*O164/M159)</f>
        <v>1.0847692639679687</v>
      </c>
      <c r="AB165" s="42"/>
      <c r="AC165" s="42"/>
      <c r="AD165" s="42" t="s">
        <v>93</v>
      </c>
      <c r="AE165" s="44">
        <v>10</v>
      </c>
      <c r="AF165" s="43">
        <f>SUM(AF159*O159/M159)+(AF160*O160/M159)+(AF161*O161/M159)+(AF162*O162/M159)+(AF163*O163/M159)+(AF164*O164/M159)</f>
        <v>1.0591419422425381</v>
      </c>
      <c r="AH165" s="66"/>
      <c r="AI165" s="66"/>
      <c r="AJ165" s="66"/>
      <c r="AK165" s="66"/>
      <c r="AL165" s="43">
        <f>SUM(AL159*O159/M159)+(AL160*O160/M159)+(AL161*O161/M159)+(AL162*O162/M159)+(AL163*O163/M159)+(AL164*O164/M159)</f>
        <v>1.1149843591846258</v>
      </c>
      <c r="AM165" s="66"/>
    </row>
    <row r="166" spans="14:39" x14ac:dyDescent="0.45">
      <c r="N166" t="s">
        <v>54</v>
      </c>
      <c r="O166" s="31">
        <f>SUM(O149:O164)</f>
        <v>4012469</v>
      </c>
      <c r="P166" s="2"/>
      <c r="Q166" s="32">
        <f>SUM(Q149:Q164)</f>
        <v>1713598.0552282287</v>
      </c>
      <c r="W166" t="s">
        <v>94</v>
      </c>
      <c r="X166">
        <f>SUM(X150:X164)</f>
        <v>1747709.3127249999</v>
      </c>
      <c r="AH166" s="66" t="s">
        <v>94</v>
      </c>
      <c r="AI166" s="66"/>
      <c r="AJ166" s="66">
        <f>SUM(AJ149:AJ164)</f>
        <v>1713598.0552282287</v>
      </c>
      <c r="AK166" s="66"/>
      <c r="AL166" s="66"/>
      <c r="AM166" s="66"/>
    </row>
    <row r="167" spans="14:39" x14ac:dyDescent="0.45">
      <c r="AH167" s="66"/>
      <c r="AI167" s="66"/>
      <c r="AJ167" s="66"/>
      <c r="AK167" s="66"/>
      <c r="AL167" s="66"/>
      <c r="AM167" s="66"/>
    </row>
    <row r="168" spans="14:39" x14ac:dyDescent="0.45">
      <c r="N168" t="s">
        <v>95</v>
      </c>
      <c r="O168" s="33">
        <f>IF($Q$166 &gt;0, $Q$166/$J$15/1000,0)</f>
        <v>0.99968147367875237</v>
      </c>
      <c r="P168" s="2"/>
      <c r="W168" t="s">
        <v>96</v>
      </c>
      <c r="X168">
        <f>J15/(X166/1000)</f>
        <v>0.98079471382776096</v>
      </c>
      <c r="AH168" s="66" t="s">
        <v>96</v>
      </c>
      <c r="AI168" s="66"/>
      <c r="AJ168" s="66">
        <f>J15/(AJ166/1000)</f>
        <v>1.0003186278125926</v>
      </c>
      <c r="AK168" s="66"/>
      <c r="AL168" s="66"/>
      <c r="AM168" s="66"/>
    </row>
    <row r="169" spans="14:39" x14ac:dyDescent="0.45">
      <c r="N169" t="s">
        <v>97</v>
      </c>
    </row>
    <row r="170" spans="14:39" x14ac:dyDescent="0.45">
      <c r="N170" t="s">
        <v>98</v>
      </c>
    </row>
  </sheetData>
  <pageMargins left="0.75" right="0.75" top="1" bottom="1" header="0.5" footer="0.5"/>
  <pageSetup paperSize="9" orientation="landscape" blackAndWhite="1" useFirstPageNumber="1" horizontalDpi="4294967292" verticalDpi="4294967292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2769" r:id="rId4" name="Button 1">
              <controlPr defaultSize="0" print="0" autoFill="0" autoLine="0" autoPict="0" macro="'TOTINT+migration(1983)'!PRINT">
                <anchor moveWithCells="1" sizeWithCells="1">
                  <from>
                    <xdr:col>5</xdr:col>
                    <xdr:colOff>354330</xdr:colOff>
                    <xdr:row>2</xdr:row>
                    <xdr:rowOff>0</xdr:rowOff>
                  </from>
                  <to>
                    <xdr:col>7</xdr:col>
                    <xdr:colOff>533400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0" r:id="rId5" name="Button 2">
              <controlPr defaultSize="0" print="0" autoFill="0" autoLine="0" autoPict="0" macro="'TOTINT+migration(1983)'!FIRST">
                <anchor moveWithCells="1" sizeWithCells="1">
                  <from>
                    <xdr:col>4</xdr:col>
                    <xdr:colOff>0</xdr:colOff>
                    <xdr:row>2</xdr:row>
                    <xdr:rowOff>0</xdr:rowOff>
                  </from>
                  <to>
                    <xdr:col>5</xdr:col>
                    <xdr:colOff>354330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1" r:id="rId6" name="Button 3">
              <controlPr defaultSize="0" print="0" autoFill="0" autoLine="0" autoPict="0" macro="'TOTINT+migration(1983)'!SAVE">
                <anchor moveWithCells="1" sizeWithCells="1">
                  <from>
                    <xdr:col>7</xdr:col>
                    <xdr:colOff>533400</xdr:colOff>
                    <xdr:row>2</xdr:row>
                    <xdr:rowOff>0</xdr:rowOff>
                  </from>
                  <to>
                    <xdr:col>10</xdr:col>
                    <xdr:colOff>57150</xdr:colOff>
                    <xdr:row>5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>
    <pageSetUpPr autoPageBreaks="0"/>
  </sheetPr>
  <dimension ref="A1:BC170"/>
  <sheetViews>
    <sheetView zoomScaleNormal="100" workbookViewId="0"/>
  </sheetViews>
  <sheetFormatPr defaultRowHeight="12.3" x14ac:dyDescent="0.45"/>
  <cols>
    <col min="7" max="7" width="2.71875" customWidth="1"/>
    <col min="9" max="9" width="2.71875" customWidth="1"/>
    <col min="10" max="10" width="9.83203125" customWidth="1"/>
    <col min="14" max="14" width="5.71875" customWidth="1"/>
    <col min="15" max="15" width="10.71875" customWidth="1"/>
    <col min="16" max="16" width="7.71875" customWidth="1"/>
    <col min="17" max="17" width="6.71875" hidden="1" customWidth="1"/>
    <col min="18" max="18" width="3.71875" customWidth="1"/>
    <col min="19" max="19" width="10.71875" customWidth="1"/>
    <col min="20" max="20" width="7.71875" customWidth="1"/>
    <col min="21" max="21" width="6.71875" hidden="1" customWidth="1"/>
    <col min="22" max="22" width="3.71875" customWidth="1"/>
    <col min="23" max="23" width="10.71875" customWidth="1"/>
    <col min="24" max="24" width="7.71875" customWidth="1"/>
    <col min="25" max="25" width="6.71875" hidden="1" customWidth="1"/>
    <col min="26" max="26" width="3.71875" customWidth="1"/>
    <col min="27" max="27" width="10.71875" customWidth="1"/>
    <col min="28" max="28" width="7.71875" customWidth="1"/>
    <col min="29" max="29" width="6.71875" hidden="1" customWidth="1"/>
    <col min="30" max="30" width="3.71875" customWidth="1"/>
    <col min="31" max="31" width="10.71875" customWidth="1"/>
    <col min="32" max="32" width="7.71875" customWidth="1"/>
    <col min="33" max="33" width="0" hidden="1" customWidth="1"/>
    <col min="35" max="35" width="5.27734375" customWidth="1"/>
    <col min="36" max="36" width="8.71875" customWidth="1"/>
    <col min="37" max="37" width="6.27734375" customWidth="1"/>
    <col min="38" max="38" width="6.44140625" customWidth="1"/>
  </cols>
  <sheetData>
    <row r="1" spans="1:55" ht="22.5" x14ac:dyDescent="0.75">
      <c r="A1" s="3" t="s">
        <v>22</v>
      </c>
      <c r="C1" s="1" t="s">
        <v>23</v>
      </c>
      <c r="E1" s="2"/>
      <c r="F1" s="3" t="s">
        <v>24</v>
      </c>
      <c r="J1" s="3" t="s">
        <v>25</v>
      </c>
      <c r="N1" s="3" t="s">
        <v>26</v>
      </c>
      <c r="P1" s="5" t="str">
        <f>($C$3)</f>
        <v>p7eINT_metier</v>
      </c>
      <c r="T1" s="6" t="s">
        <v>27</v>
      </c>
      <c r="W1" s="7" t="str">
        <f>($C$5)</f>
        <v>Plaice VIIe - International (Used metier based datasets)</v>
      </c>
    </row>
    <row r="2" spans="1:55" x14ac:dyDescent="0.45">
      <c r="N2" s="3"/>
    </row>
    <row r="3" spans="1:55" x14ac:dyDescent="0.45">
      <c r="A3" s="3" t="s">
        <v>26</v>
      </c>
      <c r="C3" s="11" t="s">
        <v>28</v>
      </c>
      <c r="D3" s="39"/>
      <c r="N3" s="6" t="s">
        <v>29</v>
      </c>
      <c r="P3" s="5">
        <f>($B$7)</f>
        <v>1982</v>
      </c>
      <c r="Q3" s="9"/>
      <c r="R3" s="9"/>
      <c r="S3" s="9"/>
      <c r="T3" s="6" t="s">
        <v>30</v>
      </c>
      <c r="U3" s="10"/>
      <c r="W3" s="5" t="str">
        <f>($D$7)</f>
        <v>Combined</v>
      </c>
    </row>
    <row r="4" spans="1:55" x14ac:dyDescent="0.45">
      <c r="A4" s="3"/>
      <c r="N4" s="6"/>
      <c r="P4" s="6"/>
      <c r="Q4" s="9"/>
      <c r="R4" s="9"/>
      <c r="S4" s="9"/>
      <c r="U4" s="10"/>
    </row>
    <row r="5" spans="1:55" x14ac:dyDescent="0.45">
      <c r="A5" s="6" t="s">
        <v>27</v>
      </c>
      <c r="C5" s="11" t="s">
        <v>31</v>
      </c>
      <c r="D5" s="9"/>
      <c r="E5" s="9"/>
      <c r="G5" s="10"/>
      <c r="N5" s="6" t="s">
        <v>32</v>
      </c>
      <c r="P5" s="36">
        <f>($F$7)</f>
        <v>42194</v>
      </c>
      <c r="Q5" s="2"/>
      <c r="R5" s="2"/>
      <c r="T5" s="6" t="s">
        <v>33</v>
      </c>
      <c r="U5" s="2"/>
      <c r="W5" s="5" t="str">
        <f>($J$7)</f>
        <v>idh</v>
      </c>
    </row>
    <row r="6" spans="1:55" x14ac:dyDescent="0.45">
      <c r="A6" s="6"/>
      <c r="C6" s="6"/>
      <c r="D6" s="9"/>
      <c r="E6" s="9"/>
      <c r="G6" s="10"/>
    </row>
    <row r="7" spans="1:55" x14ac:dyDescent="0.45">
      <c r="A7" s="6" t="s">
        <v>29</v>
      </c>
      <c r="B7" s="12">
        <v>1982</v>
      </c>
      <c r="C7" s="9" t="s">
        <v>30</v>
      </c>
      <c r="D7" s="13" t="str">
        <f>IF(F45=1, "Combined",IF(F45=2, "Separate",""))</f>
        <v>Combined</v>
      </c>
      <c r="E7" s="4" t="s">
        <v>32</v>
      </c>
      <c r="F7" s="35">
        <v>42194</v>
      </c>
      <c r="G7" s="2"/>
      <c r="I7" s="4" t="s">
        <v>33</v>
      </c>
      <c r="J7" s="40" t="s">
        <v>34</v>
      </c>
    </row>
    <row r="8" spans="1:55" x14ac:dyDescent="0.45">
      <c r="N8" s="15" t="s">
        <v>35</v>
      </c>
      <c r="AU8" s="45"/>
    </row>
    <row r="9" spans="1:55" x14ac:dyDescent="0.45">
      <c r="AF9" s="46"/>
      <c r="AG9" s="46"/>
      <c r="AH9" s="46"/>
      <c r="AI9" s="46"/>
      <c r="AJ9" s="46"/>
      <c r="AK9" s="46"/>
      <c r="AL9" s="46"/>
      <c r="AM9" s="46"/>
      <c r="AN9" s="46"/>
      <c r="AO9" s="47"/>
      <c r="AU9" s="45"/>
    </row>
    <row r="10" spans="1:55" x14ac:dyDescent="0.45">
      <c r="A10" t="s">
        <v>36</v>
      </c>
      <c r="N10" s="3" t="s">
        <v>37</v>
      </c>
    </row>
    <row r="11" spans="1:55" x14ac:dyDescent="0.45">
      <c r="A11" t="s">
        <v>38</v>
      </c>
      <c r="AK11" s="9"/>
    </row>
    <row r="12" spans="1:55" x14ac:dyDescent="0.45">
      <c r="O12" s="37" t="str">
        <f>C14</f>
        <v>International</v>
      </c>
      <c r="P12" s="2"/>
      <c r="S12" s="37" t="str">
        <f>D14</f>
        <v>Migration</v>
      </c>
      <c r="T12" s="2"/>
      <c r="U12" s="5"/>
      <c r="W12" s="37" t="str">
        <f>E14</f>
        <v>-</v>
      </c>
      <c r="X12" s="2"/>
      <c r="Z12" s="5"/>
      <c r="AA12" s="37" t="str">
        <f>F14</f>
        <v>-</v>
      </c>
      <c r="AB12" s="2"/>
      <c r="AC12" s="5"/>
      <c r="AJ12" s="9"/>
      <c r="AX12" s="42"/>
      <c r="BC12" s="42"/>
    </row>
    <row r="13" spans="1:55" x14ac:dyDescent="0.45">
      <c r="I13" s="4"/>
      <c r="J13" s="16" t="s">
        <v>39</v>
      </c>
      <c r="N13" s="17" t="s">
        <v>40</v>
      </c>
      <c r="O13" s="10"/>
      <c r="P13" s="10"/>
      <c r="S13" s="10"/>
      <c r="T13" s="10"/>
      <c r="U13" s="10"/>
      <c r="W13" s="10" t="s">
        <v>41</v>
      </c>
      <c r="X13" s="10" t="s">
        <v>42</v>
      </c>
      <c r="AA13" s="10" t="s">
        <v>41</v>
      </c>
      <c r="AB13" s="10" t="s">
        <v>42</v>
      </c>
      <c r="AC13" s="10"/>
      <c r="AE13" s="10"/>
      <c r="AX13" s="42"/>
      <c r="BC13" s="42"/>
    </row>
    <row r="14" spans="1:55" x14ac:dyDescent="0.45">
      <c r="C14" s="41" t="s">
        <v>43</v>
      </c>
      <c r="D14" s="41" t="s">
        <v>44</v>
      </c>
      <c r="E14" s="41" t="s">
        <v>45</v>
      </c>
      <c r="F14" s="41" t="s">
        <v>45</v>
      </c>
      <c r="H14" s="16" t="s">
        <v>46</v>
      </c>
      <c r="I14" s="4"/>
      <c r="J14" s="16" t="s">
        <v>47</v>
      </c>
      <c r="N14" s="17">
        <v>0</v>
      </c>
      <c r="O14" s="30"/>
      <c r="P14" s="22"/>
      <c r="Q14" s="18"/>
      <c r="S14" s="30"/>
      <c r="T14" s="22"/>
      <c r="U14" s="20"/>
      <c r="W14" s="30">
        <v>0</v>
      </c>
      <c r="X14" s="22">
        <v>0</v>
      </c>
      <c r="AA14" s="30">
        <v>0</v>
      </c>
      <c r="AB14" s="22">
        <v>0</v>
      </c>
      <c r="AC14" s="23"/>
      <c r="AE14" s="22"/>
      <c r="AX14" s="42"/>
      <c r="BC14" s="42"/>
    </row>
    <row r="15" spans="1:55" x14ac:dyDescent="0.45">
      <c r="A15" t="s">
        <v>48</v>
      </c>
      <c r="C15" s="20">
        <v>1688</v>
      </c>
      <c r="D15" s="22">
        <v>190.48011802560899</v>
      </c>
      <c r="E15" s="20">
        <f>0</f>
        <v>0</v>
      </c>
      <c r="F15" s="20">
        <f>0</f>
        <v>0</v>
      </c>
      <c r="H15" s="22"/>
      <c r="J15" s="22">
        <f>SUM(C15:F15)</f>
        <v>1878.480118025609</v>
      </c>
      <c r="N15" s="17">
        <v>1</v>
      </c>
      <c r="O15" s="30">
        <v>72000</v>
      </c>
      <c r="P15" s="22">
        <v>0.19800000000000001</v>
      </c>
      <c r="Q15" s="18"/>
      <c r="S15" s="30">
        <v>0</v>
      </c>
      <c r="T15" s="22">
        <v>0</v>
      </c>
      <c r="U15" s="20"/>
      <c r="W15" s="30">
        <v>0</v>
      </c>
      <c r="X15" s="22">
        <v>0</v>
      </c>
      <c r="AA15" s="30">
        <v>0</v>
      </c>
      <c r="AB15" s="22">
        <v>0</v>
      </c>
      <c r="AC15" s="23"/>
      <c r="AE15" s="22"/>
      <c r="BC15" s="42"/>
    </row>
    <row r="16" spans="1:55" x14ac:dyDescent="0.45">
      <c r="N16" s="17">
        <v>2</v>
      </c>
      <c r="O16" s="30">
        <v>273000</v>
      </c>
      <c r="P16" s="22">
        <v>0.29099999999999998</v>
      </c>
      <c r="Q16" s="18"/>
      <c r="S16" s="30">
        <v>5602.5</v>
      </c>
      <c r="T16" s="22">
        <v>0.20125691669891699</v>
      </c>
      <c r="U16" s="20"/>
      <c r="W16" s="30">
        <v>0</v>
      </c>
      <c r="X16" s="22">
        <v>0</v>
      </c>
      <c r="AA16" s="30">
        <v>0</v>
      </c>
      <c r="AB16" s="22">
        <v>0</v>
      </c>
      <c r="AC16" s="23"/>
      <c r="AE16" s="22"/>
      <c r="AQ16" s="22"/>
      <c r="AT16" s="22"/>
      <c r="AX16" s="43"/>
      <c r="BC16" s="43"/>
    </row>
    <row r="17" spans="1:55" x14ac:dyDescent="0.45">
      <c r="A17" t="s">
        <v>49</v>
      </c>
      <c r="C17" s="20">
        <v>1688</v>
      </c>
      <c r="D17" s="22">
        <v>190.48011802560899</v>
      </c>
      <c r="E17" s="20">
        <f>0</f>
        <v>0</v>
      </c>
      <c r="F17" s="20">
        <f>0</f>
        <v>0</v>
      </c>
      <c r="H17" s="22">
        <f>SUM(C17:F17)</f>
        <v>1878.480118025609</v>
      </c>
      <c r="I17" s="22"/>
      <c r="J17" s="22"/>
      <c r="N17" s="17">
        <v>3</v>
      </c>
      <c r="O17" s="30">
        <v>1710000</v>
      </c>
      <c r="P17" s="22">
        <v>0.38400000000000001</v>
      </c>
      <c r="Q17" s="18"/>
      <c r="S17" s="30">
        <v>218148</v>
      </c>
      <c r="T17" s="22">
        <v>0.25839286417287399</v>
      </c>
      <c r="U17" s="20"/>
      <c r="W17" s="30">
        <v>0</v>
      </c>
      <c r="X17" s="22">
        <v>0</v>
      </c>
      <c r="AA17" s="30">
        <v>0</v>
      </c>
      <c r="AB17" s="22">
        <v>0</v>
      </c>
      <c r="AC17" s="23"/>
      <c r="AE17" s="22"/>
      <c r="AQ17" s="22"/>
      <c r="AT17" s="22"/>
      <c r="AX17" s="43"/>
      <c r="BC17" s="43"/>
    </row>
    <row r="18" spans="1:55" x14ac:dyDescent="0.45">
      <c r="N18" s="17">
        <v>4</v>
      </c>
      <c r="O18" s="30">
        <v>1131000</v>
      </c>
      <c r="P18" s="22">
        <v>0.47699999999999998</v>
      </c>
      <c r="Q18" s="18"/>
      <c r="S18" s="30">
        <v>239904</v>
      </c>
      <c r="T18" s="22">
        <v>0.334519973141371</v>
      </c>
      <c r="U18" s="20"/>
      <c r="W18" s="30">
        <v>0</v>
      </c>
      <c r="X18" s="22">
        <v>0</v>
      </c>
      <c r="AA18" s="30">
        <v>0</v>
      </c>
      <c r="AB18" s="22">
        <v>0</v>
      </c>
      <c r="AC18" s="23"/>
      <c r="AE18" s="22"/>
      <c r="AQ18" s="22"/>
      <c r="AT18" s="22"/>
      <c r="AX18" s="43"/>
      <c r="BC18" s="43"/>
    </row>
    <row r="19" spans="1:55" x14ac:dyDescent="0.45">
      <c r="A19" t="s">
        <v>50</v>
      </c>
      <c r="C19" s="20">
        <v>1688</v>
      </c>
      <c r="D19" s="22">
        <v>190.48011802560899</v>
      </c>
      <c r="E19" s="20">
        <v>0</v>
      </c>
      <c r="F19" s="20">
        <v>0</v>
      </c>
      <c r="H19" s="22"/>
      <c r="I19" s="22"/>
      <c r="J19" s="22"/>
      <c r="N19" s="17">
        <v>5</v>
      </c>
      <c r="O19" s="30">
        <v>198000</v>
      </c>
      <c r="P19" s="22">
        <v>0.56799999999999995</v>
      </c>
      <c r="Q19" s="18"/>
      <c r="S19" s="30">
        <v>59400</v>
      </c>
      <c r="T19" s="22">
        <v>0.44581922443070399</v>
      </c>
      <c r="U19" s="20"/>
      <c r="W19" s="30">
        <v>0</v>
      </c>
      <c r="X19" s="22">
        <v>0</v>
      </c>
      <c r="AA19" s="30">
        <v>0</v>
      </c>
      <c r="AB19" s="22">
        <v>0</v>
      </c>
      <c r="AC19" s="23"/>
      <c r="AE19" s="22"/>
      <c r="AQ19" s="22"/>
      <c r="AT19" s="22"/>
      <c r="AX19" s="43"/>
      <c r="BC19" s="43"/>
    </row>
    <row r="20" spans="1:55" x14ac:dyDescent="0.45">
      <c r="N20" s="17">
        <v>6</v>
      </c>
      <c r="O20" s="30">
        <v>71000</v>
      </c>
      <c r="P20" s="22">
        <v>0.66</v>
      </c>
      <c r="Q20" s="18"/>
      <c r="S20" s="30">
        <v>15750</v>
      </c>
      <c r="T20" s="22">
        <v>0.55569090913329</v>
      </c>
      <c r="U20" s="20"/>
      <c r="W20" s="30">
        <v>0</v>
      </c>
      <c r="X20" s="22">
        <v>0</v>
      </c>
      <c r="AA20" s="30">
        <v>0</v>
      </c>
      <c r="AB20" s="22">
        <v>0</v>
      </c>
      <c r="AC20" s="23"/>
      <c r="AE20" s="22"/>
      <c r="AQ20" s="22"/>
      <c r="AT20" s="22"/>
      <c r="AX20" s="43"/>
      <c r="BC20" s="43"/>
    </row>
    <row r="21" spans="1:55" x14ac:dyDescent="0.45">
      <c r="A21" t="s">
        <v>51</v>
      </c>
      <c r="C21" s="13">
        <f>IF(C19=0, 0,IF(C19&lt;&gt; 0, C17/C19))</f>
        <v>1</v>
      </c>
      <c r="D21" s="13">
        <f>IF(D19=0, 0,IF(D19&lt;&gt; 0, D17/D19))</f>
        <v>1</v>
      </c>
      <c r="E21" s="13">
        <f>IF(E19=0, 0,IF(E19&lt;&gt; 0, E17/E19))</f>
        <v>0</v>
      </c>
      <c r="F21" s="13">
        <f>IF(F19=0, 0,IF(F19&lt;&gt; 0, F17/F19))</f>
        <v>0</v>
      </c>
      <c r="J21" s="13">
        <f>IF(H17=0, 0,IF(H17&lt;&gt; 0, J15/H17))</f>
        <v>1</v>
      </c>
      <c r="N21" s="17">
        <v>7</v>
      </c>
      <c r="O21" s="30">
        <v>74000</v>
      </c>
      <c r="P21" s="22">
        <v>0.749</v>
      </c>
      <c r="Q21" s="18"/>
      <c r="S21" s="30">
        <v>7800</v>
      </c>
      <c r="T21" s="22">
        <v>0.66211520334245499</v>
      </c>
      <c r="U21" s="20"/>
      <c r="W21" s="30">
        <v>0</v>
      </c>
      <c r="X21" s="22">
        <v>0</v>
      </c>
      <c r="AA21" s="30">
        <v>0</v>
      </c>
      <c r="AB21" s="22">
        <v>0</v>
      </c>
      <c r="AC21" s="23"/>
      <c r="AE21" s="22"/>
      <c r="AQ21" s="22"/>
      <c r="AT21" s="22"/>
      <c r="AX21" s="43"/>
      <c r="BC21" s="43"/>
    </row>
    <row r="22" spans="1:55" x14ac:dyDescent="0.45">
      <c r="N22" s="17">
        <v>8</v>
      </c>
      <c r="O22" s="30">
        <v>11000</v>
      </c>
      <c r="P22" s="22">
        <v>0.83899999999999997</v>
      </c>
      <c r="Q22" s="18"/>
      <c r="S22" s="30">
        <v>4950</v>
      </c>
      <c r="T22" s="22">
        <v>0.79807647948586602</v>
      </c>
      <c r="U22" s="20"/>
      <c r="W22" s="30">
        <v>0</v>
      </c>
      <c r="X22" s="22">
        <v>0</v>
      </c>
      <c r="AA22" s="30">
        <v>0</v>
      </c>
      <c r="AB22" s="22">
        <v>0</v>
      </c>
      <c r="AC22" s="23"/>
      <c r="AE22" s="22"/>
      <c r="AQ22" s="22"/>
      <c r="AT22" s="22"/>
      <c r="AX22" s="43"/>
      <c r="BC22" s="43"/>
    </row>
    <row r="23" spans="1:55" x14ac:dyDescent="0.45">
      <c r="N23" s="17">
        <v>9</v>
      </c>
      <c r="O23" s="30">
        <v>26000</v>
      </c>
      <c r="P23" s="22">
        <v>0.92700000000000005</v>
      </c>
      <c r="Q23" s="18"/>
      <c r="S23" s="30">
        <v>1500</v>
      </c>
      <c r="T23" s="22">
        <v>0.93835834954512498</v>
      </c>
      <c r="U23" s="20"/>
      <c r="W23" s="30">
        <v>0</v>
      </c>
      <c r="X23" s="22">
        <v>0</v>
      </c>
      <c r="AA23" s="30">
        <v>0</v>
      </c>
      <c r="AB23" s="22">
        <v>0</v>
      </c>
      <c r="AC23" s="23"/>
      <c r="AE23" s="22"/>
      <c r="AQ23" s="22"/>
      <c r="AT23" s="22"/>
      <c r="AX23" s="43"/>
      <c r="BC23" s="43"/>
    </row>
    <row r="24" spans="1:55" x14ac:dyDescent="0.45">
      <c r="A24" t="s">
        <v>52</v>
      </c>
      <c r="C24" s="24">
        <f>IF($Q$98+$Q$131 &gt;0,($Q$98+$Q$131)/$C$17/1000,0)</f>
        <v>0.99954502369668252</v>
      </c>
      <c r="D24" s="24">
        <f>IF($U$98+$U$131 &gt;0,($U$98+$U$131)/$D$17/1000,0)</f>
        <v>1.0000000000000016</v>
      </c>
      <c r="E24" s="24">
        <f>IF($Y$98+$Y$131 &gt;0,($Y$98+$Y$131)/$E$17/1000,0)</f>
        <v>0</v>
      </c>
      <c r="F24" s="24">
        <f>IF($AC$98+$AC$131 &gt;0,($AC$98+$AC$131)/$F$17/1000,0)</f>
        <v>0</v>
      </c>
      <c r="G24" s="10"/>
      <c r="H24" s="10"/>
      <c r="I24" s="10"/>
      <c r="J24" s="24">
        <f>IF($AG$98+$AG$131 &gt;0,($AG$98+$AG$131)/$J$15/1000,0)</f>
        <v>0.99959115883493788</v>
      </c>
      <c r="N24" s="17">
        <v>10</v>
      </c>
      <c r="O24" s="30">
        <v>14000</v>
      </c>
      <c r="P24" s="22">
        <v>1.014</v>
      </c>
      <c r="Q24" s="18"/>
      <c r="S24" s="30">
        <v>6150</v>
      </c>
      <c r="T24" s="22">
        <v>1.1342604139569099</v>
      </c>
      <c r="U24" s="20"/>
      <c r="W24" s="30">
        <v>0</v>
      </c>
      <c r="X24" s="22">
        <v>0</v>
      </c>
      <c r="AA24" s="30">
        <v>0</v>
      </c>
      <c r="AB24" s="22">
        <v>0</v>
      </c>
      <c r="AC24" s="23"/>
      <c r="AE24" s="22"/>
      <c r="AQ24" s="22"/>
      <c r="AT24" s="22"/>
      <c r="AW24" s="5"/>
      <c r="AX24" s="43"/>
      <c r="BC24" s="43"/>
    </row>
    <row r="25" spans="1:55" x14ac:dyDescent="0.45">
      <c r="N25" s="17">
        <v>11</v>
      </c>
      <c r="O25" s="30">
        <v>19000</v>
      </c>
      <c r="P25" s="22">
        <v>1.1020000000000001</v>
      </c>
      <c r="Q25" s="18"/>
      <c r="S25" s="30"/>
      <c r="T25" s="22"/>
      <c r="U25" s="20"/>
      <c r="W25" s="30">
        <v>0</v>
      </c>
      <c r="X25" s="22">
        <v>0</v>
      </c>
      <c r="AA25" s="30">
        <v>0</v>
      </c>
      <c r="AB25" s="22">
        <v>0</v>
      </c>
      <c r="AC25" s="23"/>
      <c r="AE25" s="22"/>
      <c r="AQ25" s="22"/>
      <c r="AT25" s="22"/>
      <c r="AX25" s="43"/>
      <c r="BC25" s="43"/>
    </row>
    <row r="26" spans="1:55" x14ac:dyDescent="0.45">
      <c r="N26" s="17">
        <v>12</v>
      </c>
      <c r="O26" s="30">
        <v>7000</v>
      </c>
      <c r="P26" s="22">
        <v>1.1879999999999999</v>
      </c>
      <c r="Q26" s="18"/>
      <c r="S26" s="30"/>
      <c r="T26" s="22"/>
      <c r="U26" s="20"/>
      <c r="W26" s="30">
        <v>0</v>
      </c>
      <c r="X26" s="22">
        <v>0</v>
      </c>
      <c r="AA26" s="30">
        <v>0</v>
      </c>
      <c r="AB26" s="22">
        <v>0</v>
      </c>
      <c r="AC26" s="23"/>
      <c r="AE26" s="22"/>
      <c r="AQ26" s="22"/>
      <c r="AT26" s="22"/>
      <c r="AX26" s="43"/>
      <c r="BC26" s="43"/>
    </row>
    <row r="27" spans="1:55" x14ac:dyDescent="0.45">
      <c r="N27" s="17">
        <v>13</v>
      </c>
      <c r="O27" s="30">
        <v>7000</v>
      </c>
      <c r="P27" s="22">
        <v>1.2729999999999999</v>
      </c>
      <c r="Q27" s="18"/>
      <c r="S27" s="30"/>
      <c r="T27" s="22"/>
      <c r="U27" s="20"/>
      <c r="W27" s="30">
        <v>0</v>
      </c>
      <c r="X27" s="22">
        <v>0</v>
      </c>
      <c r="AA27" s="30">
        <v>0</v>
      </c>
      <c r="AB27" s="22">
        <v>0</v>
      </c>
      <c r="AC27" s="23"/>
      <c r="AE27" s="22"/>
      <c r="AQ27" s="22"/>
      <c r="AT27" s="22"/>
      <c r="AX27" s="43"/>
      <c r="BC27" s="43"/>
    </row>
    <row r="28" spans="1:55" x14ac:dyDescent="0.45">
      <c r="N28" s="17">
        <v>14</v>
      </c>
      <c r="O28" s="30">
        <v>13000</v>
      </c>
      <c r="P28" s="22">
        <v>1.3580000000000001</v>
      </c>
      <c r="Q28" s="18"/>
      <c r="S28" s="30"/>
      <c r="T28" s="22"/>
      <c r="U28" s="20"/>
      <c r="W28" s="30">
        <v>0</v>
      </c>
      <c r="X28" s="22">
        <v>0</v>
      </c>
      <c r="AA28" s="30">
        <v>0</v>
      </c>
      <c r="AB28" s="22">
        <v>0</v>
      </c>
      <c r="AC28" s="23"/>
      <c r="AE28" s="22"/>
      <c r="AQ28" s="22"/>
      <c r="AT28" s="22"/>
      <c r="AX28" s="43"/>
      <c r="BC28" s="43"/>
    </row>
    <row r="29" spans="1:55" x14ac:dyDescent="0.45">
      <c r="N29" s="17" t="s">
        <v>53</v>
      </c>
      <c r="O29" s="30">
        <v>55000</v>
      </c>
      <c r="P29" s="22">
        <v>1.4419999999999999</v>
      </c>
      <c r="Q29" s="18"/>
      <c r="S29" s="30"/>
      <c r="T29" s="22"/>
      <c r="U29" s="20"/>
      <c r="W29" s="30">
        <v>0</v>
      </c>
      <c r="X29" s="22">
        <v>0</v>
      </c>
      <c r="AA29" s="30">
        <v>0</v>
      </c>
      <c r="AB29" s="22">
        <v>0</v>
      </c>
      <c r="AC29" s="23"/>
      <c r="AE29" s="22"/>
      <c r="AQ29" s="22"/>
      <c r="AT29" s="22"/>
      <c r="AX29" s="43"/>
      <c r="BC29" s="43"/>
    </row>
    <row r="30" spans="1:55" x14ac:dyDescent="0.45">
      <c r="AQ30" s="22"/>
      <c r="AT30" s="22"/>
      <c r="AX30" s="43"/>
      <c r="BC30" s="43"/>
    </row>
    <row r="31" spans="1:55" x14ac:dyDescent="0.45">
      <c r="N31" t="s">
        <v>54</v>
      </c>
      <c r="O31" s="31">
        <f>SUM(O14:O29)</f>
        <v>3681000</v>
      </c>
      <c r="P31" s="2"/>
      <c r="S31" s="31">
        <f>SUM(S14:S29)</f>
        <v>559204.5</v>
      </c>
      <c r="T31" s="2"/>
      <c r="U31" s="5"/>
      <c r="V31" s="5"/>
      <c r="W31" s="31">
        <f>SUM(W14:W29)</f>
        <v>0</v>
      </c>
      <c r="X31" s="2"/>
      <c r="Y31" s="5"/>
      <c r="Z31" s="5"/>
      <c r="AA31" s="31">
        <f>SUM(AA14:AA29)</f>
        <v>0</v>
      </c>
      <c r="AB31" s="2"/>
      <c r="AC31" s="5"/>
      <c r="AW31" s="42"/>
      <c r="AX31" s="43"/>
      <c r="AY31" s="42"/>
      <c r="AZ31" s="42"/>
      <c r="BA31" s="42"/>
      <c r="BB31" s="44"/>
      <c r="BC31" s="43"/>
    </row>
    <row r="32" spans="1:55" x14ac:dyDescent="0.45">
      <c r="A32" s="46"/>
      <c r="B32" s="46"/>
      <c r="C32" s="46"/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7"/>
    </row>
    <row r="33" spans="1:38" x14ac:dyDescent="0.45">
      <c r="P33" s="3"/>
      <c r="U33" s="3"/>
      <c r="Z33" s="3"/>
      <c r="AE33" s="3"/>
      <c r="AK33" s="9"/>
    </row>
    <row r="34" spans="1:38" x14ac:dyDescent="0.45">
      <c r="N34" s="3" t="s">
        <v>26</v>
      </c>
      <c r="P34" s="5" t="str">
        <f>($C$3)</f>
        <v>p7eINT_metier</v>
      </c>
      <c r="T34" s="6" t="s">
        <v>27</v>
      </c>
      <c r="W34" s="7" t="str">
        <f>($C$5)</f>
        <v>Plaice VIIe - International (Used metier based datasets)</v>
      </c>
    </row>
    <row r="35" spans="1:38" x14ac:dyDescent="0.45">
      <c r="N35" s="3"/>
    </row>
    <row r="36" spans="1:38" x14ac:dyDescent="0.45">
      <c r="N36" s="6" t="s">
        <v>29</v>
      </c>
      <c r="P36" s="5">
        <f>($B$7)</f>
        <v>1982</v>
      </c>
      <c r="Q36" s="9"/>
      <c r="R36" s="9"/>
      <c r="S36" s="9"/>
      <c r="T36" s="6" t="s">
        <v>30</v>
      </c>
      <c r="U36" s="10"/>
      <c r="W36" s="5" t="str">
        <f>($D$7)</f>
        <v>Combined</v>
      </c>
    </row>
    <row r="37" spans="1:38" x14ac:dyDescent="0.45">
      <c r="C37" s="25" t="s">
        <v>55</v>
      </c>
      <c r="D37" s="26"/>
      <c r="E37" s="26"/>
      <c r="F37" s="27"/>
      <c r="N37" s="6"/>
      <c r="P37" s="6"/>
      <c r="Q37" s="9"/>
      <c r="R37" s="9"/>
      <c r="S37" s="9"/>
      <c r="U37" s="10"/>
    </row>
    <row r="38" spans="1:38" x14ac:dyDescent="0.45">
      <c r="C38" s="26"/>
      <c r="D38" s="26"/>
      <c r="E38" s="26"/>
      <c r="F38" s="28"/>
      <c r="N38" s="6" t="s">
        <v>32</v>
      </c>
      <c r="P38" s="36">
        <f>($F$7)</f>
        <v>42194</v>
      </c>
      <c r="Q38" s="2"/>
      <c r="R38" s="2"/>
      <c r="T38" s="6" t="s">
        <v>33</v>
      </c>
      <c r="U38" s="2"/>
      <c r="W38" s="5" t="str">
        <f>($J$7)</f>
        <v>idh</v>
      </c>
    </row>
    <row r="39" spans="1:38" x14ac:dyDescent="0.45">
      <c r="C39" s="26" t="s">
        <v>56</v>
      </c>
      <c r="D39" s="26"/>
      <c r="E39" s="26"/>
      <c r="F39" s="27">
        <f>1</f>
        <v>1</v>
      </c>
    </row>
    <row r="40" spans="1:38" x14ac:dyDescent="0.45">
      <c r="C40" s="26" t="s">
        <v>57</v>
      </c>
      <c r="D40" s="26"/>
      <c r="E40" s="26"/>
      <c r="F40" s="28" t="str">
        <f>"n"</f>
        <v>n</v>
      </c>
    </row>
    <row r="41" spans="1:38" x14ac:dyDescent="0.45">
      <c r="C41" s="26" t="s">
        <v>58</v>
      </c>
      <c r="D41" s="26"/>
      <c r="E41" s="26"/>
      <c r="F41" s="28">
        <f>1</f>
        <v>1</v>
      </c>
      <c r="N41" s="15" t="s">
        <v>35</v>
      </c>
    </row>
    <row r="42" spans="1:38" x14ac:dyDescent="0.45">
      <c r="C42" s="26" t="s">
        <v>59</v>
      </c>
      <c r="D42" s="26"/>
      <c r="E42" s="26"/>
      <c r="F42" s="27">
        <f>2</f>
        <v>2</v>
      </c>
    </row>
    <row r="43" spans="1:38" x14ac:dyDescent="0.45">
      <c r="C43" s="26" t="s">
        <v>60</v>
      </c>
      <c r="D43" s="26"/>
      <c r="E43" s="26"/>
      <c r="F43" s="29" t="str">
        <f>"n"</f>
        <v>n</v>
      </c>
      <c r="N43" s="3" t="s">
        <v>61</v>
      </c>
    </row>
    <row r="44" spans="1:38" x14ac:dyDescent="0.45">
      <c r="C44" s="26" t="s">
        <v>62</v>
      </c>
      <c r="D44" s="26"/>
      <c r="E44" s="26"/>
      <c r="F44" s="29">
        <f>3</f>
        <v>3</v>
      </c>
      <c r="AK44" s="9"/>
    </row>
    <row r="45" spans="1:38" x14ac:dyDescent="0.45">
      <c r="C45" s="26" t="s">
        <v>63</v>
      </c>
      <c r="D45" s="26"/>
      <c r="E45" s="26"/>
      <c r="F45" s="26">
        <f>1</f>
        <v>1</v>
      </c>
      <c r="O45" s="37" t="str">
        <f>C14</f>
        <v>International</v>
      </c>
      <c r="P45" s="2"/>
      <c r="S45" s="37" t="str">
        <f>D14</f>
        <v>Migration</v>
      </c>
      <c r="T45" s="2"/>
      <c r="W45" s="37" t="str">
        <f>E14</f>
        <v>-</v>
      </c>
      <c r="X45" s="2"/>
      <c r="AA45" s="37" t="str">
        <f>F14</f>
        <v>-</v>
      </c>
      <c r="AB45" s="2"/>
      <c r="AK45" s="9"/>
    </row>
    <row r="46" spans="1:38" x14ac:dyDescent="0.45">
      <c r="C46" s="26" t="s">
        <v>64</v>
      </c>
      <c r="D46" s="26"/>
      <c r="E46" s="26"/>
      <c r="F46" s="29" t="str">
        <f>"n"</f>
        <v>n</v>
      </c>
      <c r="N46" s="17" t="s">
        <v>40</v>
      </c>
      <c r="O46" s="10" t="s">
        <v>41</v>
      </c>
      <c r="P46" s="10" t="s">
        <v>42</v>
      </c>
      <c r="S46" s="10" t="s">
        <v>41</v>
      </c>
      <c r="T46" s="10" t="s">
        <v>42</v>
      </c>
      <c r="W46" s="10" t="s">
        <v>41</v>
      </c>
      <c r="X46" s="10" t="s">
        <v>42</v>
      </c>
      <c r="AA46" s="10" t="s">
        <v>41</v>
      </c>
      <c r="AB46" s="10" t="s">
        <v>42</v>
      </c>
      <c r="AC46" s="17"/>
      <c r="AE46" s="10"/>
      <c r="AH46" s="10"/>
      <c r="AJ46" s="10"/>
      <c r="AK46" s="10"/>
      <c r="AL46" s="10"/>
    </row>
    <row r="47" spans="1:38" x14ac:dyDescent="0.45">
      <c r="C47" s="26" t="s">
        <v>65</v>
      </c>
      <c r="D47" s="26"/>
      <c r="E47" s="26"/>
      <c r="F47" s="26">
        <f>2</f>
        <v>2</v>
      </c>
      <c r="N47" s="17">
        <v>0</v>
      </c>
      <c r="O47" s="30">
        <v>0</v>
      </c>
      <c r="P47" s="22">
        <v>0</v>
      </c>
      <c r="R47" s="18"/>
      <c r="S47" s="30">
        <v>0</v>
      </c>
      <c r="T47" s="22">
        <v>0</v>
      </c>
      <c r="W47" s="30">
        <v>0</v>
      </c>
      <c r="X47" s="22">
        <v>0</v>
      </c>
      <c r="AA47" s="30">
        <v>0</v>
      </c>
      <c r="AB47" s="22">
        <v>0</v>
      </c>
      <c r="AC47" s="21"/>
      <c r="AE47" s="19"/>
      <c r="AH47" s="22"/>
      <c r="AK47" s="23"/>
      <c r="AL47" s="22"/>
    </row>
    <row r="48" spans="1:38" x14ac:dyDescent="0.45">
      <c r="A48" s="3"/>
      <c r="C48" s="26" t="s">
        <v>66</v>
      </c>
      <c r="D48" s="26"/>
      <c r="E48" s="26"/>
      <c r="F48" s="29" t="str">
        <f>"y"</f>
        <v>y</v>
      </c>
      <c r="N48" s="17">
        <v>1</v>
      </c>
      <c r="O48" s="30">
        <v>0</v>
      </c>
      <c r="P48" s="22">
        <v>0</v>
      </c>
      <c r="R48" s="18"/>
      <c r="S48" s="30">
        <v>0</v>
      </c>
      <c r="T48" s="22">
        <v>0</v>
      </c>
      <c r="W48" s="30">
        <v>0</v>
      </c>
      <c r="X48" s="22">
        <v>0</v>
      </c>
      <c r="AA48" s="30">
        <v>0</v>
      </c>
      <c r="AB48" s="22">
        <v>0</v>
      </c>
      <c r="AC48" s="21"/>
      <c r="AE48" s="19"/>
      <c r="AH48" s="22"/>
      <c r="AK48" s="23"/>
      <c r="AL48" s="22"/>
    </row>
    <row r="49" spans="3:38" x14ac:dyDescent="0.45">
      <c r="C49" s="26" t="s">
        <v>67</v>
      </c>
      <c r="D49" s="26"/>
      <c r="E49" s="26"/>
      <c r="F49" s="29" t="str">
        <f>"n"</f>
        <v>n</v>
      </c>
      <c r="N49" s="17">
        <v>2</v>
      </c>
      <c r="O49" s="30">
        <v>0</v>
      </c>
      <c r="P49" s="22">
        <v>0</v>
      </c>
      <c r="R49" s="18"/>
      <c r="S49" s="30">
        <v>0</v>
      </c>
      <c r="T49" s="22">
        <v>0</v>
      </c>
      <c r="W49" s="30">
        <v>0</v>
      </c>
      <c r="X49" s="22">
        <v>0</v>
      </c>
      <c r="AA49" s="30">
        <v>0</v>
      </c>
      <c r="AB49" s="22">
        <v>0</v>
      </c>
      <c r="AC49" s="21"/>
      <c r="AE49" s="19"/>
      <c r="AH49" s="22"/>
      <c r="AK49" s="23"/>
      <c r="AL49" s="22"/>
    </row>
    <row r="50" spans="3:38" x14ac:dyDescent="0.45">
      <c r="N50" s="17">
        <v>3</v>
      </c>
      <c r="O50" s="30">
        <v>0</v>
      </c>
      <c r="P50" s="22">
        <v>0</v>
      </c>
      <c r="R50" s="18"/>
      <c r="S50" s="30">
        <v>0</v>
      </c>
      <c r="T50" s="22">
        <v>0</v>
      </c>
      <c r="W50" s="30">
        <v>0</v>
      </c>
      <c r="X50" s="22">
        <v>0</v>
      </c>
      <c r="AA50" s="30">
        <v>0</v>
      </c>
      <c r="AB50" s="22">
        <v>0</v>
      </c>
      <c r="AC50" s="21"/>
      <c r="AE50" s="19"/>
      <c r="AH50" s="22"/>
      <c r="AK50" s="23"/>
      <c r="AL50" s="22"/>
    </row>
    <row r="51" spans="3:38" x14ac:dyDescent="0.45">
      <c r="N51" s="17">
        <v>4</v>
      </c>
      <c r="O51" s="30">
        <v>0</v>
      </c>
      <c r="P51" s="22">
        <v>0</v>
      </c>
      <c r="R51" s="18"/>
      <c r="S51" s="30">
        <v>0</v>
      </c>
      <c r="T51" s="22">
        <v>0</v>
      </c>
      <c r="W51" s="30">
        <v>0</v>
      </c>
      <c r="X51" s="22">
        <v>0</v>
      </c>
      <c r="AA51" s="30">
        <v>0</v>
      </c>
      <c r="AB51" s="22">
        <v>0</v>
      </c>
      <c r="AC51" s="21"/>
      <c r="AE51" s="19"/>
      <c r="AH51" s="22"/>
      <c r="AK51" s="23"/>
      <c r="AL51" s="22"/>
    </row>
    <row r="52" spans="3:38" x14ac:dyDescent="0.45">
      <c r="N52" s="17">
        <v>5</v>
      </c>
      <c r="O52" s="30">
        <v>0</v>
      </c>
      <c r="P52" s="22">
        <v>0</v>
      </c>
      <c r="R52" s="18"/>
      <c r="S52" s="30">
        <v>0</v>
      </c>
      <c r="T52" s="22">
        <v>0</v>
      </c>
      <c r="W52" s="30">
        <v>0</v>
      </c>
      <c r="X52" s="22">
        <v>0</v>
      </c>
      <c r="AA52" s="30">
        <v>0</v>
      </c>
      <c r="AB52" s="22">
        <v>0</v>
      </c>
      <c r="AC52" s="21"/>
      <c r="AE52" s="19"/>
      <c r="AH52" s="22"/>
      <c r="AK52" s="23"/>
      <c r="AL52" s="22"/>
    </row>
    <row r="53" spans="3:38" x14ac:dyDescent="0.45">
      <c r="N53" s="17">
        <v>6</v>
      </c>
      <c r="O53" s="30">
        <v>0</v>
      </c>
      <c r="P53" s="22">
        <v>0</v>
      </c>
      <c r="R53" s="18"/>
      <c r="S53" s="30">
        <v>0</v>
      </c>
      <c r="T53" s="22">
        <v>0</v>
      </c>
      <c r="W53" s="30">
        <v>0</v>
      </c>
      <c r="X53" s="22">
        <v>0</v>
      </c>
      <c r="AA53" s="30">
        <v>0</v>
      </c>
      <c r="AB53" s="22">
        <v>0</v>
      </c>
      <c r="AC53" s="21"/>
      <c r="AE53" s="19"/>
      <c r="AH53" s="22"/>
      <c r="AK53" s="23"/>
      <c r="AL53" s="22"/>
    </row>
    <row r="54" spans="3:38" x14ac:dyDescent="0.45">
      <c r="N54" s="17">
        <v>7</v>
      </c>
      <c r="O54" s="30">
        <v>0</v>
      </c>
      <c r="P54" s="22">
        <v>0</v>
      </c>
      <c r="R54" s="18"/>
      <c r="S54" s="30">
        <v>0</v>
      </c>
      <c r="T54" s="22">
        <v>0</v>
      </c>
      <c r="W54" s="30">
        <v>0</v>
      </c>
      <c r="X54" s="22">
        <v>0</v>
      </c>
      <c r="AA54" s="30">
        <v>0</v>
      </c>
      <c r="AB54" s="22">
        <v>0</v>
      </c>
      <c r="AC54" s="21"/>
      <c r="AE54" s="19"/>
      <c r="AH54" s="22"/>
      <c r="AK54" s="23"/>
      <c r="AL54" s="22"/>
    </row>
    <row r="55" spans="3:38" x14ac:dyDescent="0.45">
      <c r="N55" s="17">
        <v>8</v>
      </c>
      <c r="O55" s="30">
        <v>0</v>
      </c>
      <c r="P55" s="22">
        <v>0</v>
      </c>
      <c r="R55" s="18"/>
      <c r="S55" s="30">
        <v>0</v>
      </c>
      <c r="T55" s="22">
        <v>0</v>
      </c>
      <c r="W55" s="30">
        <v>0</v>
      </c>
      <c r="X55" s="22">
        <v>0</v>
      </c>
      <c r="AA55" s="30">
        <v>0</v>
      </c>
      <c r="AB55" s="22">
        <v>0</v>
      </c>
      <c r="AC55" s="21"/>
      <c r="AE55" s="19"/>
      <c r="AH55" s="22"/>
      <c r="AK55" s="23"/>
      <c r="AL55" s="22"/>
    </row>
    <row r="56" spans="3:38" x14ac:dyDescent="0.45">
      <c r="N56" s="17">
        <v>9</v>
      </c>
      <c r="O56" s="30">
        <v>0</v>
      </c>
      <c r="P56" s="22">
        <v>0</v>
      </c>
      <c r="R56" s="18"/>
      <c r="S56" s="30">
        <v>0</v>
      </c>
      <c r="T56" s="22">
        <v>0</v>
      </c>
      <c r="W56" s="30">
        <v>0</v>
      </c>
      <c r="X56" s="22">
        <v>0</v>
      </c>
      <c r="AA56" s="30">
        <v>0</v>
      </c>
      <c r="AB56" s="22">
        <v>0</v>
      </c>
      <c r="AC56" s="21"/>
      <c r="AE56" s="19"/>
      <c r="AH56" s="22"/>
      <c r="AK56" s="23"/>
      <c r="AL56" s="22"/>
    </row>
    <row r="57" spans="3:38" x14ac:dyDescent="0.45">
      <c r="N57" s="17">
        <v>10</v>
      </c>
      <c r="O57" s="30">
        <v>0</v>
      </c>
      <c r="P57" s="22">
        <v>0</v>
      </c>
      <c r="R57" s="18"/>
      <c r="S57" s="30">
        <v>0</v>
      </c>
      <c r="T57" s="22">
        <v>0</v>
      </c>
      <c r="W57" s="30">
        <v>0</v>
      </c>
      <c r="X57" s="22">
        <v>0</v>
      </c>
      <c r="AA57" s="30">
        <v>0</v>
      </c>
      <c r="AB57" s="22">
        <v>0</v>
      </c>
      <c r="AC57" s="21"/>
      <c r="AE57" s="19"/>
      <c r="AH57" s="22"/>
      <c r="AK57" s="23"/>
      <c r="AL57" s="22"/>
    </row>
    <row r="58" spans="3:38" x14ac:dyDescent="0.45">
      <c r="N58" s="17">
        <v>11</v>
      </c>
      <c r="O58" s="30">
        <v>0</v>
      </c>
      <c r="P58" s="22">
        <v>0</v>
      </c>
      <c r="R58" s="18"/>
      <c r="S58" s="30">
        <v>0</v>
      </c>
      <c r="T58" s="22">
        <v>0</v>
      </c>
      <c r="W58" s="30">
        <v>0</v>
      </c>
      <c r="X58" s="22">
        <v>0</v>
      </c>
      <c r="AA58" s="30">
        <v>0</v>
      </c>
      <c r="AB58" s="22">
        <v>0</v>
      </c>
      <c r="AC58" s="21"/>
      <c r="AE58" s="19"/>
      <c r="AH58" s="22"/>
      <c r="AK58" s="23"/>
      <c r="AL58" s="22"/>
    </row>
    <row r="59" spans="3:38" x14ac:dyDescent="0.45">
      <c r="N59" s="17">
        <v>12</v>
      </c>
      <c r="O59" s="30">
        <v>0</v>
      </c>
      <c r="P59" s="22">
        <v>0</v>
      </c>
      <c r="R59" s="18"/>
      <c r="S59" s="30">
        <v>0</v>
      </c>
      <c r="T59" s="22">
        <v>0</v>
      </c>
      <c r="W59" s="30">
        <v>0</v>
      </c>
      <c r="X59" s="22">
        <v>0</v>
      </c>
      <c r="AA59" s="30">
        <v>0</v>
      </c>
      <c r="AB59" s="22">
        <v>0</v>
      </c>
      <c r="AC59" s="21"/>
      <c r="AE59" s="19"/>
      <c r="AH59" s="22"/>
      <c r="AK59" s="23"/>
      <c r="AL59" s="22"/>
    </row>
    <row r="60" spans="3:38" x14ac:dyDescent="0.45">
      <c r="N60" s="17">
        <v>13</v>
      </c>
      <c r="O60" s="30">
        <v>0</v>
      </c>
      <c r="P60" s="22">
        <v>0</v>
      </c>
      <c r="R60" s="18"/>
      <c r="S60" s="30">
        <v>0</v>
      </c>
      <c r="T60" s="22">
        <v>0</v>
      </c>
      <c r="W60" s="30">
        <v>0</v>
      </c>
      <c r="X60" s="22">
        <v>0</v>
      </c>
      <c r="AA60" s="30">
        <v>0</v>
      </c>
      <c r="AB60" s="22">
        <v>0</v>
      </c>
      <c r="AC60" s="21"/>
      <c r="AE60" s="19"/>
      <c r="AH60" s="22"/>
      <c r="AK60" s="23"/>
      <c r="AL60" s="22"/>
    </row>
    <row r="61" spans="3:38" x14ac:dyDescent="0.45">
      <c r="N61" s="17">
        <v>14</v>
      </c>
      <c r="O61" s="30">
        <v>0</v>
      </c>
      <c r="P61" s="22">
        <v>0</v>
      </c>
      <c r="R61" s="18"/>
      <c r="S61" s="30">
        <v>0</v>
      </c>
      <c r="T61" s="22">
        <v>0</v>
      </c>
      <c r="W61" s="30">
        <v>0</v>
      </c>
      <c r="X61" s="22">
        <v>0</v>
      </c>
      <c r="AA61" s="30">
        <v>0</v>
      </c>
      <c r="AB61" s="22">
        <v>0</v>
      </c>
      <c r="AC61" s="21"/>
      <c r="AE61" s="19"/>
      <c r="AH61" s="22"/>
      <c r="AK61" s="23"/>
      <c r="AL61" s="22"/>
    </row>
    <row r="62" spans="3:38" x14ac:dyDescent="0.45">
      <c r="N62" s="17" t="s">
        <v>53</v>
      </c>
      <c r="O62" s="30">
        <v>0</v>
      </c>
      <c r="P62" s="22">
        <v>0</v>
      </c>
      <c r="R62" s="18"/>
      <c r="S62" s="30">
        <v>0</v>
      </c>
      <c r="T62" s="22">
        <v>0</v>
      </c>
      <c r="W62" s="30">
        <v>0</v>
      </c>
      <c r="X62" s="22">
        <v>0</v>
      </c>
      <c r="AA62" s="30">
        <v>0</v>
      </c>
      <c r="AB62" s="22">
        <v>0</v>
      </c>
      <c r="AC62" s="21"/>
      <c r="AE62" s="19"/>
      <c r="AH62" s="22"/>
      <c r="AK62" s="23"/>
      <c r="AL62" s="22"/>
    </row>
    <row r="64" spans="3:38" x14ac:dyDescent="0.45">
      <c r="N64" t="s">
        <v>54</v>
      </c>
      <c r="O64" s="31">
        <f>SUM(O47:O62)</f>
        <v>0</v>
      </c>
      <c r="P64" s="2"/>
      <c r="S64" s="31">
        <f>SUM(S47:S62)</f>
        <v>0</v>
      </c>
      <c r="T64" s="2"/>
      <c r="W64" s="31">
        <f>SUM(W47:W62)</f>
        <v>0</v>
      </c>
      <c r="X64" s="2"/>
      <c r="AA64" s="31">
        <f>SUM(AA47:AA62)</f>
        <v>0</v>
      </c>
      <c r="AB64" s="2"/>
      <c r="AE64" s="2"/>
    </row>
    <row r="65" spans="1:38" x14ac:dyDescent="0.45">
      <c r="N65" s="17"/>
      <c r="P65" s="23"/>
      <c r="Q65" s="22"/>
      <c r="U65" s="23"/>
      <c r="V65" s="22"/>
      <c r="W65" s="22"/>
      <c r="X65" s="22"/>
      <c r="Z65" s="23"/>
      <c r="AA65" s="22"/>
      <c r="AB65" s="22"/>
      <c r="AC65" s="17"/>
      <c r="AE65" s="23"/>
      <c r="AF65" s="22"/>
      <c r="AH65" s="22"/>
      <c r="AK65" s="23"/>
      <c r="AL65" s="22"/>
    </row>
    <row r="66" spans="1:38" x14ac:dyDescent="0.45">
      <c r="N66" s="17"/>
      <c r="P66" s="23"/>
      <c r="Q66" s="22"/>
      <c r="U66" s="23"/>
      <c r="V66" s="22"/>
      <c r="W66" s="22"/>
      <c r="X66" s="22"/>
      <c r="Z66" s="23"/>
      <c r="AA66" s="22"/>
      <c r="AB66" s="22"/>
      <c r="AC66" s="17"/>
      <c r="AE66" s="23"/>
      <c r="AF66" s="22"/>
      <c r="AH66" s="22"/>
      <c r="AK66" s="23"/>
      <c r="AL66" s="22"/>
    </row>
    <row r="67" spans="1:38" x14ac:dyDescent="0.45">
      <c r="N67" s="17"/>
      <c r="P67" s="23"/>
      <c r="Q67" s="22"/>
      <c r="U67" s="23"/>
      <c r="V67" s="22"/>
      <c r="W67" s="22"/>
      <c r="X67" s="22"/>
      <c r="Z67" s="23"/>
      <c r="AA67" s="22"/>
      <c r="AB67" s="22"/>
      <c r="AC67" s="17"/>
      <c r="AE67" s="23"/>
      <c r="AF67" s="22"/>
      <c r="AH67" s="22"/>
      <c r="AK67" s="23"/>
      <c r="AL67" s="22"/>
    </row>
    <row r="68" spans="1:38" ht="22.5" x14ac:dyDescent="0.75">
      <c r="A68" s="3" t="s">
        <v>22</v>
      </c>
      <c r="C68" s="1" t="s">
        <v>23</v>
      </c>
      <c r="E68" s="2"/>
      <c r="F68" s="3" t="s">
        <v>24</v>
      </c>
      <c r="J68" s="3" t="str">
        <f>J1</f>
        <v>VERSION 2.2 (17/8/98)</v>
      </c>
      <c r="N68" s="3" t="s">
        <v>26</v>
      </c>
      <c r="P68" s="5" t="str">
        <f>($C$3)</f>
        <v>p7eINT_metier</v>
      </c>
      <c r="T68" s="6" t="s">
        <v>27</v>
      </c>
      <c r="W68" s="7" t="str">
        <f>($C$5)</f>
        <v>Plaice VIIe - International (Used metier based datasets)</v>
      </c>
    </row>
    <row r="69" spans="1:38" x14ac:dyDescent="0.45">
      <c r="F69" s="3"/>
      <c r="N69" s="3"/>
    </row>
    <row r="70" spans="1:38" x14ac:dyDescent="0.45">
      <c r="A70" s="3" t="s">
        <v>26</v>
      </c>
      <c r="C70" s="8" t="str">
        <f>C3</f>
        <v>p7eINT_metier</v>
      </c>
      <c r="N70" s="6" t="s">
        <v>29</v>
      </c>
      <c r="P70" s="5">
        <f>($B$7)</f>
        <v>1982</v>
      </c>
      <c r="Q70" s="9"/>
      <c r="R70" s="9"/>
      <c r="S70" s="9"/>
      <c r="T70" s="6" t="s">
        <v>30</v>
      </c>
      <c r="U70" s="10"/>
      <c r="W70" s="5" t="str">
        <f>($D$7)</f>
        <v>Combined</v>
      </c>
    </row>
    <row r="71" spans="1:38" x14ac:dyDescent="0.45">
      <c r="A71" s="3"/>
      <c r="N71" s="6"/>
      <c r="P71" s="6"/>
      <c r="Q71" s="9"/>
      <c r="R71" s="9"/>
      <c r="S71" s="9"/>
      <c r="U71" s="10"/>
    </row>
    <row r="72" spans="1:38" x14ac:dyDescent="0.45">
      <c r="A72" s="6" t="s">
        <v>27</v>
      </c>
      <c r="C72" s="11" t="str">
        <f>C5</f>
        <v>Plaice VIIe - International (Used metier based datasets)</v>
      </c>
      <c r="D72" s="9"/>
      <c r="E72" s="9"/>
      <c r="G72" s="10"/>
      <c r="N72" s="6" t="s">
        <v>32</v>
      </c>
      <c r="P72" s="36">
        <f>($F$7)</f>
        <v>42194</v>
      </c>
      <c r="Q72" s="2"/>
      <c r="R72" s="2"/>
      <c r="T72" s="6" t="s">
        <v>33</v>
      </c>
      <c r="U72" s="2"/>
      <c r="W72" s="5" t="str">
        <f>($J$7)</f>
        <v>idh</v>
      </c>
    </row>
    <row r="73" spans="1:38" x14ac:dyDescent="0.45">
      <c r="A73" s="6"/>
      <c r="C73" s="6"/>
      <c r="D73" s="9"/>
      <c r="E73" s="9"/>
      <c r="G73" s="10"/>
    </row>
    <row r="74" spans="1:38" x14ac:dyDescent="0.45">
      <c r="A74" s="6" t="s">
        <v>29</v>
      </c>
      <c r="B74" s="12">
        <f>B7</f>
        <v>1982</v>
      </c>
      <c r="C74" s="9" t="s">
        <v>30</v>
      </c>
      <c r="D74" s="13" t="str">
        <f>D7</f>
        <v>Combined</v>
      </c>
      <c r="E74" s="4" t="s">
        <v>32</v>
      </c>
      <c r="F74" s="35">
        <f>F7</f>
        <v>42194</v>
      </c>
      <c r="G74" s="2"/>
      <c r="I74" s="4" t="s">
        <v>33</v>
      </c>
      <c r="J74" s="12" t="str">
        <f>J7</f>
        <v>idh</v>
      </c>
    </row>
    <row r="75" spans="1:38" x14ac:dyDescent="0.45">
      <c r="A75" s="6"/>
      <c r="B75" s="12"/>
      <c r="C75" s="9"/>
      <c r="D75" s="13"/>
      <c r="E75" s="4"/>
      <c r="F75" s="14"/>
      <c r="G75" s="2"/>
      <c r="I75" s="4"/>
      <c r="J75" s="12"/>
      <c r="N75" s="15" t="s">
        <v>68</v>
      </c>
    </row>
    <row r="77" spans="1:38" x14ac:dyDescent="0.45">
      <c r="H77" s="16" t="s">
        <v>39</v>
      </c>
      <c r="I77" s="4"/>
      <c r="N77" s="3" t="s">
        <v>37</v>
      </c>
    </row>
    <row r="78" spans="1:38" x14ac:dyDescent="0.45">
      <c r="C78" s="16" t="s">
        <v>69</v>
      </c>
      <c r="D78" s="16" t="s">
        <v>70</v>
      </c>
      <c r="E78" s="16" t="s">
        <v>71</v>
      </c>
      <c r="F78" s="16" t="s">
        <v>72</v>
      </c>
      <c r="H78" s="16" t="s">
        <v>47</v>
      </c>
      <c r="I78" s="4"/>
      <c r="AE78" s="37" t="str">
        <f>J13</f>
        <v>TOTAL</v>
      </c>
      <c r="AF78" s="2"/>
    </row>
    <row r="79" spans="1:38" x14ac:dyDescent="0.45">
      <c r="A79" t="s">
        <v>48</v>
      </c>
      <c r="C79" s="20">
        <f>C15</f>
        <v>1688</v>
      </c>
      <c r="D79" s="20">
        <f>D15</f>
        <v>190.48011802560899</v>
      </c>
      <c r="E79" s="20">
        <f>E15</f>
        <v>0</v>
      </c>
      <c r="F79" s="20">
        <f>F15</f>
        <v>0</v>
      </c>
      <c r="H79" s="22">
        <f>SUM(C79:F79)</f>
        <v>1878.480118025609</v>
      </c>
      <c r="O79" s="37" t="str">
        <f>C14</f>
        <v>International</v>
      </c>
      <c r="P79" s="2"/>
      <c r="S79" s="37" t="str">
        <f>D14</f>
        <v>Migration</v>
      </c>
      <c r="T79" s="2"/>
      <c r="W79" s="37" t="str">
        <f>E14</f>
        <v>-</v>
      </c>
      <c r="X79" s="2"/>
      <c r="AA79" s="37" t="str">
        <f>F14</f>
        <v>-</v>
      </c>
      <c r="AB79" s="2"/>
      <c r="AE79" s="37" t="str">
        <f>J14</f>
        <v>ANNUAL</v>
      </c>
      <c r="AF79" s="2"/>
    </row>
    <row r="80" spans="1:38" x14ac:dyDescent="0.45">
      <c r="A80" t="s">
        <v>73</v>
      </c>
      <c r="N80" s="17" t="s">
        <v>40</v>
      </c>
      <c r="O80" s="10" t="s">
        <v>41</v>
      </c>
      <c r="P80" s="10" t="s">
        <v>42</v>
      </c>
      <c r="S80" s="10" t="s">
        <v>41</v>
      </c>
      <c r="T80" s="10" t="s">
        <v>42</v>
      </c>
      <c r="U80" s="10"/>
      <c r="W80" s="10" t="s">
        <v>41</v>
      </c>
      <c r="X80" s="10" t="s">
        <v>42</v>
      </c>
      <c r="Y80" s="10"/>
      <c r="AA80" s="10" t="s">
        <v>41</v>
      </c>
      <c r="AB80" s="10" t="s">
        <v>42</v>
      </c>
      <c r="AC80" s="10"/>
      <c r="AE80" s="10" t="s">
        <v>74</v>
      </c>
      <c r="AF80" s="10" t="s">
        <v>75</v>
      </c>
    </row>
    <row r="81" spans="1:33" x14ac:dyDescent="0.45">
      <c r="N81" s="17">
        <v>0</v>
      </c>
      <c r="O81" s="30">
        <f>SUM($O$14*$C$21)</f>
        <v>0</v>
      </c>
      <c r="P81" s="22">
        <f t="shared" ref="P81:P96" si="0">P14</f>
        <v>0</v>
      </c>
      <c r="Q81" s="22">
        <f t="shared" ref="Q81:Q96" si="1">SUM(O81*P81)</f>
        <v>0</v>
      </c>
      <c r="S81" s="30">
        <f t="shared" ref="S81:S96" si="2">SUM(S14*$D$21)</f>
        <v>0</v>
      </c>
      <c r="T81" s="22">
        <f t="shared" ref="T81:T96" si="3">T14</f>
        <v>0</v>
      </c>
      <c r="U81" s="22">
        <f t="shared" ref="U81:U96" si="4">SUM(S81*T81)</f>
        <v>0</v>
      </c>
      <c r="W81" s="30">
        <f t="shared" ref="W81:W96" si="5">SUM(W14*$E$21)</f>
        <v>0</v>
      </c>
      <c r="X81" s="22">
        <f t="shared" ref="X81:X96" si="6">X14</f>
        <v>0</v>
      </c>
      <c r="Y81" s="22">
        <f t="shared" ref="Y81:Y96" si="7">SUM(W81*X81)</f>
        <v>0</v>
      </c>
      <c r="AA81" s="30">
        <f t="shared" ref="AA81:AA96" si="8">SUM(AA14*$F$21)</f>
        <v>0</v>
      </c>
      <c r="AB81" s="22">
        <f t="shared" ref="AB81:AB96" si="9">AB14</f>
        <v>0</v>
      </c>
      <c r="AC81" s="22">
        <f t="shared" ref="AC81:AC96" si="10">SUM(AA81*AB81)</f>
        <v>0</v>
      </c>
      <c r="AE81" s="30">
        <f t="shared" ref="AE81:AE96" si="11">SUM(AA81+W81+S81+O81)*$J$21</f>
        <v>0</v>
      </c>
      <c r="AF81" s="22">
        <f t="shared" ref="AF81:AF96" si="12">IF(O81+S81+W81+AA81 =0,0,(P81*O81 +T81*S81+ X81*W81 +AB81*AA81)/(O81+S81+W81+AA81))</f>
        <v>0</v>
      </c>
      <c r="AG81">
        <f t="shared" ref="AG81:AG96" si="13">SUM(AE81*AF81)</f>
        <v>0</v>
      </c>
    </row>
    <row r="82" spans="1:33" x14ac:dyDescent="0.45">
      <c r="A82" t="s">
        <v>52</v>
      </c>
      <c r="C82" s="24">
        <f>C24</f>
        <v>0.99954502369668252</v>
      </c>
      <c r="D82" s="24">
        <f>D24</f>
        <v>1.0000000000000016</v>
      </c>
      <c r="E82" s="24">
        <f>E24</f>
        <v>0</v>
      </c>
      <c r="F82" s="24">
        <f>F24</f>
        <v>0</v>
      </c>
      <c r="G82" s="10"/>
      <c r="H82" s="24">
        <f>J24</f>
        <v>0.99959115883493788</v>
      </c>
      <c r="I82" s="10"/>
      <c r="N82" s="17">
        <v>1</v>
      </c>
      <c r="O82" s="30">
        <f>SUM($O$15*$C$21)</f>
        <v>72000</v>
      </c>
      <c r="P82" s="22">
        <f t="shared" si="0"/>
        <v>0.19800000000000001</v>
      </c>
      <c r="Q82" s="22">
        <f t="shared" si="1"/>
        <v>14256</v>
      </c>
      <c r="S82" s="30">
        <f t="shared" si="2"/>
        <v>0</v>
      </c>
      <c r="T82" s="22">
        <f t="shared" si="3"/>
        <v>0</v>
      </c>
      <c r="U82" s="22">
        <f t="shared" si="4"/>
        <v>0</v>
      </c>
      <c r="W82" s="30">
        <f t="shared" si="5"/>
        <v>0</v>
      </c>
      <c r="X82" s="22">
        <f t="shared" si="6"/>
        <v>0</v>
      </c>
      <c r="Y82" s="22">
        <f t="shared" si="7"/>
        <v>0</v>
      </c>
      <c r="AA82" s="30">
        <f t="shared" si="8"/>
        <v>0</v>
      </c>
      <c r="AB82" s="22">
        <f t="shared" si="9"/>
        <v>0</v>
      </c>
      <c r="AC82" s="22">
        <f t="shared" si="10"/>
        <v>0</v>
      </c>
      <c r="AE82" s="30">
        <f t="shared" si="11"/>
        <v>72000</v>
      </c>
      <c r="AF82" s="22">
        <f t="shared" si="12"/>
        <v>0.19800000000000001</v>
      </c>
      <c r="AG82">
        <f t="shared" si="13"/>
        <v>14256</v>
      </c>
    </row>
    <row r="83" spans="1:33" x14ac:dyDescent="0.45">
      <c r="N83" s="17">
        <v>2</v>
      </c>
      <c r="O83" s="30">
        <f>SUM($O$16*$C$21)</f>
        <v>273000</v>
      </c>
      <c r="P83" s="22">
        <f t="shared" si="0"/>
        <v>0.29099999999999998</v>
      </c>
      <c r="Q83" s="22">
        <f t="shared" si="1"/>
        <v>79443</v>
      </c>
      <c r="S83" s="30">
        <f t="shared" si="2"/>
        <v>5602.5</v>
      </c>
      <c r="T83" s="22">
        <f t="shared" si="3"/>
        <v>0.20125691669891699</v>
      </c>
      <c r="U83" s="22">
        <f t="shared" si="4"/>
        <v>1127.5418758056824</v>
      </c>
      <c r="W83" s="30">
        <f t="shared" si="5"/>
        <v>0</v>
      </c>
      <c r="X83" s="22">
        <f t="shared" si="6"/>
        <v>0</v>
      </c>
      <c r="Y83" s="22">
        <f t="shared" si="7"/>
        <v>0</v>
      </c>
      <c r="AA83" s="30">
        <f t="shared" si="8"/>
        <v>0</v>
      </c>
      <c r="AB83" s="22">
        <f t="shared" si="9"/>
        <v>0</v>
      </c>
      <c r="AC83" s="22">
        <f t="shared" si="10"/>
        <v>0</v>
      </c>
      <c r="AE83" s="30">
        <f t="shared" si="11"/>
        <v>278602.5</v>
      </c>
      <c r="AF83" s="22">
        <f t="shared" si="12"/>
        <v>0.2891953298186688</v>
      </c>
      <c r="AG83">
        <f t="shared" si="13"/>
        <v>80570.541875805677</v>
      </c>
    </row>
    <row r="84" spans="1:33" x14ac:dyDescent="0.45">
      <c r="N84" s="17">
        <v>3</v>
      </c>
      <c r="O84" s="30">
        <f>SUM($O$17*$C$21)</f>
        <v>1710000</v>
      </c>
      <c r="P84" s="22">
        <f t="shared" si="0"/>
        <v>0.38400000000000001</v>
      </c>
      <c r="Q84" s="22">
        <f t="shared" si="1"/>
        <v>656640</v>
      </c>
      <c r="S84" s="30">
        <f t="shared" si="2"/>
        <v>218148</v>
      </c>
      <c r="T84" s="22">
        <f t="shared" si="3"/>
        <v>0.25839286417287399</v>
      </c>
      <c r="U84" s="22">
        <f t="shared" si="4"/>
        <v>56367.886533584118</v>
      </c>
      <c r="W84" s="30">
        <f t="shared" si="5"/>
        <v>0</v>
      </c>
      <c r="X84" s="22">
        <f t="shared" si="6"/>
        <v>0</v>
      </c>
      <c r="Y84" s="22">
        <f t="shared" si="7"/>
        <v>0</v>
      </c>
      <c r="AA84" s="30">
        <f t="shared" si="8"/>
        <v>0</v>
      </c>
      <c r="AB84" s="22">
        <f t="shared" si="9"/>
        <v>0</v>
      </c>
      <c r="AC84" s="22">
        <f t="shared" si="10"/>
        <v>0</v>
      </c>
      <c r="AE84" s="30">
        <f t="shared" si="11"/>
        <v>1928148</v>
      </c>
      <c r="AF84" s="22">
        <f t="shared" si="12"/>
        <v>0.36978898224284862</v>
      </c>
      <c r="AG84">
        <f t="shared" si="13"/>
        <v>713007.8865335841</v>
      </c>
    </row>
    <row r="85" spans="1:33" x14ac:dyDescent="0.45">
      <c r="N85" s="17">
        <v>4</v>
      </c>
      <c r="O85" s="30">
        <f>SUM($O$18*$C$21)</f>
        <v>1131000</v>
      </c>
      <c r="P85" s="22">
        <f t="shared" si="0"/>
        <v>0.47699999999999998</v>
      </c>
      <c r="Q85" s="22">
        <f t="shared" si="1"/>
        <v>539487</v>
      </c>
      <c r="S85" s="30">
        <f t="shared" si="2"/>
        <v>239904</v>
      </c>
      <c r="T85" s="22">
        <f t="shared" si="3"/>
        <v>0.334519973141371</v>
      </c>
      <c r="U85" s="22">
        <f t="shared" si="4"/>
        <v>80252.67963650747</v>
      </c>
      <c r="W85" s="30">
        <f t="shared" si="5"/>
        <v>0</v>
      </c>
      <c r="X85" s="22">
        <f t="shared" si="6"/>
        <v>0</v>
      </c>
      <c r="Y85" s="22">
        <f t="shared" si="7"/>
        <v>0</v>
      </c>
      <c r="AA85" s="30">
        <f t="shared" si="8"/>
        <v>0</v>
      </c>
      <c r="AB85" s="22">
        <f t="shared" si="9"/>
        <v>0</v>
      </c>
      <c r="AC85" s="22">
        <f t="shared" si="10"/>
        <v>0</v>
      </c>
      <c r="AE85" s="30">
        <f t="shared" si="11"/>
        <v>1370904</v>
      </c>
      <c r="AF85" s="22">
        <f t="shared" si="12"/>
        <v>0.45206643181178807</v>
      </c>
      <c r="AG85">
        <f t="shared" si="13"/>
        <v>619739.67963650753</v>
      </c>
    </row>
    <row r="86" spans="1:33" x14ac:dyDescent="0.45">
      <c r="N86" s="17">
        <v>5</v>
      </c>
      <c r="O86" s="30">
        <f>SUM($O$19*$C$21)</f>
        <v>198000</v>
      </c>
      <c r="P86" s="22">
        <f t="shared" si="0"/>
        <v>0.56799999999999995</v>
      </c>
      <c r="Q86" s="22">
        <f t="shared" si="1"/>
        <v>112463.99999999999</v>
      </c>
      <c r="S86" s="30">
        <f t="shared" si="2"/>
        <v>59400</v>
      </c>
      <c r="T86" s="22">
        <f t="shared" si="3"/>
        <v>0.44581922443070399</v>
      </c>
      <c r="U86" s="22">
        <f t="shared" si="4"/>
        <v>26481.661931183819</v>
      </c>
      <c r="W86" s="30">
        <f t="shared" si="5"/>
        <v>0</v>
      </c>
      <c r="X86" s="22">
        <f t="shared" si="6"/>
        <v>0</v>
      </c>
      <c r="Y86" s="22">
        <f t="shared" si="7"/>
        <v>0</v>
      </c>
      <c r="AA86" s="30">
        <f t="shared" si="8"/>
        <v>0</v>
      </c>
      <c r="AB86" s="22">
        <f t="shared" si="9"/>
        <v>0</v>
      </c>
      <c r="AC86" s="22">
        <f t="shared" si="10"/>
        <v>0</v>
      </c>
      <c r="AE86" s="30">
        <f t="shared" si="11"/>
        <v>257400</v>
      </c>
      <c r="AF86" s="22">
        <f t="shared" si="12"/>
        <v>0.53980443640708542</v>
      </c>
      <c r="AG86">
        <f t="shared" si="13"/>
        <v>138945.6619311838</v>
      </c>
    </row>
    <row r="87" spans="1:33" x14ac:dyDescent="0.45">
      <c r="N87" s="17">
        <v>6</v>
      </c>
      <c r="O87" s="30">
        <f>SUM($O$20*$C$21)</f>
        <v>71000</v>
      </c>
      <c r="P87" s="22">
        <f t="shared" si="0"/>
        <v>0.66</v>
      </c>
      <c r="Q87" s="22">
        <f t="shared" si="1"/>
        <v>46860</v>
      </c>
      <c r="S87" s="30">
        <f t="shared" si="2"/>
        <v>15750</v>
      </c>
      <c r="T87" s="22">
        <f t="shared" si="3"/>
        <v>0.55569090913329</v>
      </c>
      <c r="U87" s="22">
        <f t="shared" si="4"/>
        <v>8752.1318188493169</v>
      </c>
      <c r="W87" s="30">
        <f t="shared" si="5"/>
        <v>0</v>
      </c>
      <c r="X87" s="22">
        <f t="shared" si="6"/>
        <v>0</v>
      </c>
      <c r="Y87" s="22">
        <f t="shared" si="7"/>
        <v>0</v>
      </c>
      <c r="AA87" s="30">
        <f t="shared" si="8"/>
        <v>0</v>
      </c>
      <c r="AB87" s="22">
        <f t="shared" si="9"/>
        <v>0</v>
      </c>
      <c r="AC87" s="22">
        <f t="shared" si="10"/>
        <v>0</v>
      </c>
      <c r="AE87" s="30">
        <f t="shared" si="11"/>
        <v>86750</v>
      </c>
      <c r="AF87" s="22">
        <f t="shared" si="12"/>
        <v>0.64106203825762897</v>
      </c>
      <c r="AG87">
        <f t="shared" si="13"/>
        <v>55612.131818849317</v>
      </c>
    </row>
    <row r="88" spans="1:33" x14ac:dyDescent="0.45">
      <c r="N88" s="17">
        <v>7</v>
      </c>
      <c r="O88" s="30">
        <f>SUM($O$21*$C$21)</f>
        <v>74000</v>
      </c>
      <c r="P88" s="22">
        <f t="shared" si="0"/>
        <v>0.749</v>
      </c>
      <c r="Q88" s="22">
        <f t="shared" si="1"/>
        <v>55426</v>
      </c>
      <c r="S88" s="30">
        <f t="shared" si="2"/>
        <v>7800</v>
      </c>
      <c r="T88" s="22">
        <f t="shared" si="3"/>
        <v>0.66211520334245499</v>
      </c>
      <c r="U88" s="22">
        <f t="shared" si="4"/>
        <v>5164.4985860711486</v>
      </c>
      <c r="W88" s="30">
        <f t="shared" si="5"/>
        <v>0</v>
      </c>
      <c r="X88" s="22">
        <f t="shared" si="6"/>
        <v>0</v>
      </c>
      <c r="Y88" s="22">
        <f t="shared" si="7"/>
        <v>0</v>
      </c>
      <c r="AA88" s="30">
        <f t="shared" si="8"/>
        <v>0</v>
      </c>
      <c r="AB88" s="22">
        <f t="shared" si="9"/>
        <v>0</v>
      </c>
      <c r="AC88" s="22">
        <f t="shared" si="10"/>
        <v>0</v>
      </c>
      <c r="AE88" s="30">
        <f t="shared" si="11"/>
        <v>81800</v>
      </c>
      <c r="AF88" s="22">
        <f t="shared" si="12"/>
        <v>0.74071514163901153</v>
      </c>
      <c r="AG88">
        <f t="shared" si="13"/>
        <v>60590.498586071146</v>
      </c>
    </row>
    <row r="89" spans="1:33" x14ac:dyDescent="0.45">
      <c r="N89" s="17">
        <v>8</v>
      </c>
      <c r="O89" s="30">
        <f>SUM($O$22*$C$21)</f>
        <v>11000</v>
      </c>
      <c r="P89" s="22">
        <f t="shared" si="0"/>
        <v>0.83899999999999997</v>
      </c>
      <c r="Q89" s="22">
        <f t="shared" si="1"/>
        <v>9229</v>
      </c>
      <c r="S89" s="30">
        <f t="shared" si="2"/>
        <v>4950</v>
      </c>
      <c r="T89" s="22">
        <f t="shared" si="3"/>
        <v>0.79807647948586602</v>
      </c>
      <c r="U89" s="22">
        <f t="shared" si="4"/>
        <v>3950.4785734550369</v>
      </c>
      <c r="W89" s="30">
        <f t="shared" si="5"/>
        <v>0</v>
      </c>
      <c r="X89" s="22">
        <f t="shared" si="6"/>
        <v>0</v>
      </c>
      <c r="Y89" s="22">
        <f t="shared" si="7"/>
        <v>0</v>
      </c>
      <c r="AA89" s="30">
        <f t="shared" si="8"/>
        <v>0</v>
      </c>
      <c r="AB89" s="22">
        <f t="shared" si="9"/>
        <v>0</v>
      </c>
      <c r="AC89" s="22">
        <f t="shared" si="10"/>
        <v>0</v>
      </c>
      <c r="AE89" s="30">
        <f t="shared" si="11"/>
        <v>15950</v>
      </c>
      <c r="AF89" s="22">
        <f t="shared" si="12"/>
        <v>0.82629959708182055</v>
      </c>
      <c r="AG89">
        <f t="shared" si="13"/>
        <v>13179.478573455037</v>
      </c>
    </row>
    <row r="90" spans="1:33" x14ac:dyDescent="0.45">
      <c r="N90" s="17">
        <v>9</v>
      </c>
      <c r="O90" s="30">
        <f>SUM($O$23*$C$21)</f>
        <v>26000</v>
      </c>
      <c r="P90" s="22">
        <f t="shared" si="0"/>
        <v>0.92700000000000005</v>
      </c>
      <c r="Q90" s="22">
        <f t="shared" si="1"/>
        <v>24102</v>
      </c>
      <c r="S90" s="30">
        <f t="shared" si="2"/>
        <v>1500</v>
      </c>
      <c r="T90" s="22">
        <f t="shared" si="3"/>
        <v>0.93835834954512498</v>
      </c>
      <c r="U90" s="22">
        <f t="shared" si="4"/>
        <v>1407.5375243176875</v>
      </c>
      <c r="W90" s="30">
        <f t="shared" si="5"/>
        <v>0</v>
      </c>
      <c r="X90" s="22">
        <f t="shared" si="6"/>
        <v>0</v>
      </c>
      <c r="Y90" s="22">
        <f t="shared" si="7"/>
        <v>0</v>
      </c>
      <c r="AA90" s="30">
        <f t="shared" si="8"/>
        <v>0</v>
      </c>
      <c r="AB90" s="22">
        <f t="shared" si="9"/>
        <v>0</v>
      </c>
      <c r="AC90" s="22">
        <f t="shared" si="10"/>
        <v>0</v>
      </c>
      <c r="AE90" s="30">
        <f t="shared" si="11"/>
        <v>27500</v>
      </c>
      <c r="AF90" s="22">
        <f t="shared" si="12"/>
        <v>0.92761954633882493</v>
      </c>
      <c r="AG90">
        <f t="shared" si="13"/>
        <v>25509.537524317686</v>
      </c>
    </row>
    <row r="91" spans="1:33" x14ac:dyDescent="0.45">
      <c r="N91" s="17">
        <v>10</v>
      </c>
      <c r="O91" s="30">
        <f>SUM($O$24*$C$21)</f>
        <v>14000</v>
      </c>
      <c r="P91" s="22">
        <f t="shared" si="0"/>
        <v>1.014</v>
      </c>
      <c r="Q91" s="22">
        <f t="shared" si="1"/>
        <v>14196</v>
      </c>
      <c r="S91" s="30">
        <f t="shared" si="2"/>
        <v>6150</v>
      </c>
      <c r="T91" s="22">
        <f t="shared" si="3"/>
        <v>1.1342604139569099</v>
      </c>
      <c r="U91" s="22">
        <f t="shared" si="4"/>
        <v>6975.7015458349961</v>
      </c>
      <c r="W91" s="30">
        <f t="shared" si="5"/>
        <v>0</v>
      </c>
      <c r="X91" s="22">
        <f t="shared" si="6"/>
        <v>0</v>
      </c>
      <c r="Y91" s="22">
        <f t="shared" si="7"/>
        <v>0</v>
      </c>
      <c r="AA91" s="30">
        <f t="shared" si="8"/>
        <v>0</v>
      </c>
      <c r="AB91" s="22">
        <f t="shared" si="9"/>
        <v>0</v>
      </c>
      <c r="AC91" s="22">
        <f t="shared" si="10"/>
        <v>0</v>
      </c>
      <c r="AE91" s="30">
        <f t="shared" si="11"/>
        <v>20150</v>
      </c>
      <c r="AF91" s="22">
        <f t="shared" si="12"/>
        <v>1.0507047913565755</v>
      </c>
      <c r="AG91">
        <f t="shared" si="13"/>
        <v>21171.701545834996</v>
      </c>
    </row>
    <row r="92" spans="1:33" x14ac:dyDescent="0.45">
      <c r="N92" s="17">
        <v>11</v>
      </c>
      <c r="O92" s="30">
        <f>SUM($O$25*$C$21)</f>
        <v>19000</v>
      </c>
      <c r="P92" s="22">
        <f t="shared" si="0"/>
        <v>1.1020000000000001</v>
      </c>
      <c r="Q92" s="22">
        <f t="shared" si="1"/>
        <v>20938</v>
      </c>
      <c r="S92" s="30">
        <f t="shared" si="2"/>
        <v>0</v>
      </c>
      <c r="T92" s="22">
        <f t="shared" si="3"/>
        <v>0</v>
      </c>
      <c r="U92" s="22">
        <f t="shared" si="4"/>
        <v>0</v>
      </c>
      <c r="W92" s="30">
        <f t="shared" si="5"/>
        <v>0</v>
      </c>
      <c r="X92" s="22">
        <f t="shared" si="6"/>
        <v>0</v>
      </c>
      <c r="Y92" s="22">
        <f t="shared" si="7"/>
        <v>0</v>
      </c>
      <c r="AA92" s="30">
        <f t="shared" si="8"/>
        <v>0</v>
      </c>
      <c r="AB92" s="22">
        <f t="shared" si="9"/>
        <v>0</v>
      </c>
      <c r="AC92" s="22">
        <f t="shared" si="10"/>
        <v>0</v>
      </c>
      <c r="AE92" s="30">
        <f t="shared" si="11"/>
        <v>19000</v>
      </c>
      <c r="AF92" s="22">
        <f t="shared" si="12"/>
        <v>1.1020000000000001</v>
      </c>
      <c r="AG92">
        <f t="shared" si="13"/>
        <v>20938</v>
      </c>
    </row>
    <row r="93" spans="1:33" x14ac:dyDescent="0.45">
      <c r="N93" s="17">
        <v>12</v>
      </c>
      <c r="O93" s="30">
        <f>SUM($O$26*$C$21)</f>
        <v>7000</v>
      </c>
      <c r="P93" s="22">
        <f t="shared" si="0"/>
        <v>1.1879999999999999</v>
      </c>
      <c r="Q93" s="22">
        <f t="shared" si="1"/>
        <v>8316</v>
      </c>
      <c r="S93" s="30">
        <f t="shared" si="2"/>
        <v>0</v>
      </c>
      <c r="T93" s="22">
        <f t="shared" si="3"/>
        <v>0</v>
      </c>
      <c r="U93" s="22">
        <f t="shared" si="4"/>
        <v>0</v>
      </c>
      <c r="W93" s="30">
        <f t="shared" si="5"/>
        <v>0</v>
      </c>
      <c r="X93" s="22">
        <f t="shared" si="6"/>
        <v>0</v>
      </c>
      <c r="Y93" s="22">
        <f t="shared" si="7"/>
        <v>0</v>
      </c>
      <c r="AA93" s="30">
        <f t="shared" si="8"/>
        <v>0</v>
      </c>
      <c r="AB93" s="22">
        <f t="shared" si="9"/>
        <v>0</v>
      </c>
      <c r="AC93" s="22">
        <f t="shared" si="10"/>
        <v>0</v>
      </c>
      <c r="AE93" s="30">
        <f t="shared" si="11"/>
        <v>7000</v>
      </c>
      <c r="AF93" s="22">
        <f t="shared" si="12"/>
        <v>1.1879999999999999</v>
      </c>
      <c r="AG93">
        <f t="shared" si="13"/>
        <v>8316</v>
      </c>
    </row>
    <row r="94" spans="1:33" x14ac:dyDescent="0.45">
      <c r="N94" s="17">
        <v>13</v>
      </c>
      <c r="O94" s="30">
        <f>SUM($O$27*$C$21)</f>
        <v>7000</v>
      </c>
      <c r="P94" s="22">
        <f t="shared" si="0"/>
        <v>1.2729999999999999</v>
      </c>
      <c r="Q94" s="22">
        <f t="shared" si="1"/>
        <v>8911</v>
      </c>
      <c r="S94" s="30">
        <f t="shared" si="2"/>
        <v>0</v>
      </c>
      <c r="T94" s="22">
        <f t="shared" si="3"/>
        <v>0</v>
      </c>
      <c r="U94" s="22">
        <f t="shared" si="4"/>
        <v>0</v>
      </c>
      <c r="W94" s="30">
        <f t="shared" si="5"/>
        <v>0</v>
      </c>
      <c r="X94" s="22">
        <f t="shared" si="6"/>
        <v>0</v>
      </c>
      <c r="Y94" s="22">
        <f t="shared" si="7"/>
        <v>0</v>
      </c>
      <c r="AA94" s="30">
        <f t="shared" si="8"/>
        <v>0</v>
      </c>
      <c r="AB94" s="22">
        <f t="shared" si="9"/>
        <v>0</v>
      </c>
      <c r="AC94" s="22">
        <f t="shared" si="10"/>
        <v>0</v>
      </c>
      <c r="AE94" s="30">
        <f t="shared" si="11"/>
        <v>7000</v>
      </c>
      <c r="AF94" s="22">
        <f t="shared" si="12"/>
        <v>1.2729999999999999</v>
      </c>
      <c r="AG94">
        <f t="shared" si="13"/>
        <v>8911</v>
      </c>
    </row>
    <row r="95" spans="1:33" x14ac:dyDescent="0.45">
      <c r="N95" s="17">
        <v>14</v>
      </c>
      <c r="O95" s="30">
        <f>SUM($O$28*$C$21)</f>
        <v>13000</v>
      </c>
      <c r="P95" s="22">
        <f t="shared" si="0"/>
        <v>1.3580000000000001</v>
      </c>
      <c r="Q95" s="22">
        <f t="shared" si="1"/>
        <v>17654</v>
      </c>
      <c r="S95" s="30">
        <f t="shared" si="2"/>
        <v>0</v>
      </c>
      <c r="T95" s="22">
        <f t="shared" si="3"/>
        <v>0</v>
      </c>
      <c r="U95" s="22">
        <f t="shared" si="4"/>
        <v>0</v>
      </c>
      <c r="W95" s="30">
        <f t="shared" si="5"/>
        <v>0</v>
      </c>
      <c r="X95" s="22">
        <f t="shared" si="6"/>
        <v>0</v>
      </c>
      <c r="Y95" s="22">
        <f t="shared" si="7"/>
        <v>0</v>
      </c>
      <c r="AA95" s="30">
        <f t="shared" si="8"/>
        <v>0</v>
      </c>
      <c r="AB95" s="22">
        <f t="shared" si="9"/>
        <v>0</v>
      </c>
      <c r="AC95" s="22">
        <f t="shared" si="10"/>
        <v>0</v>
      </c>
      <c r="AE95" s="30">
        <f t="shared" si="11"/>
        <v>13000</v>
      </c>
      <c r="AF95" s="22">
        <f t="shared" si="12"/>
        <v>1.3580000000000001</v>
      </c>
      <c r="AG95">
        <f t="shared" si="13"/>
        <v>17654</v>
      </c>
    </row>
    <row r="96" spans="1:33" x14ac:dyDescent="0.45">
      <c r="N96" s="17" t="s">
        <v>53</v>
      </c>
      <c r="O96" s="30">
        <f>SUM($O$29*$C$21)</f>
        <v>55000</v>
      </c>
      <c r="P96" s="22">
        <f t="shared" si="0"/>
        <v>1.4419999999999999</v>
      </c>
      <c r="Q96" s="22">
        <f t="shared" si="1"/>
        <v>79310</v>
      </c>
      <c r="S96" s="30">
        <f t="shared" si="2"/>
        <v>0</v>
      </c>
      <c r="T96" s="22">
        <f t="shared" si="3"/>
        <v>0</v>
      </c>
      <c r="U96" s="22">
        <f t="shared" si="4"/>
        <v>0</v>
      </c>
      <c r="W96" s="30">
        <f t="shared" si="5"/>
        <v>0</v>
      </c>
      <c r="X96" s="22">
        <f t="shared" si="6"/>
        <v>0</v>
      </c>
      <c r="Y96" s="22">
        <f t="shared" si="7"/>
        <v>0</v>
      </c>
      <c r="AA96" s="30">
        <f t="shared" si="8"/>
        <v>0</v>
      </c>
      <c r="AB96" s="22">
        <f t="shared" si="9"/>
        <v>0</v>
      </c>
      <c r="AC96" s="22">
        <f t="shared" si="10"/>
        <v>0</v>
      </c>
      <c r="AE96" s="30">
        <f t="shared" si="11"/>
        <v>55000</v>
      </c>
      <c r="AF96" s="22">
        <f t="shared" si="12"/>
        <v>1.4419999999999999</v>
      </c>
      <c r="AG96">
        <f t="shared" si="13"/>
        <v>79310</v>
      </c>
    </row>
    <row r="98" spans="14:33" x14ac:dyDescent="0.45">
      <c r="N98" t="s">
        <v>54</v>
      </c>
      <c r="O98" s="30">
        <f>SUM(O81:O96)</f>
        <v>3681000</v>
      </c>
      <c r="Q98" s="22">
        <f>SUM(Q81:Q96)</f>
        <v>1687232</v>
      </c>
      <c r="S98" s="30">
        <f>SUM(S81:S96)</f>
        <v>559204.5</v>
      </c>
      <c r="U98" s="22">
        <f>SUM(U81:U96)</f>
        <v>190480.11802560929</v>
      </c>
      <c r="W98" s="30">
        <f>SUM(W81:W96)</f>
        <v>0</v>
      </c>
      <c r="Y98" s="22">
        <f>SUM(Y81:Y96)</f>
        <v>0</v>
      </c>
      <c r="AA98" s="30">
        <f>SUM(AA81:AA96)</f>
        <v>0</v>
      </c>
      <c r="AC98" s="22">
        <f>SUM(AC81:AC96)</f>
        <v>0</v>
      </c>
      <c r="AE98" s="30">
        <f>SUM(AE81:AE96)</f>
        <v>4240204.5</v>
      </c>
      <c r="AG98">
        <f>SUM(AG81:AG96)</f>
        <v>1877712.1180256095</v>
      </c>
    </row>
    <row r="101" spans="14:33" x14ac:dyDescent="0.45">
      <c r="N101" s="3" t="s">
        <v>26</v>
      </c>
      <c r="P101" s="5" t="str">
        <f>($C$3)</f>
        <v>p7eINT_metier</v>
      </c>
      <c r="T101" s="6" t="s">
        <v>27</v>
      </c>
      <c r="W101" s="7" t="str">
        <f>($C$5)</f>
        <v>Plaice VIIe - International (Used metier based datasets)</v>
      </c>
    </row>
    <row r="102" spans="14:33" x14ac:dyDescent="0.45">
      <c r="N102" s="3"/>
    </row>
    <row r="103" spans="14:33" x14ac:dyDescent="0.45">
      <c r="N103" s="6" t="s">
        <v>29</v>
      </c>
      <c r="P103" s="5">
        <f>($B$7)</f>
        <v>1982</v>
      </c>
      <c r="Q103" s="9"/>
      <c r="R103" s="9"/>
      <c r="S103" s="9"/>
      <c r="T103" s="6" t="s">
        <v>30</v>
      </c>
      <c r="U103" s="10"/>
      <c r="W103" s="5" t="str">
        <f>($D$7)</f>
        <v>Combined</v>
      </c>
    </row>
    <row r="104" spans="14:33" x14ac:dyDescent="0.45">
      <c r="N104" s="6"/>
      <c r="P104" s="6"/>
      <c r="Q104" s="9"/>
      <c r="R104" s="9"/>
      <c r="S104" s="9"/>
      <c r="U104" s="10"/>
    </row>
    <row r="105" spans="14:33" x14ac:dyDescent="0.45">
      <c r="N105" s="6" t="s">
        <v>32</v>
      </c>
      <c r="P105" s="36">
        <f>($F$7)</f>
        <v>42194</v>
      </c>
      <c r="Q105" s="2"/>
      <c r="R105" s="2"/>
      <c r="T105" s="6" t="s">
        <v>33</v>
      </c>
      <c r="U105" s="2"/>
      <c r="W105" s="5" t="str">
        <f>($J$7)</f>
        <v>idh</v>
      </c>
    </row>
    <row r="108" spans="14:33" x14ac:dyDescent="0.45">
      <c r="N108" s="15" t="s">
        <v>68</v>
      </c>
    </row>
    <row r="110" spans="14:33" x14ac:dyDescent="0.45">
      <c r="N110" s="3" t="s">
        <v>61</v>
      </c>
    </row>
    <row r="111" spans="14:33" x14ac:dyDescent="0.45">
      <c r="AE111" s="37" t="str">
        <f>J13</f>
        <v>TOTAL</v>
      </c>
      <c r="AF111" s="2"/>
    </row>
    <row r="112" spans="14:33" x14ac:dyDescent="0.45">
      <c r="O112" s="37" t="str">
        <f>C14</f>
        <v>International</v>
      </c>
      <c r="P112" s="2"/>
      <c r="S112" s="37" t="str">
        <f>D14</f>
        <v>Migration</v>
      </c>
      <c r="T112" s="2"/>
      <c r="W112" s="37" t="str">
        <f>E14</f>
        <v>-</v>
      </c>
      <c r="X112" s="2"/>
      <c r="AA112" s="37" t="str">
        <f>F14</f>
        <v>-</v>
      </c>
      <c r="AB112" s="37"/>
      <c r="AE112" s="37" t="str">
        <f>J14</f>
        <v>ANNUAL</v>
      </c>
      <c r="AF112" s="2"/>
    </row>
    <row r="113" spans="14:34" x14ac:dyDescent="0.45">
      <c r="N113" s="17" t="s">
        <v>40</v>
      </c>
      <c r="O113" s="10" t="s">
        <v>41</v>
      </c>
      <c r="P113" s="10" t="s">
        <v>42</v>
      </c>
      <c r="S113" s="10" t="s">
        <v>41</v>
      </c>
      <c r="T113" s="10" t="s">
        <v>42</v>
      </c>
      <c r="U113" s="10"/>
      <c r="W113" s="10" t="s">
        <v>41</v>
      </c>
      <c r="X113" s="10" t="s">
        <v>42</v>
      </c>
      <c r="Y113" s="10"/>
      <c r="AA113" s="10" t="s">
        <v>41</v>
      </c>
      <c r="AB113" s="10" t="s">
        <v>42</v>
      </c>
      <c r="AC113" s="10"/>
      <c r="AE113" s="10" t="s">
        <v>41</v>
      </c>
      <c r="AF113" s="10" t="s">
        <v>42</v>
      </c>
      <c r="AH113" s="10"/>
    </row>
    <row r="114" spans="14:34" x14ac:dyDescent="0.45">
      <c r="N114" s="17">
        <v>0</v>
      </c>
      <c r="O114" s="30">
        <f t="shared" ref="O114:O129" si="14">SUM(O47*$C$21)</f>
        <v>0</v>
      </c>
      <c r="P114" s="22">
        <f t="shared" ref="P114:P129" si="15">P47</f>
        <v>0</v>
      </c>
      <c r="Q114" s="22">
        <f t="shared" ref="Q114:Q129" si="16">SUM(O114*P114)</f>
        <v>0</v>
      </c>
      <c r="S114" s="30">
        <f t="shared" ref="S114:S129" si="17">SUM(S47*$D$21)</f>
        <v>0</v>
      </c>
      <c r="T114" s="22">
        <f t="shared" ref="T114:T129" si="18">T47</f>
        <v>0</v>
      </c>
      <c r="U114" s="22">
        <f t="shared" ref="U114:U129" si="19">SUM(S114*T114)</f>
        <v>0</v>
      </c>
      <c r="W114" s="30">
        <f t="shared" ref="W114:W129" si="20">SUM(W47*$E$21)</f>
        <v>0</v>
      </c>
      <c r="X114" s="22">
        <f t="shared" ref="X114:X129" si="21">X47</f>
        <v>0</v>
      </c>
      <c r="Y114" s="22">
        <f t="shared" ref="Y114:Y129" si="22">SUM(W114*X114)</f>
        <v>0</v>
      </c>
      <c r="AA114" s="30">
        <f t="shared" ref="AA114:AA129" si="23">SUM(AA47*$F$21)</f>
        <v>0</v>
      </c>
      <c r="AB114" s="22">
        <f t="shared" ref="AB114:AB129" si="24">AB47</f>
        <v>0</v>
      </c>
      <c r="AC114" s="22">
        <f>SUM(AA114*AB114)</f>
        <v>0</v>
      </c>
      <c r="AE114" s="30">
        <f t="shared" ref="AE114:AE129" si="25">SUM(AA114+W114+S114+O114)*$J$21</f>
        <v>0</v>
      </c>
      <c r="AF114" s="22">
        <f>IF(O114+S114+W114+AA114 =0,0,(P114*O114 +T114*S114+ X114*W114 +AB114*AA114)/(O114+S114+W114+AA114))</f>
        <v>0</v>
      </c>
      <c r="AG114">
        <f t="shared" ref="AG114:AG129" si="26">SUM(AE114*AF114)</f>
        <v>0</v>
      </c>
      <c r="AH114" s="22"/>
    </row>
    <row r="115" spans="14:34" x14ac:dyDescent="0.45">
      <c r="N115" s="17">
        <v>1</v>
      </c>
      <c r="O115" s="30">
        <f t="shared" si="14"/>
        <v>0</v>
      </c>
      <c r="P115" s="22">
        <f t="shared" si="15"/>
        <v>0</v>
      </c>
      <c r="Q115" s="22">
        <f t="shared" si="16"/>
        <v>0</v>
      </c>
      <c r="S115" s="30">
        <f t="shared" si="17"/>
        <v>0</v>
      </c>
      <c r="T115" s="22">
        <f t="shared" si="18"/>
        <v>0</v>
      </c>
      <c r="U115" s="22">
        <f t="shared" si="19"/>
        <v>0</v>
      </c>
      <c r="W115" s="30">
        <f t="shared" si="20"/>
        <v>0</v>
      </c>
      <c r="X115" s="22">
        <f t="shared" si="21"/>
        <v>0</v>
      </c>
      <c r="Y115" s="22">
        <f t="shared" si="22"/>
        <v>0</v>
      </c>
      <c r="AA115" s="30">
        <f t="shared" si="23"/>
        <v>0</v>
      </c>
      <c r="AB115" s="22">
        <f t="shared" si="24"/>
        <v>0</v>
      </c>
      <c r="AC115" s="22">
        <f t="shared" ref="AC115:AC129" si="27">SUM(AA115*AB115)</f>
        <v>0</v>
      </c>
      <c r="AE115" s="30">
        <f t="shared" si="25"/>
        <v>0</v>
      </c>
      <c r="AF115" s="22">
        <f t="shared" ref="AF115:AF129" si="28">IF(O115+S115+W115+AA115 =0,0,(P115*O115 +T115*S115+ X115*W115 +AB115*AA115)/(O115+S115+W115+AA115))</f>
        <v>0</v>
      </c>
      <c r="AG115">
        <f t="shared" si="26"/>
        <v>0</v>
      </c>
      <c r="AH115" s="22"/>
    </row>
    <row r="116" spans="14:34" x14ac:dyDescent="0.45">
      <c r="N116" s="17">
        <v>2</v>
      </c>
      <c r="O116" s="30">
        <f t="shared" si="14"/>
        <v>0</v>
      </c>
      <c r="P116" s="22">
        <f t="shared" si="15"/>
        <v>0</v>
      </c>
      <c r="Q116" s="22">
        <f t="shared" si="16"/>
        <v>0</v>
      </c>
      <c r="S116" s="30">
        <f t="shared" si="17"/>
        <v>0</v>
      </c>
      <c r="T116" s="22">
        <f t="shared" si="18"/>
        <v>0</v>
      </c>
      <c r="U116" s="22">
        <f t="shared" si="19"/>
        <v>0</v>
      </c>
      <c r="W116" s="30">
        <f t="shared" si="20"/>
        <v>0</v>
      </c>
      <c r="X116" s="22">
        <f t="shared" si="21"/>
        <v>0</v>
      </c>
      <c r="Y116" s="22">
        <f t="shared" si="22"/>
        <v>0</v>
      </c>
      <c r="AA116" s="30">
        <f t="shared" si="23"/>
        <v>0</v>
      </c>
      <c r="AB116" s="22">
        <f t="shared" si="24"/>
        <v>0</v>
      </c>
      <c r="AC116" s="22">
        <f t="shared" si="27"/>
        <v>0</v>
      </c>
      <c r="AE116" s="30">
        <f t="shared" si="25"/>
        <v>0</v>
      </c>
      <c r="AF116" s="22">
        <f t="shared" si="28"/>
        <v>0</v>
      </c>
      <c r="AG116">
        <f t="shared" si="26"/>
        <v>0</v>
      </c>
      <c r="AH116" s="22"/>
    </row>
    <row r="117" spans="14:34" x14ac:dyDescent="0.45">
      <c r="N117" s="17">
        <v>3</v>
      </c>
      <c r="O117" s="30">
        <f t="shared" si="14"/>
        <v>0</v>
      </c>
      <c r="P117" s="22">
        <f t="shared" si="15"/>
        <v>0</v>
      </c>
      <c r="Q117" s="22">
        <f t="shared" si="16"/>
        <v>0</v>
      </c>
      <c r="S117" s="30">
        <f t="shared" si="17"/>
        <v>0</v>
      </c>
      <c r="T117" s="22">
        <f t="shared" si="18"/>
        <v>0</v>
      </c>
      <c r="U117" s="22">
        <f t="shared" si="19"/>
        <v>0</v>
      </c>
      <c r="W117" s="30">
        <f t="shared" si="20"/>
        <v>0</v>
      </c>
      <c r="X117" s="22">
        <f t="shared" si="21"/>
        <v>0</v>
      </c>
      <c r="Y117" s="22">
        <f t="shared" si="22"/>
        <v>0</v>
      </c>
      <c r="AA117" s="30">
        <f t="shared" si="23"/>
        <v>0</v>
      </c>
      <c r="AB117" s="22">
        <f t="shared" si="24"/>
        <v>0</v>
      </c>
      <c r="AC117" s="22">
        <f t="shared" si="27"/>
        <v>0</v>
      </c>
      <c r="AE117" s="30">
        <f t="shared" si="25"/>
        <v>0</v>
      </c>
      <c r="AF117" s="22">
        <f t="shared" si="28"/>
        <v>0</v>
      </c>
      <c r="AG117">
        <f t="shared" si="26"/>
        <v>0</v>
      </c>
      <c r="AH117" s="22"/>
    </row>
    <row r="118" spans="14:34" x14ac:dyDescent="0.45">
      <c r="N118" s="17">
        <v>4</v>
      </c>
      <c r="O118" s="30">
        <f t="shared" si="14"/>
        <v>0</v>
      </c>
      <c r="P118" s="22">
        <f t="shared" si="15"/>
        <v>0</v>
      </c>
      <c r="Q118" s="22">
        <f t="shared" si="16"/>
        <v>0</v>
      </c>
      <c r="S118" s="30">
        <f t="shared" si="17"/>
        <v>0</v>
      </c>
      <c r="T118" s="22">
        <f t="shared" si="18"/>
        <v>0</v>
      </c>
      <c r="U118" s="22">
        <f t="shared" si="19"/>
        <v>0</v>
      </c>
      <c r="W118" s="30">
        <f t="shared" si="20"/>
        <v>0</v>
      </c>
      <c r="X118" s="22">
        <f t="shared" si="21"/>
        <v>0</v>
      </c>
      <c r="Y118" s="22">
        <f t="shared" si="22"/>
        <v>0</v>
      </c>
      <c r="AA118" s="30">
        <f t="shared" si="23"/>
        <v>0</v>
      </c>
      <c r="AB118" s="22">
        <f t="shared" si="24"/>
        <v>0</v>
      </c>
      <c r="AC118" s="22">
        <f t="shared" si="27"/>
        <v>0</v>
      </c>
      <c r="AE118" s="30">
        <f t="shared" si="25"/>
        <v>0</v>
      </c>
      <c r="AF118" s="22">
        <f t="shared" si="28"/>
        <v>0</v>
      </c>
      <c r="AG118">
        <f t="shared" si="26"/>
        <v>0</v>
      </c>
      <c r="AH118" s="22"/>
    </row>
    <row r="119" spans="14:34" x14ac:dyDescent="0.45">
      <c r="N119" s="17">
        <v>5</v>
      </c>
      <c r="O119" s="30">
        <f t="shared" si="14"/>
        <v>0</v>
      </c>
      <c r="P119" s="22">
        <f t="shared" si="15"/>
        <v>0</v>
      </c>
      <c r="Q119" s="22">
        <f t="shared" si="16"/>
        <v>0</v>
      </c>
      <c r="S119" s="30">
        <f t="shared" si="17"/>
        <v>0</v>
      </c>
      <c r="T119" s="22">
        <f t="shared" si="18"/>
        <v>0</v>
      </c>
      <c r="U119" s="22">
        <f t="shared" si="19"/>
        <v>0</v>
      </c>
      <c r="W119" s="30">
        <f t="shared" si="20"/>
        <v>0</v>
      </c>
      <c r="X119" s="22">
        <f t="shared" si="21"/>
        <v>0</v>
      </c>
      <c r="Y119" s="22">
        <f t="shared" si="22"/>
        <v>0</v>
      </c>
      <c r="AA119" s="30">
        <f t="shared" si="23"/>
        <v>0</v>
      </c>
      <c r="AB119" s="22">
        <f t="shared" si="24"/>
        <v>0</v>
      </c>
      <c r="AC119" s="22">
        <f t="shared" si="27"/>
        <v>0</v>
      </c>
      <c r="AE119" s="30">
        <f t="shared" si="25"/>
        <v>0</v>
      </c>
      <c r="AF119" s="22">
        <f t="shared" si="28"/>
        <v>0</v>
      </c>
      <c r="AG119">
        <f t="shared" si="26"/>
        <v>0</v>
      </c>
      <c r="AH119" s="22"/>
    </row>
    <row r="120" spans="14:34" x14ac:dyDescent="0.45">
      <c r="N120" s="17">
        <v>6</v>
      </c>
      <c r="O120" s="30">
        <f t="shared" si="14"/>
        <v>0</v>
      </c>
      <c r="P120" s="22">
        <f t="shared" si="15"/>
        <v>0</v>
      </c>
      <c r="Q120" s="22">
        <f t="shared" si="16"/>
        <v>0</v>
      </c>
      <c r="S120" s="30">
        <f t="shared" si="17"/>
        <v>0</v>
      </c>
      <c r="T120" s="22">
        <f t="shared" si="18"/>
        <v>0</v>
      </c>
      <c r="U120" s="22">
        <f t="shared" si="19"/>
        <v>0</v>
      </c>
      <c r="W120" s="30">
        <f t="shared" si="20"/>
        <v>0</v>
      </c>
      <c r="X120" s="22">
        <f t="shared" si="21"/>
        <v>0</v>
      </c>
      <c r="Y120" s="22">
        <f t="shared" si="22"/>
        <v>0</v>
      </c>
      <c r="AA120" s="30">
        <f t="shared" si="23"/>
        <v>0</v>
      </c>
      <c r="AB120" s="22">
        <f t="shared" si="24"/>
        <v>0</v>
      </c>
      <c r="AC120" s="22">
        <f t="shared" si="27"/>
        <v>0</v>
      </c>
      <c r="AE120" s="30">
        <f t="shared" si="25"/>
        <v>0</v>
      </c>
      <c r="AF120" s="22">
        <f t="shared" si="28"/>
        <v>0</v>
      </c>
      <c r="AG120">
        <f t="shared" si="26"/>
        <v>0</v>
      </c>
      <c r="AH120" s="22"/>
    </row>
    <row r="121" spans="14:34" x14ac:dyDescent="0.45">
      <c r="N121" s="17">
        <v>7</v>
      </c>
      <c r="O121" s="30">
        <f t="shared" si="14"/>
        <v>0</v>
      </c>
      <c r="P121" s="22">
        <f t="shared" si="15"/>
        <v>0</v>
      </c>
      <c r="Q121" s="22">
        <f t="shared" si="16"/>
        <v>0</v>
      </c>
      <c r="S121" s="30">
        <f t="shared" si="17"/>
        <v>0</v>
      </c>
      <c r="T121" s="22">
        <f t="shared" si="18"/>
        <v>0</v>
      </c>
      <c r="U121" s="22">
        <f t="shared" si="19"/>
        <v>0</v>
      </c>
      <c r="W121" s="30">
        <f t="shared" si="20"/>
        <v>0</v>
      </c>
      <c r="X121" s="22">
        <f t="shared" si="21"/>
        <v>0</v>
      </c>
      <c r="Y121" s="22">
        <f t="shared" si="22"/>
        <v>0</v>
      </c>
      <c r="AA121" s="30">
        <f t="shared" si="23"/>
        <v>0</v>
      </c>
      <c r="AB121" s="22">
        <f t="shared" si="24"/>
        <v>0</v>
      </c>
      <c r="AC121" s="22">
        <f t="shared" si="27"/>
        <v>0</v>
      </c>
      <c r="AE121" s="30">
        <f t="shared" si="25"/>
        <v>0</v>
      </c>
      <c r="AF121" s="22">
        <f t="shared" si="28"/>
        <v>0</v>
      </c>
      <c r="AG121">
        <f t="shared" si="26"/>
        <v>0</v>
      </c>
      <c r="AH121" s="22"/>
    </row>
    <row r="122" spans="14:34" x14ac:dyDescent="0.45">
      <c r="N122" s="17">
        <v>8</v>
      </c>
      <c r="O122" s="30">
        <f t="shared" si="14"/>
        <v>0</v>
      </c>
      <c r="P122" s="22">
        <f t="shared" si="15"/>
        <v>0</v>
      </c>
      <c r="Q122" s="22">
        <f t="shared" si="16"/>
        <v>0</v>
      </c>
      <c r="S122" s="30">
        <f t="shared" si="17"/>
        <v>0</v>
      </c>
      <c r="T122" s="22">
        <f t="shared" si="18"/>
        <v>0</v>
      </c>
      <c r="U122" s="22">
        <f t="shared" si="19"/>
        <v>0</v>
      </c>
      <c r="W122" s="30">
        <f t="shared" si="20"/>
        <v>0</v>
      </c>
      <c r="X122" s="22">
        <f t="shared" si="21"/>
        <v>0</v>
      </c>
      <c r="Y122" s="22">
        <f t="shared" si="22"/>
        <v>0</v>
      </c>
      <c r="AA122" s="30">
        <f t="shared" si="23"/>
        <v>0</v>
      </c>
      <c r="AB122" s="22">
        <f t="shared" si="24"/>
        <v>0</v>
      </c>
      <c r="AC122" s="22">
        <f t="shared" si="27"/>
        <v>0</v>
      </c>
      <c r="AE122" s="30">
        <f t="shared" si="25"/>
        <v>0</v>
      </c>
      <c r="AF122" s="22">
        <f t="shared" si="28"/>
        <v>0</v>
      </c>
      <c r="AG122">
        <f t="shared" si="26"/>
        <v>0</v>
      </c>
      <c r="AH122" s="22"/>
    </row>
    <row r="123" spans="14:34" x14ac:dyDescent="0.45">
      <c r="N123" s="17">
        <v>9</v>
      </c>
      <c r="O123" s="30">
        <f t="shared" si="14"/>
        <v>0</v>
      </c>
      <c r="P123" s="22">
        <f t="shared" si="15"/>
        <v>0</v>
      </c>
      <c r="Q123" s="22">
        <f t="shared" si="16"/>
        <v>0</v>
      </c>
      <c r="S123" s="30">
        <f t="shared" si="17"/>
        <v>0</v>
      </c>
      <c r="T123" s="22">
        <f t="shared" si="18"/>
        <v>0</v>
      </c>
      <c r="U123" s="22">
        <f t="shared" si="19"/>
        <v>0</v>
      </c>
      <c r="W123" s="30">
        <f t="shared" si="20"/>
        <v>0</v>
      </c>
      <c r="X123" s="22">
        <f t="shared" si="21"/>
        <v>0</v>
      </c>
      <c r="Y123" s="22">
        <f t="shared" si="22"/>
        <v>0</v>
      </c>
      <c r="AA123" s="30">
        <f t="shared" si="23"/>
        <v>0</v>
      </c>
      <c r="AB123" s="22">
        <f t="shared" si="24"/>
        <v>0</v>
      </c>
      <c r="AC123" s="22">
        <f t="shared" si="27"/>
        <v>0</v>
      </c>
      <c r="AE123" s="30">
        <f t="shared" si="25"/>
        <v>0</v>
      </c>
      <c r="AF123" s="22">
        <f t="shared" si="28"/>
        <v>0</v>
      </c>
      <c r="AG123">
        <f t="shared" si="26"/>
        <v>0</v>
      </c>
      <c r="AH123" s="22"/>
    </row>
    <row r="124" spans="14:34" x14ac:dyDescent="0.45">
      <c r="N124" s="17">
        <v>10</v>
      </c>
      <c r="O124" s="30">
        <f t="shared" si="14"/>
        <v>0</v>
      </c>
      <c r="P124" s="22">
        <f t="shared" si="15"/>
        <v>0</v>
      </c>
      <c r="Q124" s="22">
        <f t="shared" si="16"/>
        <v>0</v>
      </c>
      <c r="S124" s="30">
        <f t="shared" si="17"/>
        <v>0</v>
      </c>
      <c r="T124" s="22">
        <f t="shared" si="18"/>
        <v>0</v>
      </c>
      <c r="U124" s="22">
        <f t="shared" si="19"/>
        <v>0</v>
      </c>
      <c r="W124" s="30">
        <f t="shared" si="20"/>
        <v>0</v>
      </c>
      <c r="X124" s="22">
        <f t="shared" si="21"/>
        <v>0</v>
      </c>
      <c r="Y124" s="22">
        <f t="shared" si="22"/>
        <v>0</v>
      </c>
      <c r="AA124" s="30">
        <f t="shared" si="23"/>
        <v>0</v>
      </c>
      <c r="AB124" s="22">
        <f t="shared" si="24"/>
        <v>0</v>
      </c>
      <c r="AC124" s="22">
        <f t="shared" si="27"/>
        <v>0</v>
      </c>
      <c r="AE124" s="30">
        <f t="shared" si="25"/>
        <v>0</v>
      </c>
      <c r="AF124" s="22">
        <f t="shared" si="28"/>
        <v>0</v>
      </c>
      <c r="AG124">
        <f t="shared" si="26"/>
        <v>0</v>
      </c>
      <c r="AH124" s="22"/>
    </row>
    <row r="125" spans="14:34" x14ac:dyDescent="0.45">
      <c r="N125" s="17">
        <v>11</v>
      </c>
      <c r="O125" s="30">
        <f t="shared" si="14"/>
        <v>0</v>
      </c>
      <c r="P125" s="22">
        <f t="shared" si="15"/>
        <v>0</v>
      </c>
      <c r="Q125" s="22">
        <f t="shared" si="16"/>
        <v>0</v>
      </c>
      <c r="S125" s="30">
        <f t="shared" si="17"/>
        <v>0</v>
      </c>
      <c r="T125" s="22">
        <f t="shared" si="18"/>
        <v>0</v>
      </c>
      <c r="U125" s="22">
        <f t="shared" si="19"/>
        <v>0</v>
      </c>
      <c r="W125" s="30">
        <f t="shared" si="20"/>
        <v>0</v>
      </c>
      <c r="X125" s="22">
        <f t="shared" si="21"/>
        <v>0</v>
      </c>
      <c r="Y125" s="22">
        <f t="shared" si="22"/>
        <v>0</v>
      </c>
      <c r="AA125" s="30">
        <f t="shared" si="23"/>
        <v>0</v>
      </c>
      <c r="AB125" s="22">
        <f t="shared" si="24"/>
        <v>0</v>
      </c>
      <c r="AC125" s="22">
        <f t="shared" si="27"/>
        <v>0</v>
      </c>
      <c r="AE125" s="30">
        <f t="shared" si="25"/>
        <v>0</v>
      </c>
      <c r="AF125" s="22">
        <f t="shared" si="28"/>
        <v>0</v>
      </c>
      <c r="AG125">
        <f t="shared" si="26"/>
        <v>0</v>
      </c>
      <c r="AH125" s="22"/>
    </row>
    <row r="126" spans="14:34" x14ac:dyDescent="0.45">
      <c r="N126" s="17">
        <v>12</v>
      </c>
      <c r="O126" s="30">
        <f t="shared" si="14"/>
        <v>0</v>
      </c>
      <c r="P126" s="22">
        <f t="shared" si="15"/>
        <v>0</v>
      </c>
      <c r="Q126" s="22">
        <f t="shared" si="16"/>
        <v>0</v>
      </c>
      <c r="S126" s="30">
        <f t="shared" si="17"/>
        <v>0</v>
      </c>
      <c r="T126" s="22">
        <f t="shared" si="18"/>
        <v>0</v>
      </c>
      <c r="U126" s="22">
        <f t="shared" si="19"/>
        <v>0</v>
      </c>
      <c r="W126" s="30">
        <f t="shared" si="20"/>
        <v>0</v>
      </c>
      <c r="X126" s="22">
        <f t="shared" si="21"/>
        <v>0</v>
      </c>
      <c r="Y126" s="22">
        <f t="shared" si="22"/>
        <v>0</v>
      </c>
      <c r="AA126" s="30">
        <f t="shared" si="23"/>
        <v>0</v>
      </c>
      <c r="AB126" s="22">
        <f t="shared" si="24"/>
        <v>0</v>
      </c>
      <c r="AC126" s="22">
        <f t="shared" si="27"/>
        <v>0</v>
      </c>
      <c r="AE126" s="30">
        <f t="shared" si="25"/>
        <v>0</v>
      </c>
      <c r="AF126" s="22">
        <f t="shared" si="28"/>
        <v>0</v>
      </c>
      <c r="AG126">
        <f t="shared" si="26"/>
        <v>0</v>
      </c>
      <c r="AH126" s="22"/>
    </row>
    <row r="127" spans="14:34" x14ac:dyDescent="0.45">
      <c r="N127" s="17">
        <v>13</v>
      </c>
      <c r="O127" s="30">
        <f t="shared" si="14"/>
        <v>0</v>
      </c>
      <c r="P127" s="22">
        <f t="shared" si="15"/>
        <v>0</v>
      </c>
      <c r="Q127" s="22">
        <f t="shared" si="16"/>
        <v>0</v>
      </c>
      <c r="S127" s="30">
        <f t="shared" si="17"/>
        <v>0</v>
      </c>
      <c r="T127" s="22">
        <f t="shared" si="18"/>
        <v>0</v>
      </c>
      <c r="U127" s="22">
        <f t="shared" si="19"/>
        <v>0</v>
      </c>
      <c r="W127" s="30">
        <f t="shared" si="20"/>
        <v>0</v>
      </c>
      <c r="X127" s="22">
        <f t="shared" si="21"/>
        <v>0</v>
      </c>
      <c r="Y127" s="22">
        <f t="shared" si="22"/>
        <v>0</v>
      </c>
      <c r="AA127" s="30">
        <f t="shared" si="23"/>
        <v>0</v>
      </c>
      <c r="AB127" s="22">
        <f t="shared" si="24"/>
        <v>0</v>
      </c>
      <c r="AC127" s="22">
        <f t="shared" si="27"/>
        <v>0</v>
      </c>
      <c r="AE127" s="30">
        <f t="shared" si="25"/>
        <v>0</v>
      </c>
      <c r="AF127" s="22">
        <f t="shared" si="28"/>
        <v>0</v>
      </c>
      <c r="AG127">
        <f t="shared" si="26"/>
        <v>0</v>
      </c>
      <c r="AH127" s="22"/>
    </row>
    <row r="128" spans="14:34" x14ac:dyDescent="0.45">
      <c r="N128" s="17">
        <v>14</v>
      </c>
      <c r="O128" s="30">
        <f t="shared" si="14"/>
        <v>0</v>
      </c>
      <c r="P128" s="22">
        <f t="shared" si="15"/>
        <v>0</v>
      </c>
      <c r="Q128" s="22">
        <f t="shared" si="16"/>
        <v>0</v>
      </c>
      <c r="S128" s="30">
        <f t="shared" si="17"/>
        <v>0</v>
      </c>
      <c r="T128" s="22">
        <f t="shared" si="18"/>
        <v>0</v>
      </c>
      <c r="U128" s="22">
        <f t="shared" si="19"/>
        <v>0</v>
      </c>
      <c r="W128" s="30">
        <f t="shared" si="20"/>
        <v>0</v>
      </c>
      <c r="X128" s="22">
        <f t="shared" si="21"/>
        <v>0</v>
      </c>
      <c r="Y128" s="22">
        <f t="shared" si="22"/>
        <v>0</v>
      </c>
      <c r="AA128" s="30">
        <f t="shared" si="23"/>
        <v>0</v>
      </c>
      <c r="AB128" s="22">
        <f t="shared" si="24"/>
        <v>0</v>
      </c>
      <c r="AC128" s="22">
        <f t="shared" si="27"/>
        <v>0</v>
      </c>
      <c r="AE128" s="30">
        <f t="shared" si="25"/>
        <v>0</v>
      </c>
      <c r="AF128" s="22">
        <f t="shared" si="28"/>
        <v>0</v>
      </c>
      <c r="AG128">
        <f t="shared" si="26"/>
        <v>0</v>
      </c>
      <c r="AH128" s="22"/>
    </row>
    <row r="129" spans="14:34" x14ac:dyDescent="0.45">
      <c r="N129" s="17" t="s">
        <v>53</v>
      </c>
      <c r="O129" s="30">
        <f t="shared" si="14"/>
        <v>0</v>
      </c>
      <c r="P129" s="22">
        <f t="shared" si="15"/>
        <v>0</v>
      </c>
      <c r="Q129" s="22">
        <f t="shared" si="16"/>
        <v>0</v>
      </c>
      <c r="S129" s="30">
        <f t="shared" si="17"/>
        <v>0</v>
      </c>
      <c r="T129" s="22">
        <f t="shared" si="18"/>
        <v>0</v>
      </c>
      <c r="U129" s="22">
        <f t="shared" si="19"/>
        <v>0</v>
      </c>
      <c r="W129" s="30">
        <f t="shared" si="20"/>
        <v>0</v>
      </c>
      <c r="X129" s="22">
        <f t="shared" si="21"/>
        <v>0</v>
      </c>
      <c r="Y129" s="22">
        <f t="shared" si="22"/>
        <v>0</v>
      </c>
      <c r="AA129" s="30">
        <f t="shared" si="23"/>
        <v>0</v>
      </c>
      <c r="AB129" s="22">
        <f t="shared" si="24"/>
        <v>0</v>
      </c>
      <c r="AC129" s="22">
        <f t="shared" si="27"/>
        <v>0</v>
      </c>
      <c r="AE129" s="30">
        <f t="shared" si="25"/>
        <v>0</v>
      </c>
      <c r="AF129" s="22">
        <f t="shared" si="28"/>
        <v>0</v>
      </c>
      <c r="AG129">
        <f t="shared" si="26"/>
        <v>0</v>
      </c>
      <c r="AH129" s="22"/>
    </row>
    <row r="131" spans="14:34" x14ac:dyDescent="0.45">
      <c r="N131" t="s">
        <v>54</v>
      </c>
      <c r="O131" s="38">
        <f>SUM(O114:O129)</f>
        <v>0</v>
      </c>
      <c r="Q131" s="22">
        <f>SUM(Q114:Q129)</f>
        <v>0</v>
      </c>
      <c r="S131" s="30">
        <f>SUM(S114:S129)</f>
        <v>0</v>
      </c>
      <c r="U131" s="22">
        <f>SUM(U114:U129)</f>
        <v>0</v>
      </c>
      <c r="W131" s="38">
        <f>SUM(W114:W129)</f>
        <v>0</v>
      </c>
      <c r="Y131" s="22">
        <f>SUM(Y114:Y129)</f>
        <v>0</v>
      </c>
      <c r="AA131" s="38">
        <f>SUM(AA114:AA129)</f>
        <v>0</v>
      </c>
      <c r="AC131" s="22">
        <f>SUM(AC114:AC129)</f>
        <v>0</v>
      </c>
      <c r="AE131" s="31">
        <f>SUM(AE114:AE129)</f>
        <v>0</v>
      </c>
      <c r="AF131" s="2"/>
      <c r="AG131">
        <f>SUM(AG114:AG129)</f>
        <v>0</v>
      </c>
      <c r="AH131" s="22"/>
    </row>
    <row r="135" spans="14:34" x14ac:dyDescent="0.45">
      <c r="N135" s="3" t="s">
        <v>26</v>
      </c>
      <c r="P135" s="5" t="str">
        <f>($C$3)</f>
        <v>p7eINT_metier</v>
      </c>
      <c r="T135" s="6" t="s">
        <v>27</v>
      </c>
      <c r="W135" s="7" t="str">
        <f>($C$5)</f>
        <v>Plaice VIIe - International (Used metier based datasets)</v>
      </c>
    </row>
    <row r="136" spans="14:34" x14ac:dyDescent="0.45">
      <c r="N136" s="3"/>
    </row>
    <row r="137" spans="14:34" x14ac:dyDescent="0.45">
      <c r="N137" s="6" t="s">
        <v>29</v>
      </c>
      <c r="P137" s="5">
        <f>($B$7)</f>
        <v>1982</v>
      </c>
      <c r="Q137" s="9"/>
      <c r="R137" s="9"/>
      <c r="S137" s="9"/>
      <c r="T137" s="6" t="s">
        <v>30</v>
      </c>
      <c r="U137" s="10"/>
      <c r="W137" s="5" t="str">
        <f>($D$7)</f>
        <v>Combined</v>
      </c>
    </row>
    <row r="138" spans="14:34" x14ac:dyDescent="0.45">
      <c r="N138" s="6"/>
      <c r="P138" s="6"/>
      <c r="Q138" s="9"/>
      <c r="R138" s="9"/>
      <c r="S138" s="9"/>
      <c r="U138" s="10"/>
    </row>
    <row r="139" spans="14:34" x14ac:dyDescent="0.45">
      <c r="N139" s="6" t="s">
        <v>32</v>
      </c>
      <c r="P139" s="36">
        <f>($F$7)</f>
        <v>42194</v>
      </c>
      <c r="Q139" s="2"/>
      <c r="R139" s="2"/>
      <c r="T139" s="6" t="s">
        <v>33</v>
      </c>
      <c r="U139" s="2"/>
      <c r="W139" s="5" t="str">
        <f>($J$7)</f>
        <v>idh</v>
      </c>
    </row>
    <row r="142" spans="14:34" x14ac:dyDescent="0.45">
      <c r="N142" s="15" t="s">
        <v>68</v>
      </c>
      <c r="X142" s="57" t="s">
        <v>158</v>
      </c>
    </row>
    <row r="143" spans="14:34" x14ac:dyDescent="0.45">
      <c r="X143" s="57" t="s">
        <v>157</v>
      </c>
    </row>
    <row r="144" spans="14:34" x14ac:dyDescent="0.45">
      <c r="N144" s="3" t="s">
        <v>78</v>
      </c>
      <c r="S144">
        <v>-3.0000000000000001E-3</v>
      </c>
      <c r="T144">
        <v>9.5399999999999999E-2</v>
      </c>
      <c r="W144">
        <v>4.3099999999999999E-2</v>
      </c>
    </row>
    <row r="145" spans="10:39" x14ac:dyDescent="0.45">
      <c r="AH145" s="66"/>
      <c r="AI145" s="66"/>
      <c r="AJ145" s="67"/>
      <c r="AK145" s="67"/>
      <c r="AL145" s="67"/>
      <c r="AM145" s="67"/>
    </row>
    <row r="146" spans="10:39" x14ac:dyDescent="0.45">
      <c r="O146" s="37" t="str">
        <f>J13</f>
        <v>TOTAL</v>
      </c>
      <c r="P146" s="2"/>
      <c r="AA146" s="42" t="s">
        <v>79</v>
      </c>
      <c r="AF146" s="42" t="s">
        <v>79</v>
      </c>
      <c r="AH146" s="66"/>
      <c r="AI146" s="66"/>
      <c r="AJ146" s="68" t="s">
        <v>79</v>
      </c>
      <c r="AK146" s="67"/>
      <c r="AL146" s="67"/>
      <c r="AM146" s="67"/>
    </row>
    <row r="147" spans="10:39" x14ac:dyDescent="0.45">
      <c r="O147" s="37" t="str">
        <f>J14</f>
        <v>ANNUAL</v>
      </c>
      <c r="P147" s="2"/>
      <c r="S147" t="s">
        <v>80</v>
      </c>
      <c r="T147" t="s">
        <v>81</v>
      </c>
      <c r="AA147" s="42" t="s">
        <v>82</v>
      </c>
      <c r="AE147" t="s">
        <v>80</v>
      </c>
      <c r="AF147" s="42" t="s">
        <v>82</v>
      </c>
      <c r="AH147" s="66"/>
      <c r="AI147" s="66"/>
      <c r="AJ147" s="68" t="s">
        <v>83</v>
      </c>
      <c r="AK147" s="67"/>
      <c r="AL147" s="67"/>
      <c r="AM147" s="67"/>
    </row>
    <row r="148" spans="10:39" x14ac:dyDescent="0.45">
      <c r="N148" s="17" t="s">
        <v>40</v>
      </c>
      <c r="O148" s="10" t="s">
        <v>74</v>
      </c>
      <c r="P148" s="10" t="s">
        <v>75</v>
      </c>
      <c r="S148" t="s">
        <v>84</v>
      </c>
      <c r="T148" t="s">
        <v>85</v>
      </c>
      <c r="W148" t="s">
        <v>86</v>
      </c>
      <c r="X148" t="s">
        <v>87</v>
      </c>
      <c r="AA148" s="42" t="s">
        <v>88</v>
      </c>
      <c r="AE148" t="s">
        <v>89</v>
      </c>
      <c r="AF148" s="42" t="s">
        <v>90</v>
      </c>
      <c r="AH148" s="66"/>
      <c r="AI148" s="66"/>
      <c r="AJ148" s="68" t="s">
        <v>91</v>
      </c>
      <c r="AK148" s="67"/>
      <c r="AL148" s="67"/>
      <c r="AM148" s="67"/>
    </row>
    <row r="149" spans="10:39" x14ac:dyDescent="0.45">
      <c r="N149" s="17">
        <v>0</v>
      </c>
      <c r="O149" s="30">
        <f t="shared" ref="O149:O164" si="29">SUM(AE81+AE114)</f>
        <v>0</v>
      </c>
      <c r="P149" s="22">
        <f t="shared" ref="P149:P164" si="30">IF(AE81+AE114=0,0,(AE81*AF81+AE114* AF114)/(AE81+AE114))</f>
        <v>0</v>
      </c>
      <c r="Q149" s="22">
        <f t="shared" ref="Q149:Q164" si="31">SUM(O149*P149)</f>
        <v>0</v>
      </c>
      <c r="AF149" s="42"/>
      <c r="AH149" s="66"/>
      <c r="AI149" s="66"/>
      <c r="AJ149" s="67">
        <f t="shared" ref="AJ149:AJ164" si="32">SUM(O149*P149)</f>
        <v>0</v>
      </c>
      <c r="AK149" s="67"/>
      <c r="AL149" s="69">
        <f t="shared" ref="AL149:AL164" si="33">SUM(P149*$AJ$168)</f>
        <v>0</v>
      </c>
      <c r="AM149" s="67"/>
    </row>
    <row r="150" spans="10:39" x14ac:dyDescent="0.45">
      <c r="J150" s="56"/>
      <c r="N150" s="17">
        <v>1</v>
      </c>
      <c r="O150" s="30">
        <f t="shared" si="29"/>
        <v>72000</v>
      </c>
      <c r="P150" s="22">
        <f t="shared" si="30"/>
        <v>0.19800000000000001</v>
      </c>
      <c r="Q150" s="22">
        <f t="shared" si="31"/>
        <v>14256</v>
      </c>
      <c r="S150">
        <v>1.5</v>
      </c>
      <c r="T150" s="22">
        <f t="shared" ref="T150:T164" si="34">P150</f>
        <v>0.19800000000000001</v>
      </c>
      <c r="W150" s="22">
        <f>SUM(($S$144*S150^2)+($T$144*S150)+$W$144)</f>
        <v>0.17945</v>
      </c>
      <c r="X150">
        <f>SUM(O150*W150)</f>
        <v>12920.4</v>
      </c>
      <c r="AA150" s="43">
        <f>SUM(W150*$X$168)</f>
        <v>0.20470648790903581</v>
      </c>
      <c r="AE150">
        <v>1</v>
      </c>
      <c r="AF150" s="43">
        <f>SUM(($S$144*AE150^2)+($T$144*AE150)+$W$144)*$X$168</f>
        <v>0.15457079471537674</v>
      </c>
      <c r="AH150" s="66"/>
      <c r="AI150" s="66"/>
      <c r="AJ150" s="67">
        <f>SUM(O150*P150)</f>
        <v>14256</v>
      </c>
      <c r="AK150" s="67"/>
      <c r="AL150" s="69">
        <f t="shared" si="33"/>
        <v>0.19808098366013627</v>
      </c>
      <c r="AM150" s="67"/>
    </row>
    <row r="151" spans="10:39" x14ac:dyDescent="0.45">
      <c r="J151" s="56"/>
      <c r="N151" s="17">
        <v>2</v>
      </c>
      <c r="O151" s="30">
        <f t="shared" si="29"/>
        <v>278602.5</v>
      </c>
      <c r="P151" s="22">
        <f t="shared" si="30"/>
        <v>0.2891953298186688</v>
      </c>
      <c r="Q151" s="22">
        <f t="shared" si="31"/>
        <v>80570.541875805677</v>
      </c>
      <c r="S151">
        <v>2.5</v>
      </c>
      <c r="T151" s="22">
        <f t="shared" si="34"/>
        <v>0.2891953298186688</v>
      </c>
      <c r="W151" s="22">
        <f t="shared" ref="W151:W164" si="35">SUM(($S$144*S151^2)+($T$144*S151)+$W$144)</f>
        <v>0.26285000000000003</v>
      </c>
      <c r="X151">
        <f t="shared" ref="X151:X164" si="36">SUM(O151*W151)</f>
        <v>73230.667125000007</v>
      </c>
      <c r="AA151" s="43">
        <f t="shared" ref="AA151:AA164" si="37">SUM(W151*$X$168)</f>
        <v>0.2998445268703821</v>
      </c>
      <c r="AE151">
        <v>2</v>
      </c>
      <c r="AF151" s="43">
        <f t="shared" ref="AF151:AF164" si="38">SUM(($S$144*AE151^2)+($T$144*AE151)+$W$144)*$X$168</f>
        <v>0.25313106529403762</v>
      </c>
      <c r="AH151" s="66"/>
      <c r="AI151" s="66"/>
      <c r="AJ151" s="67">
        <f t="shared" si="32"/>
        <v>80570.541875805677</v>
      </c>
      <c r="AK151" s="67"/>
      <c r="AL151" s="69">
        <f t="shared" si="33"/>
        <v>0.28931361313333054</v>
      </c>
      <c r="AM151" s="67"/>
    </row>
    <row r="152" spans="10:39" x14ac:dyDescent="0.45">
      <c r="J152" s="56"/>
      <c r="N152" s="17">
        <v>3</v>
      </c>
      <c r="O152" s="30">
        <f t="shared" si="29"/>
        <v>1928148</v>
      </c>
      <c r="P152" s="22">
        <f t="shared" si="30"/>
        <v>0.36978898224284862</v>
      </c>
      <c r="Q152" s="22">
        <f t="shared" si="31"/>
        <v>713007.8865335841</v>
      </c>
      <c r="S152">
        <v>3.5</v>
      </c>
      <c r="T152" s="22">
        <f t="shared" si="34"/>
        <v>0.36978898224284862</v>
      </c>
      <c r="W152" s="22">
        <f t="shared" si="35"/>
        <v>0.34024999999999994</v>
      </c>
      <c r="X152">
        <f t="shared" si="36"/>
        <v>656052.35699999984</v>
      </c>
      <c r="AA152" s="43">
        <f t="shared" si="37"/>
        <v>0.38813810259709908</v>
      </c>
      <c r="AE152">
        <v>3</v>
      </c>
      <c r="AF152" s="43">
        <f t="shared" si="38"/>
        <v>0.34484687263806929</v>
      </c>
      <c r="AH152" s="66"/>
      <c r="AI152" s="66"/>
      <c r="AJ152" s="67">
        <f t="shared" si="32"/>
        <v>713007.8865335841</v>
      </c>
      <c r="AK152" s="67"/>
      <c r="AL152" s="69">
        <f t="shared" si="33"/>
        <v>0.36994022903709145</v>
      </c>
      <c r="AM152" s="67"/>
    </row>
    <row r="153" spans="10:39" x14ac:dyDescent="0.45">
      <c r="J153" s="56"/>
      <c r="N153" s="17">
        <v>4</v>
      </c>
      <c r="O153" s="30">
        <f t="shared" si="29"/>
        <v>1370904</v>
      </c>
      <c r="P153" s="22">
        <f t="shared" si="30"/>
        <v>0.45206643181178807</v>
      </c>
      <c r="Q153" s="22">
        <f t="shared" si="31"/>
        <v>619739.67963650753</v>
      </c>
      <c r="S153">
        <v>4.5</v>
      </c>
      <c r="T153" s="22">
        <f t="shared" si="34"/>
        <v>0.45206643181178807</v>
      </c>
      <c r="W153" s="22">
        <f t="shared" si="35"/>
        <v>0.41165000000000007</v>
      </c>
      <c r="X153">
        <f t="shared" si="36"/>
        <v>564332.63160000008</v>
      </c>
      <c r="AA153" s="43">
        <f t="shared" si="37"/>
        <v>0.46958721508918699</v>
      </c>
      <c r="AE153">
        <v>4</v>
      </c>
      <c r="AF153" s="43">
        <f t="shared" si="38"/>
        <v>0.42971821674747174</v>
      </c>
      <c r="AH153" s="66"/>
      <c r="AI153" s="66"/>
      <c r="AJ153" s="67">
        <f t="shared" si="32"/>
        <v>619739.67963650753</v>
      </c>
      <c r="AK153" s="67"/>
      <c r="AL153" s="69">
        <f t="shared" si="33"/>
        <v>0.45225133077276208</v>
      </c>
      <c r="AM153" s="67"/>
    </row>
    <row r="154" spans="10:39" x14ac:dyDescent="0.45">
      <c r="J154" s="56"/>
      <c r="N154" s="17">
        <v>5</v>
      </c>
      <c r="O154" s="30">
        <f t="shared" si="29"/>
        <v>257400</v>
      </c>
      <c r="P154" s="22">
        <f t="shared" si="30"/>
        <v>0.53980443640708542</v>
      </c>
      <c r="Q154" s="22">
        <f t="shared" si="31"/>
        <v>138945.6619311838</v>
      </c>
      <c r="S154">
        <v>5.5</v>
      </c>
      <c r="T154" s="22">
        <f t="shared" si="34"/>
        <v>0.53980443640708542</v>
      </c>
      <c r="W154" s="22">
        <f t="shared" si="35"/>
        <v>0.47704999999999997</v>
      </c>
      <c r="X154">
        <f t="shared" si="36"/>
        <v>122792.67</v>
      </c>
      <c r="AA154" s="43">
        <f t="shared" si="37"/>
        <v>0.54419186434664546</v>
      </c>
      <c r="AE154">
        <v>5</v>
      </c>
      <c r="AF154" s="43">
        <f t="shared" si="38"/>
        <v>0.50774509762224485</v>
      </c>
      <c r="AH154" s="66"/>
      <c r="AI154" s="66"/>
      <c r="AJ154" s="67">
        <f t="shared" si="32"/>
        <v>138945.6619311838</v>
      </c>
      <c r="AK154" s="67"/>
      <c r="AL154" s="69">
        <f t="shared" si="33"/>
        <v>0.54002522094758054</v>
      </c>
      <c r="AM154" s="67"/>
    </row>
    <row r="155" spans="10:39" x14ac:dyDescent="0.45">
      <c r="J155" s="56"/>
      <c r="N155" s="17">
        <v>6</v>
      </c>
      <c r="O155" s="30">
        <f t="shared" si="29"/>
        <v>86750</v>
      </c>
      <c r="P155" s="22">
        <f t="shared" si="30"/>
        <v>0.64106203825762897</v>
      </c>
      <c r="Q155" s="22">
        <f t="shared" si="31"/>
        <v>55612.131818849317</v>
      </c>
      <c r="S155">
        <v>6.5</v>
      </c>
      <c r="T155" s="22">
        <f t="shared" si="34"/>
        <v>0.64106203825762897</v>
      </c>
      <c r="W155" s="22">
        <f t="shared" si="35"/>
        <v>0.53644999999999998</v>
      </c>
      <c r="X155">
        <f t="shared" si="36"/>
        <v>46537.037499999999</v>
      </c>
      <c r="AA155" s="43">
        <f t="shared" si="37"/>
        <v>0.61195205036947486</v>
      </c>
      <c r="AE155">
        <v>6</v>
      </c>
      <c r="AF155" s="43">
        <f t="shared" si="38"/>
        <v>0.57892751526238895</v>
      </c>
      <c r="AH155" s="66"/>
      <c r="AI155" s="66"/>
      <c r="AJ155" s="67">
        <f t="shared" si="32"/>
        <v>55612.131818849317</v>
      </c>
      <c r="AK155" s="67"/>
      <c r="AL155" s="69">
        <f t="shared" si="33"/>
        <v>0.64132423800627802</v>
      </c>
      <c r="AM155" s="67"/>
    </row>
    <row r="156" spans="10:39" x14ac:dyDescent="0.45">
      <c r="J156" s="56"/>
      <c r="N156" s="17">
        <v>7</v>
      </c>
      <c r="O156" s="30">
        <f t="shared" si="29"/>
        <v>81800</v>
      </c>
      <c r="P156" s="22">
        <f t="shared" si="30"/>
        <v>0.74071514163901153</v>
      </c>
      <c r="Q156" s="22">
        <f t="shared" si="31"/>
        <v>60590.498586071146</v>
      </c>
      <c r="S156">
        <v>7.5</v>
      </c>
      <c r="T156" s="22">
        <f t="shared" si="34"/>
        <v>0.74071514163901153</v>
      </c>
      <c r="W156" s="22">
        <f t="shared" si="35"/>
        <v>0.5898500000000001</v>
      </c>
      <c r="X156">
        <f t="shared" si="36"/>
        <v>48249.73000000001</v>
      </c>
      <c r="AA156" s="43">
        <f t="shared" si="37"/>
        <v>0.6728677731576751</v>
      </c>
      <c r="AE156">
        <v>7</v>
      </c>
      <c r="AF156" s="43">
        <f t="shared" si="38"/>
        <v>0.64326546966790354</v>
      </c>
      <c r="AH156" s="66"/>
      <c r="AI156" s="66"/>
      <c r="AJ156" s="67">
        <f t="shared" si="32"/>
        <v>60590.498586071146</v>
      </c>
      <c r="AK156" s="67"/>
      <c r="AL156" s="69">
        <f t="shared" si="33"/>
        <v>0.74101810034248761</v>
      </c>
      <c r="AM156" s="67"/>
    </row>
    <row r="157" spans="10:39" x14ac:dyDescent="0.45">
      <c r="J157" s="56"/>
      <c r="N157" s="17">
        <v>8</v>
      </c>
      <c r="O157" s="30">
        <f t="shared" si="29"/>
        <v>15950</v>
      </c>
      <c r="P157" s="22">
        <f t="shared" si="30"/>
        <v>0.82629959708182055</v>
      </c>
      <c r="Q157" s="22">
        <f t="shared" si="31"/>
        <v>13179.478573455037</v>
      </c>
      <c r="S157">
        <v>8.5</v>
      </c>
      <c r="T157" s="22">
        <f t="shared" si="34"/>
        <v>0.82629959708182055</v>
      </c>
      <c r="W157" s="22">
        <f t="shared" si="35"/>
        <v>0.63724999999999998</v>
      </c>
      <c r="X157">
        <f t="shared" si="36"/>
        <v>10164.137499999999</v>
      </c>
      <c r="AA157" s="43">
        <f t="shared" si="37"/>
        <v>0.72693903271124594</v>
      </c>
      <c r="AE157">
        <v>8</v>
      </c>
      <c r="AF157" s="43">
        <f t="shared" si="38"/>
        <v>0.70075896083878908</v>
      </c>
      <c r="AH157" s="66"/>
      <c r="AI157" s="66"/>
      <c r="AJ157" s="67">
        <f t="shared" si="32"/>
        <v>13179.478573455037</v>
      </c>
      <c r="AK157" s="67"/>
      <c r="AL157" s="69">
        <f t="shared" si="33"/>
        <v>0.82663756054515791</v>
      </c>
      <c r="AM157" s="70"/>
    </row>
    <row r="158" spans="10:39" x14ac:dyDescent="0.45">
      <c r="J158" s="56"/>
      <c r="N158" s="17">
        <v>9</v>
      </c>
      <c r="O158" s="30">
        <f t="shared" si="29"/>
        <v>27500</v>
      </c>
      <c r="P158" s="22">
        <f t="shared" si="30"/>
        <v>0.92761954633882493</v>
      </c>
      <c r="Q158" s="22">
        <f t="shared" si="31"/>
        <v>25509.537524317686</v>
      </c>
      <c r="S158">
        <v>9.5</v>
      </c>
      <c r="T158" s="22">
        <f t="shared" si="34"/>
        <v>0.92761954633882493</v>
      </c>
      <c r="W158" s="22">
        <f t="shared" si="35"/>
        <v>0.67865000000000009</v>
      </c>
      <c r="X158">
        <f t="shared" si="36"/>
        <v>18662.875000000004</v>
      </c>
      <c r="Z158" s="5"/>
      <c r="AA158" s="43">
        <f t="shared" si="37"/>
        <v>0.77416582903018771</v>
      </c>
      <c r="AE158">
        <v>9</v>
      </c>
      <c r="AF158" s="43">
        <f t="shared" si="38"/>
        <v>0.75140798877504544</v>
      </c>
      <c r="AH158" s="66"/>
      <c r="AI158" s="66"/>
      <c r="AJ158" s="67">
        <f t="shared" si="32"/>
        <v>25509.537524317686</v>
      </c>
      <c r="AK158" s="67"/>
      <c r="AL158" s="69">
        <f t="shared" si="33"/>
        <v>0.92799895051092818</v>
      </c>
      <c r="AM158" s="67"/>
    </row>
    <row r="159" spans="10:39" x14ac:dyDescent="0.45">
      <c r="J159" s="56"/>
      <c r="L159" s="34" t="s">
        <v>92</v>
      </c>
      <c r="M159" s="30">
        <f>SUM(O159:O164)</f>
        <v>121150</v>
      </c>
      <c r="N159" s="17">
        <v>10</v>
      </c>
      <c r="O159" s="30">
        <f t="shared" si="29"/>
        <v>20150</v>
      </c>
      <c r="P159" s="22">
        <f t="shared" si="30"/>
        <v>1.0507047913565755</v>
      </c>
      <c r="Q159" s="22">
        <f t="shared" si="31"/>
        <v>21171.701545834996</v>
      </c>
      <c r="S159">
        <v>10.5</v>
      </c>
      <c r="T159" s="22">
        <f t="shared" si="34"/>
        <v>1.0507047913565755</v>
      </c>
      <c r="W159" s="22">
        <f t="shared" si="35"/>
        <v>0.71405000000000007</v>
      </c>
      <c r="X159">
        <f t="shared" si="36"/>
        <v>14388.107500000002</v>
      </c>
      <c r="AA159" s="43">
        <f t="shared" si="37"/>
        <v>0.8145481621145001</v>
      </c>
      <c r="AE159">
        <v>10</v>
      </c>
      <c r="AF159" s="43">
        <f t="shared" si="38"/>
        <v>0.79521255347667241</v>
      </c>
      <c r="AH159" s="66"/>
      <c r="AI159" s="66"/>
      <c r="AJ159" s="67">
        <f t="shared" si="32"/>
        <v>21171.701545834996</v>
      </c>
      <c r="AK159" s="67"/>
      <c r="AL159" s="69">
        <f t="shared" si="33"/>
        <v>1.0511345384259025</v>
      </c>
      <c r="AM159" s="71"/>
    </row>
    <row r="160" spans="10:39" x14ac:dyDescent="0.45">
      <c r="N160" s="17">
        <v>11</v>
      </c>
      <c r="O160" s="30">
        <f t="shared" si="29"/>
        <v>19000</v>
      </c>
      <c r="P160" s="22">
        <f t="shared" si="30"/>
        <v>1.1020000000000001</v>
      </c>
      <c r="Q160" s="22">
        <f t="shared" si="31"/>
        <v>20938</v>
      </c>
      <c r="S160">
        <v>11.5</v>
      </c>
      <c r="T160" s="22">
        <f t="shared" si="34"/>
        <v>1.1020000000000001</v>
      </c>
      <c r="W160" s="22">
        <f t="shared" si="35"/>
        <v>0.74345000000000006</v>
      </c>
      <c r="X160">
        <f t="shared" si="36"/>
        <v>14125.550000000001</v>
      </c>
      <c r="AA160" s="43">
        <f t="shared" si="37"/>
        <v>0.84808603196418331</v>
      </c>
      <c r="AE160">
        <v>11</v>
      </c>
      <c r="AF160" s="43">
        <f t="shared" si="38"/>
        <v>0.83217265494367021</v>
      </c>
      <c r="AH160" s="66"/>
      <c r="AI160" s="66"/>
      <c r="AJ160" s="67">
        <f t="shared" si="32"/>
        <v>20938</v>
      </c>
      <c r="AK160" s="67"/>
      <c r="AL160" s="69">
        <f t="shared" si="33"/>
        <v>1.1024507272397484</v>
      </c>
      <c r="AM160" s="67"/>
    </row>
    <row r="161" spans="14:39" x14ac:dyDescent="0.45">
      <c r="N161" s="17">
        <v>12</v>
      </c>
      <c r="O161" s="30">
        <f t="shared" si="29"/>
        <v>7000</v>
      </c>
      <c r="P161" s="22">
        <f t="shared" si="30"/>
        <v>1.1879999999999999</v>
      </c>
      <c r="Q161" s="22">
        <f t="shared" si="31"/>
        <v>8316</v>
      </c>
      <c r="S161">
        <v>12.5</v>
      </c>
      <c r="T161" s="22">
        <f t="shared" si="34"/>
        <v>1.1879999999999999</v>
      </c>
      <c r="W161" s="22">
        <f t="shared" si="35"/>
        <v>0.76684999999999992</v>
      </c>
      <c r="X161">
        <f t="shared" si="36"/>
        <v>5367.95</v>
      </c>
      <c r="AA161" s="43">
        <f t="shared" si="37"/>
        <v>0.87477943857923712</v>
      </c>
      <c r="AE161">
        <v>12</v>
      </c>
      <c r="AF161" s="43">
        <f t="shared" si="38"/>
        <v>0.86228829317603906</v>
      </c>
      <c r="AH161" s="66"/>
      <c r="AI161" s="66"/>
      <c r="AJ161" s="67">
        <f t="shared" si="32"/>
        <v>8316</v>
      </c>
      <c r="AK161" s="67"/>
      <c r="AL161" s="69">
        <f t="shared" si="33"/>
        <v>1.1884859019608174</v>
      </c>
      <c r="AM161" s="67"/>
    </row>
    <row r="162" spans="14:39" x14ac:dyDescent="0.45">
      <c r="N162" s="17">
        <v>13</v>
      </c>
      <c r="O162" s="30">
        <f t="shared" si="29"/>
        <v>7000</v>
      </c>
      <c r="P162" s="22">
        <f t="shared" si="30"/>
        <v>1.2729999999999999</v>
      </c>
      <c r="Q162" s="22">
        <f t="shared" si="31"/>
        <v>8911</v>
      </c>
      <c r="S162">
        <v>13.5</v>
      </c>
      <c r="T162" s="22">
        <f t="shared" si="34"/>
        <v>1.2729999999999999</v>
      </c>
      <c r="W162" s="22">
        <f t="shared" si="35"/>
        <v>0.78425000000000011</v>
      </c>
      <c r="X162">
        <f t="shared" si="36"/>
        <v>5489.7500000000009</v>
      </c>
      <c r="AA162" s="43">
        <f t="shared" si="37"/>
        <v>0.8946283819596621</v>
      </c>
      <c r="AE162">
        <v>13</v>
      </c>
      <c r="AF162" s="43">
        <f t="shared" si="38"/>
        <v>0.88555946817377829</v>
      </c>
      <c r="AH162" s="66"/>
      <c r="AI162" s="66"/>
      <c r="AJ162" s="67">
        <f t="shared" si="32"/>
        <v>8911</v>
      </c>
      <c r="AK162" s="67"/>
      <c r="AL162" s="69">
        <f t="shared" si="33"/>
        <v>1.2735206676735022</v>
      </c>
      <c r="AM162" s="67"/>
    </row>
    <row r="163" spans="14:39" x14ac:dyDescent="0.45">
      <c r="N163" s="17">
        <v>14</v>
      </c>
      <c r="O163" s="30">
        <f t="shared" si="29"/>
        <v>13000</v>
      </c>
      <c r="P163" s="22">
        <f t="shared" si="30"/>
        <v>1.3580000000000001</v>
      </c>
      <c r="Q163" s="22">
        <f t="shared" si="31"/>
        <v>17654</v>
      </c>
      <c r="S163">
        <v>14.5</v>
      </c>
      <c r="T163" s="22">
        <f t="shared" si="34"/>
        <v>1.3580000000000001</v>
      </c>
      <c r="W163" s="22">
        <f t="shared" si="35"/>
        <v>0.79564999999999997</v>
      </c>
      <c r="X163">
        <f t="shared" si="36"/>
        <v>10343.449999999999</v>
      </c>
      <c r="AA163" s="43">
        <f t="shared" si="37"/>
        <v>0.90763286210545746</v>
      </c>
      <c r="AE163">
        <v>14</v>
      </c>
      <c r="AF163" s="43">
        <f t="shared" si="38"/>
        <v>0.90198617993688834</v>
      </c>
      <c r="AH163" s="66"/>
      <c r="AI163" s="66"/>
      <c r="AJ163" s="67">
        <f t="shared" si="32"/>
        <v>17654</v>
      </c>
      <c r="AK163" s="67"/>
      <c r="AL163" s="69">
        <f t="shared" si="33"/>
        <v>1.3585554333861871</v>
      </c>
      <c r="AM163" s="67"/>
    </row>
    <row r="164" spans="14:39" x14ac:dyDescent="0.45">
      <c r="N164" s="17" t="s">
        <v>53</v>
      </c>
      <c r="O164" s="30">
        <f t="shared" si="29"/>
        <v>55000</v>
      </c>
      <c r="P164" s="22">
        <f t="shared" si="30"/>
        <v>1.4419999999999999</v>
      </c>
      <c r="Q164" s="22">
        <f t="shared" si="31"/>
        <v>79310</v>
      </c>
      <c r="S164">
        <v>15.5</v>
      </c>
      <c r="T164" s="22">
        <f t="shared" si="34"/>
        <v>1.4419999999999999</v>
      </c>
      <c r="W164" s="22">
        <f t="shared" si="35"/>
        <v>0.80104999999999993</v>
      </c>
      <c r="X164">
        <f t="shared" si="36"/>
        <v>44057.749999999993</v>
      </c>
      <c r="AA164" s="43">
        <f t="shared" si="37"/>
        <v>0.91379287901662376</v>
      </c>
      <c r="AE164">
        <v>15</v>
      </c>
      <c r="AF164" s="43">
        <f t="shared" si="38"/>
        <v>0.91156842846536934</v>
      </c>
      <c r="AH164" s="66"/>
      <c r="AI164" s="66"/>
      <c r="AJ164" s="67">
        <f t="shared" si="32"/>
        <v>79310</v>
      </c>
      <c r="AK164" s="67"/>
      <c r="AL164" s="69">
        <f t="shared" si="33"/>
        <v>1.4425897900904872</v>
      </c>
      <c r="AM164" s="67"/>
    </row>
    <row r="165" spans="14:39" x14ac:dyDescent="0.45">
      <c r="Z165" s="42" t="s">
        <v>92</v>
      </c>
      <c r="AA165" s="43">
        <f>SUM(AA159*O159/M159)+(AA160*O160/M159)+(AA161*O161/M159)+(AA162*O162/M159)+(AA163*O163/M159)+(AA164*O164/M159)</f>
        <v>0.88295889699532981</v>
      </c>
      <c r="AB165" s="42"/>
      <c r="AC165" s="42"/>
      <c r="AD165" s="42" t="s">
        <v>93</v>
      </c>
      <c r="AE165" s="44">
        <v>10</v>
      </c>
      <c r="AF165" s="43">
        <f>SUM(AF159*O159/M159)+(AF160*O160/M159)+(AF161*O161/M159)+(AF162*O162/M159)+(AF163*O163/M159)+(AF164*O164/M159)</f>
        <v>0.87438573364183458</v>
      </c>
      <c r="AH165" s="66"/>
      <c r="AI165" s="66"/>
      <c r="AJ165" s="66"/>
      <c r="AK165" s="66"/>
      <c r="AL165" s="43">
        <f>SUM(AL159*O159/M159)+(AL160*O160/M159)+(AL161*O161/M159)+(AL162*O162/M159)+(AL163*O163/M159)+(AL164*O164/M159)</f>
        <v>1.290669664410026</v>
      </c>
      <c r="AM165" s="66"/>
    </row>
    <row r="166" spans="14:39" x14ac:dyDescent="0.45">
      <c r="N166" t="s">
        <v>54</v>
      </c>
      <c r="O166" s="31">
        <f>SUM(O149:O164)</f>
        <v>4240204.5</v>
      </c>
      <c r="P166" s="2"/>
      <c r="Q166" s="32">
        <f>SUM(Q149:Q164)</f>
        <v>1877712.1180256095</v>
      </c>
      <c r="W166" t="s">
        <v>94</v>
      </c>
      <c r="X166">
        <f>SUM(X150:X164)</f>
        <v>1646715.0632249997</v>
      </c>
      <c r="AH166" s="66" t="s">
        <v>94</v>
      </c>
      <c r="AI166" s="66"/>
      <c r="AJ166" s="66">
        <f>SUM(AJ149:AJ164)</f>
        <v>1877712.1180256095</v>
      </c>
      <c r="AK166" s="66"/>
      <c r="AL166" s="66"/>
      <c r="AM166" s="66"/>
    </row>
    <row r="167" spans="14:39" x14ac:dyDescent="0.45">
      <c r="AH167" s="66"/>
      <c r="AI167" s="66"/>
      <c r="AJ167" s="66"/>
      <c r="AK167" s="66"/>
      <c r="AL167" s="66"/>
      <c r="AM167" s="66"/>
    </row>
    <row r="168" spans="14:39" x14ac:dyDescent="0.45">
      <c r="N168" t="s">
        <v>95</v>
      </c>
      <c r="O168" s="33">
        <f>IF($Q$166 &gt;0, $Q$166/$J$15/1000,0)</f>
        <v>0.99959115883493788</v>
      </c>
      <c r="P168" s="2"/>
      <c r="W168" t="s">
        <v>96</v>
      </c>
      <c r="X168">
        <f>J15/(X166/1000)</f>
        <v>1.1407438724382046</v>
      </c>
      <c r="AH168" s="66" t="s">
        <v>96</v>
      </c>
      <c r="AI168" s="66"/>
      <c r="AJ168" s="66">
        <f>J15/(AJ166/1000)</f>
        <v>1.0004090083845265</v>
      </c>
      <c r="AK168" s="66"/>
      <c r="AL168" s="66"/>
      <c r="AM168" s="66"/>
    </row>
    <row r="169" spans="14:39" x14ac:dyDescent="0.45">
      <c r="N169" t="s">
        <v>97</v>
      </c>
    </row>
    <row r="170" spans="14:39" x14ac:dyDescent="0.45">
      <c r="N170" t="s">
        <v>98</v>
      </c>
    </row>
  </sheetData>
  <pageMargins left="0.75" right="0.75" top="1" bottom="1" header="0.5" footer="0.5"/>
  <pageSetup paperSize="9" orientation="landscape" blackAndWhite="1" useFirstPageNumber="1" horizontalDpi="4294967292" verticalDpi="4294967292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3793" r:id="rId4" name="Button 1">
              <controlPr defaultSize="0" print="0" autoFill="0" autoLine="0" autoPict="0" macro="'TOTINT+migration(1982)'!PRINT">
                <anchor moveWithCells="1" sizeWithCells="1">
                  <from>
                    <xdr:col>5</xdr:col>
                    <xdr:colOff>354330</xdr:colOff>
                    <xdr:row>2</xdr:row>
                    <xdr:rowOff>0</xdr:rowOff>
                  </from>
                  <to>
                    <xdr:col>7</xdr:col>
                    <xdr:colOff>533400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4" r:id="rId5" name="Button 2">
              <controlPr defaultSize="0" print="0" autoFill="0" autoLine="0" autoPict="0" macro="'TOTINT+migration(1982)'!FIRST">
                <anchor moveWithCells="1" sizeWithCells="1">
                  <from>
                    <xdr:col>4</xdr:col>
                    <xdr:colOff>0</xdr:colOff>
                    <xdr:row>2</xdr:row>
                    <xdr:rowOff>0</xdr:rowOff>
                  </from>
                  <to>
                    <xdr:col>5</xdr:col>
                    <xdr:colOff>354330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5" r:id="rId6" name="Button 3">
              <controlPr defaultSize="0" print="0" autoFill="0" autoLine="0" autoPict="0" macro="'TOTINT+migration(1982)'!SAVE">
                <anchor moveWithCells="1" sizeWithCells="1">
                  <from>
                    <xdr:col>7</xdr:col>
                    <xdr:colOff>533400</xdr:colOff>
                    <xdr:row>2</xdr:row>
                    <xdr:rowOff>0</xdr:rowOff>
                  </from>
                  <to>
                    <xdr:col>10</xdr:col>
                    <xdr:colOff>57150</xdr:colOff>
                    <xdr:row>5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>
    <pageSetUpPr autoPageBreaks="0"/>
  </sheetPr>
  <dimension ref="A1:BC170"/>
  <sheetViews>
    <sheetView zoomScaleNormal="100" workbookViewId="0"/>
  </sheetViews>
  <sheetFormatPr defaultRowHeight="12.3" x14ac:dyDescent="0.45"/>
  <cols>
    <col min="7" max="7" width="2.71875" customWidth="1"/>
    <col min="9" max="9" width="2.71875" customWidth="1"/>
    <col min="10" max="10" width="9.83203125" customWidth="1"/>
    <col min="14" max="14" width="5.71875" customWidth="1"/>
    <col min="15" max="15" width="10.71875" customWidth="1"/>
    <col min="16" max="16" width="7.71875" customWidth="1"/>
    <col min="17" max="17" width="6.71875" hidden="1" customWidth="1"/>
    <col min="18" max="18" width="3.71875" customWidth="1"/>
    <col min="19" max="19" width="10.71875" customWidth="1"/>
    <col min="20" max="20" width="7.71875" customWidth="1"/>
    <col min="21" max="21" width="6.71875" hidden="1" customWidth="1"/>
    <col min="22" max="22" width="3.71875" customWidth="1"/>
    <col min="23" max="23" width="10.71875" customWidth="1"/>
    <col min="24" max="24" width="7.71875" customWidth="1"/>
    <col min="25" max="25" width="6.71875" hidden="1" customWidth="1"/>
    <col min="26" max="26" width="3.71875" customWidth="1"/>
    <col min="27" max="27" width="10.71875" customWidth="1"/>
    <col min="28" max="28" width="7.71875" customWidth="1"/>
    <col min="29" max="29" width="6.71875" hidden="1" customWidth="1"/>
    <col min="30" max="30" width="3.71875" customWidth="1"/>
    <col min="31" max="31" width="10.71875" customWidth="1"/>
    <col min="32" max="32" width="7.71875" customWidth="1"/>
    <col min="33" max="33" width="0" hidden="1" customWidth="1"/>
    <col min="35" max="35" width="5.27734375" customWidth="1"/>
    <col min="36" max="36" width="8.71875" customWidth="1"/>
    <col min="37" max="37" width="6.27734375" customWidth="1"/>
    <col min="38" max="38" width="6.44140625" customWidth="1"/>
  </cols>
  <sheetData>
    <row r="1" spans="1:55" ht="22.5" x14ac:dyDescent="0.75">
      <c r="A1" s="3" t="s">
        <v>22</v>
      </c>
      <c r="C1" s="1" t="s">
        <v>23</v>
      </c>
      <c r="E1" s="2"/>
      <c r="F1" s="3" t="s">
        <v>24</v>
      </c>
      <c r="J1" s="3" t="s">
        <v>25</v>
      </c>
      <c r="N1" s="3" t="s">
        <v>26</v>
      </c>
      <c r="P1" s="5" t="str">
        <f>($C$3)</f>
        <v>p7eINT_metier</v>
      </c>
      <c r="T1" s="6" t="s">
        <v>27</v>
      </c>
      <c r="W1" s="7" t="str">
        <f>($C$5)</f>
        <v>Plaice VIIe - International (Used metier based datasets)</v>
      </c>
    </row>
    <row r="2" spans="1:55" x14ac:dyDescent="0.45">
      <c r="N2" s="3"/>
    </row>
    <row r="3" spans="1:55" x14ac:dyDescent="0.45">
      <c r="A3" s="3" t="s">
        <v>26</v>
      </c>
      <c r="C3" s="11" t="s">
        <v>28</v>
      </c>
      <c r="D3" s="39"/>
      <c r="N3" s="6" t="s">
        <v>29</v>
      </c>
      <c r="P3" s="5">
        <f>($B$7)</f>
        <v>1981</v>
      </c>
      <c r="Q3" s="9"/>
      <c r="R3" s="9"/>
      <c r="S3" s="9"/>
      <c r="T3" s="6" t="s">
        <v>30</v>
      </c>
      <c r="U3" s="10"/>
      <c r="W3" s="5" t="str">
        <f>($D$7)</f>
        <v>Combined</v>
      </c>
    </row>
    <row r="4" spans="1:55" x14ac:dyDescent="0.45">
      <c r="A4" s="3"/>
      <c r="N4" s="6"/>
      <c r="P4" s="6"/>
      <c r="Q4" s="9"/>
      <c r="R4" s="9"/>
      <c r="S4" s="9"/>
      <c r="U4" s="10"/>
    </row>
    <row r="5" spans="1:55" x14ac:dyDescent="0.45">
      <c r="A5" s="6" t="s">
        <v>27</v>
      </c>
      <c r="C5" s="11" t="s">
        <v>31</v>
      </c>
      <c r="D5" s="9"/>
      <c r="E5" s="9"/>
      <c r="G5" s="10"/>
      <c r="N5" s="6" t="s">
        <v>32</v>
      </c>
      <c r="P5" s="36">
        <f>($F$7)</f>
        <v>42194</v>
      </c>
      <c r="Q5" s="2"/>
      <c r="R5" s="2"/>
      <c r="T5" s="6" t="s">
        <v>33</v>
      </c>
      <c r="U5" s="2"/>
      <c r="W5" s="5" t="str">
        <f>($J$7)</f>
        <v>idh</v>
      </c>
    </row>
    <row r="6" spans="1:55" x14ac:dyDescent="0.45">
      <c r="A6" s="6"/>
      <c r="C6" s="6"/>
      <c r="D6" s="9"/>
      <c r="E6" s="9"/>
      <c r="G6" s="10"/>
    </row>
    <row r="7" spans="1:55" x14ac:dyDescent="0.45">
      <c r="A7" s="6" t="s">
        <v>29</v>
      </c>
      <c r="B7" s="12">
        <v>1981</v>
      </c>
      <c r="C7" s="9" t="s">
        <v>30</v>
      </c>
      <c r="D7" s="13" t="str">
        <f>IF(F45=1, "Combined",IF(F45=2, "Separate",""))</f>
        <v>Combined</v>
      </c>
      <c r="E7" s="4" t="s">
        <v>32</v>
      </c>
      <c r="F7" s="35">
        <v>42194</v>
      </c>
      <c r="G7" s="2"/>
      <c r="I7" s="4" t="s">
        <v>33</v>
      </c>
      <c r="J7" s="40" t="s">
        <v>34</v>
      </c>
    </row>
    <row r="8" spans="1:55" x14ac:dyDescent="0.45">
      <c r="N8" s="15" t="s">
        <v>35</v>
      </c>
      <c r="AU8" s="45"/>
    </row>
    <row r="9" spans="1:55" x14ac:dyDescent="0.45">
      <c r="AF9" s="46"/>
      <c r="AG9" s="46"/>
      <c r="AH9" s="46"/>
      <c r="AI9" s="46"/>
      <c r="AJ9" s="46"/>
      <c r="AK9" s="46"/>
      <c r="AL9" s="46"/>
      <c r="AM9" s="46"/>
      <c r="AN9" s="46"/>
      <c r="AO9" s="47"/>
      <c r="AU9" s="45"/>
    </row>
    <row r="10" spans="1:55" x14ac:dyDescent="0.45">
      <c r="A10" t="s">
        <v>36</v>
      </c>
      <c r="N10" s="3" t="s">
        <v>37</v>
      </c>
    </row>
    <row r="11" spans="1:55" x14ac:dyDescent="0.45">
      <c r="A11" t="s">
        <v>38</v>
      </c>
      <c r="AK11" s="9"/>
    </row>
    <row r="12" spans="1:55" x14ac:dyDescent="0.45">
      <c r="O12" s="37" t="str">
        <f>C14</f>
        <v>International</v>
      </c>
      <c r="P12" s="2"/>
      <c r="S12" s="37" t="str">
        <f>D14</f>
        <v>Migration</v>
      </c>
      <c r="T12" s="2"/>
      <c r="U12" s="5"/>
      <c r="W12" s="37" t="str">
        <f>E14</f>
        <v>-</v>
      </c>
      <c r="X12" s="2"/>
      <c r="Z12" s="5"/>
      <c r="AA12" s="37" t="str">
        <f>F14</f>
        <v>-</v>
      </c>
      <c r="AB12" s="2"/>
      <c r="AC12" s="5"/>
      <c r="AJ12" s="9"/>
      <c r="AX12" s="42"/>
      <c r="BC12" s="42"/>
    </row>
    <row r="13" spans="1:55" x14ac:dyDescent="0.45">
      <c r="I13" s="4"/>
      <c r="J13" s="16" t="s">
        <v>39</v>
      </c>
      <c r="N13" s="17" t="s">
        <v>40</v>
      </c>
      <c r="O13" s="10"/>
      <c r="P13" s="10"/>
      <c r="S13" s="10"/>
      <c r="T13" s="10"/>
      <c r="U13" s="10"/>
      <c r="W13" s="10" t="s">
        <v>41</v>
      </c>
      <c r="X13" s="10" t="s">
        <v>42</v>
      </c>
      <c r="AA13" s="10" t="s">
        <v>41</v>
      </c>
      <c r="AB13" s="10" t="s">
        <v>42</v>
      </c>
      <c r="AC13" s="10"/>
      <c r="AE13" s="10"/>
      <c r="AX13" s="42"/>
      <c r="BC13" s="42"/>
    </row>
    <row r="14" spans="1:55" x14ac:dyDescent="0.45">
      <c r="C14" s="41" t="s">
        <v>43</v>
      </c>
      <c r="D14" s="41" t="s">
        <v>44</v>
      </c>
      <c r="E14" s="41" t="s">
        <v>45</v>
      </c>
      <c r="F14" s="41" t="s">
        <v>45</v>
      </c>
      <c r="H14" s="16" t="s">
        <v>46</v>
      </c>
      <c r="I14" s="4"/>
      <c r="J14" s="16" t="s">
        <v>47</v>
      </c>
      <c r="N14" s="17">
        <v>0</v>
      </c>
      <c r="O14" s="30"/>
      <c r="P14" s="22"/>
      <c r="Q14" s="18"/>
      <c r="S14" s="30"/>
      <c r="T14" s="22"/>
      <c r="U14" s="20"/>
      <c r="W14" s="30">
        <v>0</v>
      </c>
      <c r="X14" s="22">
        <v>0</v>
      </c>
      <c r="AA14" s="30">
        <v>0</v>
      </c>
      <c r="AB14" s="22">
        <v>0</v>
      </c>
      <c r="AC14" s="23"/>
      <c r="AE14" s="22"/>
      <c r="AX14" s="42"/>
      <c r="BC14" s="42"/>
    </row>
    <row r="15" spans="1:55" x14ac:dyDescent="0.45">
      <c r="A15" t="s">
        <v>48</v>
      </c>
      <c r="C15" s="20">
        <v>1501</v>
      </c>
      <c r="D15" s="22">
        <v>175.37906395223999</v>
      </c>
      <c r="E15" s="20">
        <f>0</f>
        <v>0</v>
      </c>
      <c r="F15" s="20">
        <f>0</f>
        <v>0</v>
      </c>
      <c r="H15" s="22"/>
      <c r="J15" s="22">
        <f>SUM(C15:F15)</f>
        <v>1676.3790639522399</v>
      </c>
      <c r="N15" s="17">
        <v>1</v>
      </c>
      <c r="O15" s="30">
        <v>41000</v>
      </c>
      <c r="P15" s="22">
        <v>0.154</v>
      </c>
      <c r="Q15" s="18"/>
      <c r="S15" s="30">
        <v>0</v>
      </c>
      <c r="T15" s="22">
        <v>0</v>
      </c>
      <c r="U15" s="20"/>
      <c r="W15" s="30">
        <v>0</v>
      </c>
      <c r="X15" s="22">
        <v>0</v>
      </c>
      <c r="AA15" s="30">
        <v>0</v>
      </c>
      <c r="AB15" s="22">
        <v>0</v>
      </c>
      <c r="AC15" s="23"/>
      <c r="AE15" s="22"/>
      <c r="BC15" s="42"/>
    </row>
    <row r="16" spans="1:55" x14ac:dyDescent="0.45">
      <c r="N16" s="17">
        <v>2</v>
      </c>
      <c r="O16" s="30">
        <v>657000</v>
      </c>
      <c r="P16" s="22">
        <v>0.28699999999999998</v>
      </c>
      <c r="Q16" s="18"/>
      <c r="S16" s="30">
        <v>9877.5</v>
      </c>
      <c r="T16" s="22">
        <v>0.223836113432061</v>
      </c>
      <c r="U16" s="20"/>
      <c r="W16" s="30">
        <v>0</v>
      </c>
      <c r="X16" s="22">
        <v>0</v>
      </c>
      <c r="AA16" s="30">
        <v>0</v>
      </c>
      <c r="AB16" s="22">
        <v>0</v>
      </c>
      <c r="AC16" s="23"/>
      <c r="AE16" s="22"/>
      <c r="AQ16" s="22"/>
      <c r="AT16" s="22"/>
      <c r="AX16" s="43"/>
      <c r="BC16" s="43"/>
    </row>
    <row r="17" spans="1:55" x14ac:dyDescent="0.45">
      <c r="A17" t="s">
        <v>49</v>
      </c>
      <c r="C17" s="20">
        <v>1501</v>
      </c>
      <c r="D17" s="22">
        <v>175.37906395223999</v>
      </c>
      <c r="E17" s="20">
        <f>0</f>
        <v>0</v>
      </c>
      <c r="F17" s="20">
        <f>0</f>
        <v>0</v>
      </c>
      <c r="H17" s="22">
        <f>SUM(C17:F17)</f>
        <v>1676.3790639522399</v>
      </c>
      <c r="I17" s="22"/>
      <c r="J17" s="22"/>
      <c r="N17" s="17">
        <v>3</v>
      </c>
      <c r="O17" s="30">
        <v>1854000</v>
      </c>
      <c r="P17" s="22">
        <v>0.41699999999999998</v>
      </c>
      <c r="Q17" s="18"/>
      <c r="S17" s="30">
        <v>214491</v>
      </c>
      <c r="T17" s="22">
        <v>0.28727333798355298</v>
      </c>
      <c r="U17" s="20"/>
      <c r="W17" s="30">
        <v>0</v>
      </c>
      <c r="X17" s="22">
        <v>0</v>
      </c>
      <c r="AA17" s="30">
        <v>0</v>
      </c>
      <c r="AB17" s="22">
        <v>0</v>
      </c>
      <c r="AC17" s="23"/>
      <c r="AE17" s="22"/>
      <c r="AQ17" s="22"/>
      <c r="AT17" s="22"/>
      <c r="AX17" s="43"/>
      <c r="BC17" s="43"/>
    </row>
    <row r="18" spans="1:55" x14ac:dyDescent="0.45">
      <c r="N18" s="17">
        <v>4</v>
      </c>
      <c r="O18" s="30">
        <v>381000</v>
      </c>
      <c r="P18" s="22">
        <v>0.54300000000000004</v>
      </c>
      <c r="Q18" s="18"/>
      <c r="S18" s="30">
        <v>174240</v>
      </c>
      <c r="T18" s="22">
        <v>0.37194143859088002</v>
      </c>
      <c r="U18" s="20"/>
      <c r="W18" s="30">
        <v>0</v>
      </c>
      <c r="X18" s="22">
        <v>0</v>
      </c>
      <c r="AA18" s="30">
        <v>0</v>
      </c>
      <c r="AB18" s="22">
        <v>0</v>
      </c>
      <c r="AC18" s="23"/>
      <c r="AE18" s="22"/>
      <c r="AQ18" s="22"/>
      <c r="AT18" s="22"/>
      <c r="AX18" s="43"/>
      <c r="BC18" s="43"/>
    </row>
    <row r="19" spans="1:55" x14ac:dyDescent="0.45">
      <c r="A19" t="s">
        <v>50</v>
      </c>
      <c r="C19" s="20">
        <v>1501</v>
      </c>
      <c r="D19" s="22">
        <v>175.37906395223999</v>
      </c>
      <c r="E19" s="20">
        <v>0</v>
      </c>
      <c r="F19" s="20">
        <v>0</v>
      </c>
      <c r="H19" s="22"/>
      <c r="I19" s="22"/>
      <c r="J19" s="22"/>
      <c r="N19" s="17">
        <v>5</v>
      </c>
      <c r="O19" s="30">
        <v>95000</v>
      </c>
      <c r="P19" s="22">
        <v>0.66600000000000004</v>
      </c>
      <c r="Q19" s="18"/>
      <c r="S19" s="30">
        <v>22650</v>
      </c>
      <c r="T19" s="22">
        <v>0.495728765961576</v>
      </c>
      <c r="U19" s="20"/>
      <c r="W19" s="30">
        <v>0</v>
      </c>
      <c r="X19" s="22">
        <v>0</v>
      </c>
      <c r="AA19" s="30">
        <v>0</v>
      </c>
      <c r="AB19" s="22">
        <v>0</v>
      </c>
      <c r="AC19" s="23"/>
      <c r="AE19" s="22"/>
      <c r="AQ19" s="22"/>
      <c r="AT19" s="22"/>
      <c r="AX19" s="43"/>
      <c r="BC19" s="43"/>
    </row>
    <row r="20" spans="1:55" x14ac:dyDescent="0.45">
      <c r="N20" s="17">
        <v>6</v>
      </c>
      <c r="O20" s="30">
        <v>89000</v>
      </c>
      <c r="P20" s="22">
        <v>0.78500000000000003</v>
      </c>
      <c r="Q20" s="18"/>
      <c r="S20" s="30">
        <v>12150</v>
      </c>
      <c r="T20" s="22">
        <v>0.61770490495425401</v>
      </c>
      <c r="U20" s="20"/>
      <c r="W20" s="30">
        <v>0</v>
      </c>
      <c r="X20" s="22">
        <v>0</v>
      </c>
      <c r="AA20" s="30">
        <v>0</v>
      </c>
      <c r="AB20" s="22">
        <v>0</v>
      </c>
      <c r="AC20" s="23"/>
      <c r="AE20" s="22"/>
      <c r="AQ20" s="22"/>
      <c r="AT20" s="22"/>
      <c r="AX20" s="43"/>
      <c r="BC20" s="43"/>
    </row>
    <row r="21" spans="1:55" x14ac:dyDescent="0.45">
      <c r="A21" t="s">
        <v>51</v>
      </c>
      <c r="C21" s="13">
        <f>IF(C19=0, 0,IF(C19&lt;&gt; 0, C17/C19))</f>
        <v>1</v>
      </c>
      <c r="D21" s="13">
        <f>IF(D19=0, 0,IF(D19&lt;&gt; 0, D17/D19))</f>
        <v>1</v>
      </c>
      <c r="E21" s="13">
        <f>IF(E19=0, 0,IF(E19&lt;&gt; 0, E17/E19))</f>
        <v>0</v>
      </c>
      <c r="F21" s="13">
        <f>IF(F19=0, 0,IF(F19&lt;&gt; 0, F17/F19))</f>
        <v>0</v>
      </c>
      <c r="J21" s="13">
        <f>IF(H17=0, 0,IF(H17&lt;&gt; 0, J15/H17))</f>
        <v>1</v>
      </c>
      <c r="N21" s="17">
        <v>7</v>
      </c>
      <c r="O21" s="30">
        <v>16000</v>
      </c>
      <c r="P21" s="22">
        <v>0.9</v>
      </c>
      <c r="Q21" s="18"/>
      <c r="S21" s="30">
        <v>4200</v>
      </c>
      <c r="T21" s="22">
        <v>0.73638409052850196</v>
      </c>
      <c r="U21" s="20"/>
      <c r="W21" s="30">
        <v>0</v>
      </c>
      <c r="X21" s="22">
        <v>0</v>
      </c>
      <c r="AA21" s="30">
        <v>0</v>
      </c>
      <c r="AB21" s="22">
        <v>0</v>
      </c>
      <c r="AC21" s="23"/>
      <c r="AE21" s="22"/>
      <c r="AQ21" s="22"/>
      <c r="AT21" s="22"/>
      <c r="AX21" s="43"/>
      <c r="BC21" s="43"/>
    </row>
    <row r="22" spans="1:55" x14ac:dyDescent="0.45">
      <c r="N22" s="17">
        <v>8</v>
      </c>
      <c r="O22" s="30">
        <v>43000</v>
      </c>
      <c r="P22" s="22">
        <v>1.0129999999999999</v>
      </c>
      <c r="Q22" s="18"/>
      <c r="S22" s="30">
        <v>3150</v>
      </c>
      <c r="T22" s="22">
        <v>0.88739619055246</v>
      </c>
      <c r="U22" s="20"/>
      <c r="W22" s="30">
        <v>0</v>
      </c>
      <c r="X22" s="22">
        <v>0</v>
      </c>
      <c r="AA22" s="30">
        <v>0</v>
      </c>
      <c r="AB22" s="22">
        <v>0</v>
      </c>
      <c r="AC22" s="23"/>
      <c r="AE22" s="22"/>
      <c r="AQ22" s="22"/>
      <c r="AT22" s="22"/>
      <c r="AX22" s="43"/>
      <c r="BC22" s="43"/>
    </row>
    <row r="23" spans="1:55" x14ac:dyDescent="0.45">
      <c r="N23" s="17">
        <v>9</v>
      </c>
      <c r="O23" s="30">
        <v>14000</v>
      </c>
      <c r="P23" s="22">
        <v>1.121</v>
      </c>
      <c r="Q23" s="18"/>
      <c r="S23" s="30">
        <v>4350</v>
      </c>
      <c r="T23" s="22">
        <v>1.03905230392744</v>
      </c>
      <c r="U23" s="20"/>
      <c r="W23" s="30">
        <v>0</v>
      </c>
      <c r="X23" s="22">
        <v>0</v>
      </c>
      <c r="AA23" s="30">
        <v>0</v>
      </c>
      <c r="AB23" s="22">
        <v>0</v>
      </c>
      <c r="AC23" s="23"/>
      <c r="AE23" s="22"/>
      <c r="AQ23" s="22"/>
      <c r="AT23" s="22"/>
      <c r="AX23" s="43"/>
      <c r="BC23" s="43"/>
    </row>
    <row r="24" spans="1:55" x14ac:dyDescent="0.45">
      <c r="A24" t="s">
        <v>52</v>
      </c>
      <c r="C24" s="24">
        <f>IF($Q$98+$Q$131 &gt;0,($Q$98+$Q$131)/$C$17/1000,0)</f>
        <v>0.99961558960692865</v>
      </c>
      <c r="D24" s="24">
        <f>IF($U$98+$U$131 &gt;0,($U$98+$U$131)/$D$17/1000,0)</f>
        <v>1.0000000000000018</v>
      </c>
      <c r="E24" s="24">
        <f>IF($Y$98+$Y$131 &gt;0,($Y$98+$Y$131)/$E$17/1000,0)</f>
        <v>0</v>
      </c>
      <c r="F24" s="24">
        <f>IF($AC$98+$AC$131 &gt;0,($AC$98+$AC$131)/$F$17/1000,0)</f>
        <v>0</v>
      </c>
      <c r="G24" s="10"/>
      <c r="H24" s="10"/>
      <c r="I24" s="10"/>
      <c r="J24" s="24">
        <f>IF($AG$98+$AG$131 &gt;0,($AG$98+$AG$131)/$J$15/1000,0)</f>
        <v>0.99965580577065927</v>
      </c>
      <c r="N24" s="17">
        <v>10</v>
      </c>
      <c r="O24" s="30">
        <v>16000</v>
      </c>
      <c r="P24" s="22">
        <v>1.226</v>
      </c>
      <c r="Q24" s="18"/>
      <c r="S24" s="30">
        <v>13950</v>
      </c>
      <c r="T24" s="22">
        <v>1.2618022292144599</v>
      </c>
      <c r="U24" s="20"/>
      <c r="W24" s="30">
        <v>0</v>
      </c>
      <c r="X24" s="22">
        <v>0</v>
      </c>
      <c r="AA24" s="30">
        <v>0</v>
      </c>
      <c r="AB24" s="22">
        <v>0</v>
      </c>
      <c r="AC24" s="23"/>
      <c r="AE24" s="22"/>
      <c r="AQ24" s="22"/>
      <c r="AT24" s="22"/>
      <c r="AW24" s="5"/>
      <c r="AX24" s="43"/>
      <c r="BC24" s="43"/>
    </row>
    <row r="25" spans="1:55" x14ac:dyDescent="0.45">
      <c r="N25" s="17">
        <v>11</v>
      </c>
      <c r="O25" s="30">
        <v>12000</v>
      </c>
      <c r="P25" s="22">
        <v>1.327</v>
      </c>
      <c r="Q25" s="18"/>
      <c r="S25" s="30"/>
      <c r="T25" s="22"/>
      <c r="U25" s="20"/>
      <c r="W25" s="30">
        <v>0</v>
      </c>
      <c r="X25" s="22">
        <v>0</v>
      </c>
      <c r="AA25" s="30">
        <v>0</v>
      </c>
      <c r="AB25" s="22">
        <v>0</v>
      </c>
      <c r="AC25" s="23"/>
      <c r="AE25" s="22"/>
      <c r="AQ25" s="22"/>
      <c r="AT25" s="22"/>
      <c r="AX25" s="43"/>
      <c r="BC25" s="43"/>
    </row>
    <row r="26" spans="1:55" x14ac:dyDescent="0.45">
      <c r="N26" s="17">
        <v>12</v>
      </c>
      <c r="O26" s="30">
        <v>9000</v>
      </c>
      <c r="P26" s="22">
        <v>1.425</v>
      </c>
      <c r="Q26" s="18"/>
      <c r="S26" s="30"/>
      <c r="T26" s="22"/>
      <c r="U26" s="20"/>
      <c r="W26" s="30">
        <v>0</v>
      </c>
      <c r="X26" s="22">
        <v>0</v>
      </c>
      <c r="AA26" s="30">
        <v>0</v>
      </c>
      <c r="AB26" s="22">
        <v>0</v>
      </c>
      <c r="AC26" s="23"/>
      <c r="AE26" s="22"/>
      <c r="AQ26" s="22"/>
      <c r="AT26" s="22"/>
      <c r="AX26" s="43"/>
      <c r="BC26" s="43"/>
    </row>
    <row r="27" spans="1:55" x14ac:dyDescent="0.45">
      <c r="N27" s="17">
        <v>13</v>
      </c>
      <c r="O27" s="30">
        <v>13000</v>
      </c>
      <c r="P27" s="22">
        <v>1.5189999999999999</v>
      </c>
      <c r="Q27" s="18"/>
      <c r="S27" s="30"/>
      <c r="T27" s="22"/>
      <c r="U27" s="20"/>
      <c r="W27" s="30">
        <v>0</v>
      </c>
      <c r="X27" s="22">
        <v>0</v>
      </c>
      <c r="AA27" s="30">
        <v>0</v>
      </c>
      <c r="AB27" s="22">
        <v>0</v>
      </c>
      <c r="AC27" s="23"/>
      <c r="AE27" s="22"/>
      <c r="AQ27" s="22"/>
      <c r="AT27" s="22"/>
      <c r="AX27" s="43"/>
      <c r="BC27" s="43"/>
    </row>
    <row r="28" spans="1:55" x14ac:dyDescent="0.45">
      <c r="N28" s="17">
        <v>14</v>
      </c>
      <c r="O28" s="30">
        <v>3000</v>
      </c>
      <c r="P28" s="22">
        <v>1.61</v>
      </c>
      <c r="Q28" s="18"/>
      <c r="S28" s="30"/>
      <c r="T28" s="22"/>
      <c r="U28" s="20"/>
      <c r="W28" s="30">
        <v>0</v>
      </c>
      <c r="X28" s="22">
        <v>0</v>
      </c>
      <c r="AA28" s="30">
        <v>0</v>
      </c>
      <c r="AB28" s="22">
        <v>0</v>
      </c>
      <c r="AC28" s="23"/>
      <c r="AE28" s="22"/>
      <c r="AQ28" s="22"/>
      <c r="AT28" s="22"/>
      <c r="AX28" s="43"/>
      <c r="BC28" s="43"/>
    </row>
    <row r="29" spans="1:55" x14ac:dyDescent="0.45">
      <c r="N29" s="17" t="s">
        <v>53</v>
      </c>
      <c r="O29" s="30">
        <v>27000</v>
      </c>
      <c r="P29" s="22">
        <v>1.6970000000000001</v>
      </c>
      <c r="Q29" s="18"/>
      <c r="S29" s="30"/>
      <c r="T29" s="22"/>
      <c r="U29" s="20"/>
      <c r="W29" s="30">
        <v>0</v>
      </c>
      <c r="X29" s="22">
        <v>0</v>
      </c>
      <c r="AA29" s="30">
        <v>0</v>
      </c>
      <c r="AB29" s="22">
        <v>0</v>
      </c>
      <c r="AC29" s="23"/>
      <c r="AE29" s="22"/>
      <c r="AQ29" s="22"/>
      <c r="AT29" s="22"/>
      <c r="AX29" s="43"/>
      <c r="BC29" s="43"/>
    </row>
    <row r="30" spans="1:55" x14ac:dyDescent="0.45">
      <c r="AQ30" s="22"/>
      <c r="AT30" s="22"/>
      <c r="AX30" s="43"/>
      <c r="BC30" s="43"/>
    </row>
    <row r="31" spans="1:55" x14ac:dyDescent="0.45">
      <c r="N31" t="s">
        <v>54</v>
      </c>
      <c r="O31" s="31">
        <f>SUM(O14:O29)</f>
        <v>3270000</v>
      </c>
      <c r="P31" s="2"/>
      <c r="S31" s="31">
        <f>SUM(S14:S29)</f>
        <v>459058.5</v>
      </c>
      <c r="T31" s="2"/>
      <c r="U31" s="5"/>
      <c r="V31" s="5"/>
      <c r="W31" s="31">
        <f>SUM(W14:W29)</f>
        <v>0</v>
      </c>
      <c r="X31" s="2"/>
      <c r="Y31" s="5"/>
      <c r="Z31" s="5"/>
      <c r="AA31" s="31">
        <f>SUM(AA14:AA29)</f>
        <v>0</v>
      </c>
      <c r="AB31" s="2"/>
      <c r="AC31" s="5"/>
      <c r="AW31" s="42"/>
      <c r="AX31" s="43"/>
      <c r="AY31" s="42"/>
      <c r="AZ31" s="42"/>
      <c r="BA31" s="42"/>
      <c r="BB31" s="44"/>
      <c r="BC31" s="43"/>
    </row>
    <row r="32" spans="1:55" x14ac:dyDescent="0.45">
      <c r="A32" s="46"/>
      <c r="B32" s="46"/>
      <c r="C32" s="46"/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7"/>
    </row>
    <row r="33" spans="1:38" x14ac:dyDescent="0.45">
      <c r="P33" s="3"/>
      <c r="U33" s="3"/>
      <c r="Z33" s="3"/>
      <c r="AE33" s="3"/>
      <c r="AK33" s="9"/>
    </row>
    <row r="34" spans="1:38" x14ac:dyDescent="0.45">
      <c r="N34" s="3" t="s">
        <v>26</v>
      </c>
      <c r="P34" s="5" t="str">
        <f>($C$3)</f>
        <v>p7eINT_metier</v>
      </c>
      <c r="T34" s="6" t="s">
        <v>27</v>
      </c>
      <c r="W34" s="7" t="str">
        <f>($C$5)</f>
        <v>Plaice VIIe - International (Used metier based datasets)</v>
      </c>
    </row>
    <row r="35" spans="1:38" x14ac:dyDescent="0.45">
      <c r="N35" s="3"/>
    </row>
    <row r="36" spans="1:38" x14ac:dyDescent="0.45">
      <c r="N36" s="6" t="s">
        <v>29</v>
      </c>
      <c r="P36" s="5">
        <f>($B$7)</f>
        <v>1981</v>
      </c>
      <c r="Q36" s="9"/>
      <c r="R36" s="9"/>
      <c r="S36" s="9"/>
      <c r="T36" s="6" t="s">
        <v>30</v>
      </c>
      <c r="U36" s="10"/>
      <c r="W36" s="5" t="str">
        <f>($D$7)</f>
        <v>Combined</v>
      </c>
    </row>
    <row r="37" spans="1:38" x14ac:dyDescent="0.45">
      <c r="C37" s="25" t="s">
        <v>55</v>
      </c>
      <c r="D37" s="26"/>
      <c r="E37" s="26"/>
      <c r="F37" s="27"/>
      <c r="N37" s="6"/>
      <c r="P37" s="6"/>
      <c r="Q37" s="9"/>
      <c r="R37" s="9"/>
      <c r="S37" s="9"/>
      <c r="U37" s="10"/>
    </row>
    <row r="38" spans="1:38" x14ac:dyDescent="0.45">
      <c r="C38" s="26"/>
      <c r="D38" s="26"/>
      <c r="E38" s="26"/>
      <c r="F38" s="28"/>
      <c r="N38" s="6" t="s">
        <v>32</v>
      </c>
      <c r="P38" s="36">
        <f>($F$7)</f>
        <v>42194</v>
      </c>
      <c r="Q38" s="2"/>
      <c r="R38" s="2"/>
      <c r="T38" s="6" t="s">
        <v>33</v>
      </c>
      <c r="U38" s="2"/>
      <c r="W38" s="5" t="str">
        <f>($J$7)</f>
        <v>idh</v>
      </c>
    </row>
    <row r="39" spans="1:38" x14ac:dyDescent="0.45">
      <c r="C39" s="26" t="s">
        <v>56</v>
      </c>
      <c r="D39" s="26"/>
      <c r="E39" s="26"/>
      <c r="F39" s="27">
        <f>1</f>
        <v>1</v>
      </c>
    </row>
    <row r="40" spans="1:38" x14ac:dyDescent="0.45">
      <c r="C40" s="26" t="s">
        <v>57</v>
      </c>
      <c r="D40" s="26"/>
      <c r="E40" s="26"/>
      <c r="F40" s="28" t="str">
        <f>"n"</f>
        <v>n</v>
      </c>
    </row>
    <row r="41" spans="1:38" x14ac:dyDescent="0.45">
      <c r="C41" s="26" t="s">
        <v>58</v>
      </c>
      <c r="D41" s="26"/>
      <c r="E41" s="26"/>
      <c r="F41" s="28">
        <f>1</f>
        <v>1</v>
      </c>
      <c r="N41" s="15" t="s">
        <v>35</v>
      </c>
    </row>
    <row r="42" spans="1:38" x14ac:dyDescent="0.45">
      <c r="C42" s="26" t="s">
        <v>59</v>
      </c>
      <c r="D42" s="26"/>
      <c r="E42" s="26"/>
      <c r="F42" s="27">
        <f>2</f>
        <v>2</v>
      </c>
    </row>
    <row r="43" spans="1:38" x14ac:dyDescent="0.45">
      <c r="C43" s="26" t="s">
        <v>60</v>
      </c>
      <c r="D43" s="26"/>
      <c r="E43" s="26"/>
      <c r="F43" s="29" t="str">
        <f>"n"</f>
        <v>n</v>
      </c>
      <c r="N43" s="3" t="s">
        <v>61</v>
      </c>
    </row>
    <row r="44" spans="1:38" x14ac:dyDescent="0.45">
      <c r="C44" s="26" t="s">
        <v>62</v>
      </c>
      <c r="D44" s="26"/>
      <c r="E44" s="26"/>
      <c r="F44" s="29">
        <f>3</f>
        <v>3</v>
      </c>
      <c r="AK44" s="9"/>
    </row>
    <row r="45" spans="1:38" x14ac:dyDescent="0.45">
      <c r="C45" s="26" t="s">
        <v>63</v>
      </c>
      <c r="D45" s="26"/>
      <c r="E45" s="26"/>
      <c r="F45" s="26">
        <f>1</f>
        <v>1</v>
      </c>
      <c r="O45" s="37" t="str">
        <f>C14</f>
        <v>International</v>
      </c>
      <c r="P45" s="2"/>
      <c r="S45" s="37" t="str">
        <f>D14</f>
        <v>Migration</v>
      </c>
      <c r="T45" s="2"/>
      <c r="W45" s="37" t="str">
        <f>E14</f>
        <v>-</v>
      </c>
      <c r="X45" s="2"/>
      <c r="AA45" s="37" t="str">
        <f>F14</f>
        <v>-</v>
      </c>
      <c r="AB45" s="2"/>
      <c r="AK45" s="9"/>
    </row>
    <row r="46" spans="1:38" x14ac:dyDescent="0.45">
      <c r="C46" s="26" t="s">
        <v>64</v>
      </c>
      <c r="D46" s="26"/>
      <c r="E46" s="26"/>
      <c r="F46" s="29" t="str">
        <f>"n"</f>
        <v>n</v>
      </c>
      <c r="N46" s="17" t="s">
        <v>40</v>
      </c>
      <c r="O46" s="10" t="s">
        <v>41</v>
      </c>
      <c r="P46" s="10" t="s">
        <v>42</v>
      </c>
      <c r="S46" s="10" t="s">
        <v>41</v>
      </c>
      <c r="T46" s="10" t="s">
        <v>42</v>
      </c>
      <c r="W46" s="10" t="s">
        <v>41</v>
      </c>
      <c r="X46" s="10" t="s">
        <v>42</v>
      </c>
      <c r="AA46" s="10" t="s">
        <v>41</v>
      </c>
      <c r="AB46" s="10" t="s">
        <v>42</v>
      </c>
      <c r="AC46" s="17"/>
      <c r="AE46" s="10"/>
      <c r="AH46" s="10"/>
      <c r="AJ46" s="10"/>
      <c r="AK46" s="10"/>
      <c r="AL46" s="10"/>
    </row>
    <row r="47" spans="1:38" x14ac:dyDescent="0.45">
      <c r="C47" s="26" t="s">
        <v>65</v>
      </c>
      <c r="D47" s="26"/>
      <c r="E47" s="26"/>
      <c r="F47" s="26">
        <f>2</f>
        <v>2</v>
      </c>
      <c r="N47" s="17">
        <v>0</v>
      </c>
      <c r="O47" s="30">
        <v>0</v>
      </c>
      <c r="P47" s="22">
        <v>0</v>
      </c>
      <c r="R47" s="18"/>
      <c r="S47" s="30">
        <v>0</v>
      </c>
      <c r="T47" s="22">
        <v>0</v>
      </c>
      <c r="W47" s="30">
        <v>0</v>
      </c>
      <c r="X47" s="22">
        <v>0</v>
      </c>
      <c r="AA47" s="30">
        <v>0</v>
      </c>
      <c r="AB47" s="22">
        <v>0</v>
      </c>
      <c r="AC47" s="21"/>
      <c r="AE47" s="19"/>
      <c r="AH47" s="22"/>
      <c r="AK47" s="23"/>
      <c r="AL47" s="22"/>
    </row>
    <row r="48" spans="1:38" x14ac:dyDescent="0.45">
      <c r="A48" s="3"/>
      <c r="C48" s="26" t="s">
        <v>66</v>
      </c>
      <c r="D48" s="26"/>
      <c r="E48" s="26"/>
      <c r="F48" s="29" t="str">
        <f>"y"</f>
        <v>y</v>
      </c>
      <c r="N48" s="17">
        <v>1</v>
      </c>
      <c r="O48" s="30">
        <v>0</v>
      </c>
      <c r="P48" s="22">
        <v>0</v>
      </c>
      <c r="R48" s="18"/>
      <c r="S48" s="30">
        <v>0</v>
      </c>
      <c r="T48" s="22">
        <v>0</v>
      </c>
      <c r="W48" s="30">
        <v>0</v>
      </c>
      <c r="X48" s="22">
        <v>0</v>
      </c>
      <c r="AA48" s="30">
        <v>0</v>
      </c>
      <c r="AB48" s="22">
        <v>0</v>
      </c>
      <c r="AC48" s="21"/>
      <c r="AE48" s="19"/>
      <c r="AH48" s="22"/>
      <c r="AK48" s="23"/>
      <c r="AL48" s="22"/>
    </row>
    <row r="49" spans="3:38" x14ac:dyDescent="0.45">
      <c r="C49" s="26" t="s">
        <v>67</v>
      </c>
      <c r="D49" s="26"/>
      <c r="E49" s="26"/>
      <c r="F49" s="29" t="str">
        <f>"n"</f>
        <v>n</v>
      </c>
      <c r="N49" s="17">
        <v>2</v>
      </c>
      <c r="O49" s="30">
        <v>0</v>
      </c>
      <c r="P49" s="22">
        <v>0</v>
      </c>
      <c r="R49" s="18"/>
      <c r="S49" s="30">
        <v>0</v>
      </c>
      <c r="T49" s="22">
        <v>0</v>
      </c>
      <c r="W49" s="30">
        <v>0</v>
      </c>
      <c r="X49" s="22">
        <v>0</v>
      </c>
      <c r="AA49" s="30">
        <v>0</v>
      </c>
      <c r="AB49" s="22">
        <v>0</v>
      </c>
      <c r="AC49" s="21"/>
      <c r="AE49" s="19"/>
      <c r="AH49" s="22"/>
      <c r="AK49" s="23"/>
      <c r="AL49" s="22"/>
    </row>
    <row r="50" spans="3:38" x14ac:dyDescent="0.45">
      <c r="N50" s="17">
        <v>3</v>
      </c>
      <c r="O50" s="30">
        <v>0</v>
      </c>
      <c r="P50" s="22">
        <v>0</v>
      </c>
      <c r="R50" s="18"/>
      <c r="S50" s="30">
        <v>0</v>
      </c>
      <c r="T50" s="22">
        <v>0</v>
      </c>
      <c r="W50" s="30">
        <v>0</v>
      </c>
      <c r="X50" s="22">
        <v>0</v>
      </c>
      <c r="AA50" s="30">
        <v>0</v>
      </c>
      <c r="AB50" s="22">
        <v>0</v>
      </c>
      <c r="AC50" s="21"/>
      <c r="AE50" s="19"/>
      <c r="AH50" s="22"/>
      <c r="AK50" s="23"/>
      <c r="AL50" s="22"/>
    </row>
    <row r="51" spans="3:38" x14ac:dyDescent="0.45">
      <c r="N51" s="17">
        <v>4</v>
      </c>
      <c r="O51" s="30">
        <v>0</v>
      </c>
      <c r="P51" s="22">
        <v>0</v>
      </c>
      <c r="R51" s="18"/>
      <c r="S51" s="30">
        <v>0</v>
      </c>
      <c r="T51" s="22">
        <v>0</v>
      </c>
      <c r="W51" s="30">
        <v>0</v>
      </c>
      <c r="X51" s="22">
        <v>0</v>
      </c>
      <c r="AA51" s="30">
        <v>0</v>
      </c>
      <c r="AB51" s="22">
        <v>0</v>
      </c>
      <c r="AC51" s="21"/>
      <c r="AE51" s="19"/>
      <c r="AH51" s="22"/>
      <c r="AK51" s="23"/>
      <c r="AL51" s="22"/>
    </row>
    <row r="52" spans="3:38" x14ac:dyDescent="0.45">
      <c r="N52" s="17">
        <v>5</v>
      </c>
      <c r="O52" s="30">
        <v>0</v>
      </c>
      <c r="P52" s="22">
        <v>0</v>
      </c>
      <c r="R52" s="18"/>
      <c r="S52" s="30">
        <v>0</v>
      </c>
      <c r="T52" s="22">
        <v>0</v>
      </c>
      <c r="W52" s="30">
        <v>0</v>
      </c>
      <c r="X52" s="22">
        <v>0</v>
      </c>
      <c r="AA52" s="30">
        <v>0</v>
      </c>
      <c r="AB52" s="22">
        <v>0</v>
      </c>
      <c r="AC52" s="21"/>
      <c r="AE52" s="19"/>
      <c r="AH52" s="22"/>
      <c r="AK52" s="23"/>
      <c r="AL52" s="22"/>
    </row>
    <row r="53" spans="3:38" x14ac:dyDescent="0.45">
      <c r="N53" s="17">
        <v>6</v>
      </c>
      <c r="O53" s="30">
        <v>0</v>
      </c>
      <c r="P53" s="22">
        <v>0</v>
      </c>
      <c r="R53" s="18"/>
      <c r="S53" s="30">
        <v>0</v>
      </c>
      <c r="T53" s="22">
        <v>0</v>
      </c>
      <c r="W53" s="30">
        <v>0</v>
      </c>
      <c r="X53" s="22">
        <v>0</v>
      </c>
      <c r="AA53" s="30">
        <v>0</v>
      </c>
      <c r="AB53" s="22">
        <v>0</v>
      </c>
      <c r="AC53" s="21"/>
      <c r="AE53" s="19"/>
      <c r="AH53" s="22"/>
      <c r="AK53" s="23"/>
      <c r="AL53" s="22"/>
    </row>
    <row r="54" spans="3:38" x14ac:dyDescent="0.45">
      <c r="N54" s="17">
        <v>7</v>
      </c>
      <c r="O54" s="30">
        <v>0</v>
      </c>
      <c r="P54" s="22">
        <v>0</v>
      </c>
      <c r="R54" s="18"/>
      <c r="S54" s="30">
        <v>0</v>
      </c>
      <c r="T54" s="22">
        <v>0</v>
      </c>
      <c r="W54" s="30">
        <v>0</v>
      </c>
      <c r="X54" s="22">
        <v>0</v>
      </c>
      <c r="AA54" s="30">
        <v>0</v>
      </c>
      <c r="AB54" s="22">
        <v>0</v>
      </c>
      <c r="AC54" s="21"/>
      <c r="AE54" s="19"/>
      <c r="AH54" s="22"/>
      <c r="AK54" s="23"/>
      <c r="AL54" s="22"/>
    </row>
    <row r="55" spans="3:38" x14ac:dyDescent="0.45">
      <c r="N55" s="17">
        <v>8</v>
      </c>
      <c r="O55" s="30">
        <v>0</v>
      </c>
      <c r="P55" s="22">
        <v>0</v>
      </c>
      <c r="R55" s="18"/>
      <c r="S55" s="30">
        <v>0</v>
      </c>
      <c r="T55" s="22">
        <v>0</v>
      </c>
      <c r="W55" s="30">
        <v>0</v>
      </c>
      <c r="X55" s="22">
        <v>0</v>
      </c>
      <c r="AA55" s="30">
        <v>0</v>
      </c>
      <c r="AB55" s="22">
        <v>0</v>
      </c>
      <c r="AC55" s="21"/>
      <c r="AE55" s="19"/>
      <c r="AH55" s="22"/>
      <c r="AK55" s="23"/>
      <c r="AL55" s="22"/>
    </row>
    <row r="56" spans="3:38" x14ac:dyDescent="0.45">
      <c r="N56" s="17">
        <v>9</v>
      </c>
      <c r="O56" s="30">
        <v>0</v>
      </c>
      <c r="P56" s="22">
        <v>0</v>
      </c>
      <c r="R56" s="18"/>
      <c r="S56" s="30">
        <v>0</v>
      </c>
      <c r="T56" s="22">
        <v>0</v>
      </c>
      <c r="W56" s="30">
        <v>0</v>
      </c>
      <c r="X56" s="22">
        <v>0</v>
      </c>
      <c r="AA56" s="30">
        <v>0</v>
      </c>
      <c r="AB56" s="22">
        <v>0</v>
      </c>
      <c r="AC56" s="21"/>
      <c r="AE56" s="19"/>
      <c r="AH56" s="22"/>
      <c r="AK56" s="23"/>
      <c r="AL56" s="22"/>
    </row>
    <row r="57" spans="3:38" x14ac:dyDescent="0.45">
      <c r="N57" s="17">
        <v>10</v>
      </c>
      <c r="O57" s="30">
        <v>0</v>
      </c>
      <c r="P57" s="22">
        <v>0</v>
      </c>
      <c r="R57" s="18"/>
      <c r="S57" s="30">
        <v>0</v>
      </c>
      <c r="T57" s="22">
        <v>0</v>
      </c>
      <c r="W57" s="30">
        <v>0</v>
      </c>
      <c r="X57" s="22">
        <v>0</v>
      </c>
      <c r="AA57" s="30">
        <v>0</v>
      </c>
      <c r="AB57" s="22">
        <v>0</v>
      </c>
      <c r="AC57" s="21"/>
      <c r="AE57" s="19"/>
      <c r="AH57" s="22"/>
      <c r="AK57" s="23"/>
      <c r="AL57" s="22"/>
    </row>
    <row r="58" spans="3:38" x14ac:dyDescent="0.45">
      <c r="N58" s="17">
        <v>11</v>
      </c>
      <c r="O58" s="30">
        <v>0</v>
      </c>
      <c r="P58" s="22">
        <v>0</v>
      </c>
      <c r="R58" s="18"/>
      <c r="S58" s="30">
        <v>0</v>
      </c>
      <c r="T58" s="22">
        <v>0</v>
      </c>
      <c r="W58" s="30">
        <v>0</v>
      </c>
      <c r="X58" s="22">
        <v>0</v>
      </c>
      <c r="AA58" s="30">
        <v>0</v>
      </c>
      <c r="AB58" s="22">
        <v>0</v>
      </c>
      <c r="AC58" s="21"/>
      <c r="AE58" s="19"/>
      <c r="AH58" s="22"/>
      <c r="AK58" s="23"/>
      <c r="AL58" s="22"/>
    </row>
    <row r="59" spans="3:38" x14ac:dyDescent="0.45">
      <c r="N59" s="17">
        <v>12</v>
      </c>
      <c r="O59" s="30">
        <v>0</v>
      </c>
      <c r="P59" s="22">
        <v>0</v>
      </c>
      <c r="R59" s="18"/>
      <c r="S59" s="30">
        <v>0</v>
      </c>
      <c r="T59" s="22">
        <v>0</v>
      </c>
      <c r="W59" s="30">
        <v>0</v>
      </c>
      <c r="X59" s="22">
        <v>0</v>
      </c>
      <c r="AA59" s="30">
        <v>0</v>
      </c>
      <c r="AB59" s="22">
        <v>0</v>
      </c>
      <c r="AC59" s="21"/>
      <c r="AE59" s="19"/>
      <c r="AH59" s="22"/>
      <c r="AK59" s="23"/>
      <c r="AL59" s="22"/>
    </row>
    <row r="60" spans="3:38" x14ac:dyDescent="0.45">
      <c r="N60" s="17">
        <v>13</v>
      </c>
      <c r="O60" s="30">
        <v>0</v>
      </c>
      <c r="P60" s="22">
        <v>0</v>
      </c>
      <c r="R60" s="18"/>
      <c r="S60" s="30">
        <v>0</v>
      </c>
      <c r="T60" s="22">
        <v>0</v>
      </c>
      <c r="W60" s="30">
        <v>0</v>
      </c>
      <c r="X60" s="22">
        <v>0</v>
      </c>
      <c r="AA60" s="30">
        <v>0</v>
      </c>
      <c r="AB60" s="22">
        <v>0</v>
      </c>
      <c r="AC60" s="21"/>
      <c r="AE60" s="19"/>
      <c r="AH60" s="22"/>
      <c r="AK60" s="23"/>
      <c r="AL60" s="22"/>
    </row>
    <row r="61" spans="3:38" x14ac:dyDescent="0.45">
      <c r="N61" s="17">
        <v>14</v>
      </c>
      <c r="O61" s="30">
        <v>0</v>
      </c>
      <c r="P61" s="22">
        <v>0</v>
      </c>
      <c r="R61" s="18"/>
      <c r="S61" s="30">
        <v>0</v>
      </c>
      <c r="T61" s="22">
        <v>0</v>
      </c>
      <c r="W61" s="30">
        <v>0</v>
      </c>
      <c r="X61" s="22">
        <v>0</v>
      </c>
      <c r="AA61" s="30">
        <v>0</v>
      </c>
      <c r="AB61" s="22">
        <v>0</v>
      </c>
      <c r="AC61" s="21"/>
      <c r="AE61" s="19"/>
      <c r="AH61" s="22"/>
      <c r="AK61" s="23"/>
      <c r="AL61" s="22"/>
    </row>
    <row r="62" spans="3:38" x14ac:dyDescent="0.45">
      <c r="N62" s="17" t="s">
        <v>53</v>
      </c>
      <c r="O62" s="30">
        <v>0</v>
      </c>
      <c r="P62" s="22">
        <v>0</v>
      </c>
      <c r="R62" s="18"/>
      <c r="S62" s="30">
        <v>0</v>
      </c>
      <c r="T62" s="22">
        <v>0</v>
      </c>
      <c r="W62" s="30">
        <v>0</v>
      </c>
      <c r="X62" s="22">
        <v>0</v>
      </c>
      <c r="AA62" s="30">
        <v>0</v>
      </c>
      <c r="AB62" s="22">
        <v>0</v>
      </c>
      <c r="AC62" s="21"/>
      <c r="AE62" s="19"/>
      <c r="AH62" s="22"/>
      <c r="AK62" s="23"/>
      <c r="AL62" s="22"/>
    </row>
    <row r="64" spans="3:38" x14ac:dyDescent="0.45">
      <c r="N64" t="s">
        <v>54</v>
      </c>
      <c r="O64" s="31">
        <f>SUM(O47:O62)</f>
        <v>0</v>
      </c>
      <c r="P64" s="2"/>
      <c r="S64" s="31">
        <f>SUM(S47:S62)</f>
        <v>0</v>
      </c>
      <c r="T64" s="2"/>
      <c r="W64" s="31">
        <f>SUM(W47:W62)</f>
        <v>0</v>
      </c>
      <c r="X64" s="2"/>
      <c r="AA64" s="31">
        <f>SUM(AA47:AA62)</f>
        <v>0</v>
      </c>
      <c r="AB64" s="2"/>
      <c r="AE64" s="2"/>
    </row>
    <row r="65" spans="1:38" x14ac:dyDescent="0.45">
      <c r="N65" s="17"/>
      <c r="P65" s="23"/>
      <c r="Q65" s="22"/>
      <c r="U65" s="23"/>
      <c r="V65" s="22"/>
      <c r="W65" s="22"/>
      <c r="X65" s="22"/>
      <c r="Z65" s="23"/>
      <c r="AA65" s="22"/>
      <c r="AB65" s="22"/>
      <c r="AC65" s="17"/>
      <c r="AE65" s="23"/>
      <c r="AF65" s="22"/>
      <c r="AH65" s="22"/>
      <c r="AK65" s="23"/>
      <c r="AL65" s="22"/>
    </row>
    <row r="66" spans="1:38" x14ac:dyDescent="0.45">
      <c r="N66" s="17"/>
      <c r="P66" s="23"/>
      <c r="Q66" s="22"/>
      <c r="U66" s="23"/>
      <c r="V66" s="22"/>
      <c r="W66" s="22"/>
      <c r="X66" s="22"/>
      <c r="Z66" s="23"/>
      <c r="AA66" s="22"/>
      <c r="AB66" s="22"/>
      <c r="AC66" s="17"/>
      <c r="AE66" s="23"/>
      <c r="AF66" s="22"/>
      <c r="AH66" s="22"/>
      <c r="AK66" s="23"/>
      <c r="AL66" s="22"/>
    </row>
    <row r="67" spans="1:38" x14ac:dyDescent="0.45">
      <c r="N67" s="17"/>
      <c r="P67" s="23"/>
      <c r="Q67" s="22"/>
      <c r="U67" s="23"/>
      <c r="V67" s="22"/>
      <c r="W67" s="22"/>
      <c r="X67" s="22"/>
      <c r="Z67" s="23"/>
      <c r="AA67" s="22"/>
      <c r="AB67" s="22"/>
      <c r="AC67" s="17"/>
      <c r="AE67" s="23"/>
      <c r="AF67" s="22"/>
      <c r="AH67" s="22"/>
      <c r="AK67" s="23"/>
      <c r="AL67" s="22"/>
    </row>
    <row r="68" spans="1:38" ht="22.5" x14ac:dyDescent="0.75">
      <c r="A68" s="3" t="s">
        <v>22</v>
      </c>
      <c r="C68" s="1" t="s">
        <v>23</v>
      </c>
      <c r="E68" s="2"/>
      <c r="F68" s="3" t="s">
        <v>24</v>
      </c>
      <c r="J68" s="3" t="str">
        <f>J1</f>
        <v>VERSION 2.2 (17/8/98)</v>
      </c>
      <c r="N68" s="3" t="s">
        <v>26</v>
      </c>
      <c r="P68" s="5" t="str">
        <f>($C$3)</f>
        <v>p7eINT_metier</v>
      </c>
      <c r="T68" s="6" t="s">
        <v>27</v>
      </c>
      <c r="W68" s="7" t="str">
        <f>($C$5)</f>
        <v>Plaice VIIe - International (Used metier based datasets)</v>
      </c>
    </row>
    <row r="69" spans="1:38" x14ac:dyDescent="0.45">
      <c r="F69" s="3"/>
      <c r="N69" s="3"/>
    </row>
    <row r="70" spans="1:38" x14ac:dyDescent="0.45">
      <c r="A70" s="3" t="s">
        <v>26</v>
      </c>
      <c r="C70" s="8" t="str">
        <f>C3</f>
        <v>p7eINT_metier</v>
      </c>
      <c r="N70" s="6" t="s">
        <v>29</v>
      </c>
      <c r="P70" s="5">
        <f>($B$7)</f>
        <v>1981</v>
      </c>
      <c r="Q70" s="9"/>
      <c r="R70" s="9"/>
      <c r="S70" s="9"/>
      <c r="T70" s="6" t="s">
        <v>30</v>
      </c>
      <c r="U70" s="10"/>
      <c r="W70" s="5" t="str">
        <f>($D$7)</f>
        <v>Combined</v>
      </c>
    </row>
    <row r="71" spans="1:38" x14ac:dyDescent="0.45">
      <c r="A71" s="3"/>
      <c r="N71" s="6"/>
      <c r="P71" s="6"/>
      <c r="Q71" s="9"/>
      <c r="R71" s="9"/>
      <c r="S71" s="9"/>
      <c r="U71" s="10"/>
    </row>
    <row r="72" spans="1:38" x14ac:dyDescent="0.45">
      <c r="A72" s="6" t="s">
        <v>27</v>
      </c>
      <c r="C72" s="11" t="str">
        <f>C5</f>
        <v>Plaice VIIe - International (Used metier based datasets)</v>
      </c>
      <c r="D72" s="9"/>
      <c r="E72" s="9"/>
      <c r="G72" s="10"/>
      <c r="N72" s="6" t="s">
        <v>32</v>
      </c>
      <c r="P72" s="36">
        <f>($F$7)</f>
        <v>42194</v>
      </c>
      <c r="Q72" s="2"/>
      <c r="R72" s="2"/>
      <c r="T72" s="6" t="s">
        <v>33</v>
      </c>
      <c r="U72" s="2"/>
      <c r="W72" s="5" t="str">
        <f>($J$7)</f>
        <v>idh</v>
      </c>
    </row>
    <row r="73" spans="1:38" x14ac:dyDescent="0.45">
      <c r="A73" s="6"/>
      <c r="C73" s="6"/>
      <c r="D73" s="9"/>
      <c r="E73" s="9"/>
      <c r="G73" s="10"/>
    </row>
    <row r="74" spans="1:38" x14ac:dyDescent="0.45">
      <c r="A74" s="6" t="s">
        <v>29</v>
      </c>
      <c r="B74" s="12">
        <f>B7</f>
        <v>1981</v>
      </c>
      <c r="C74" s="9" t="s">
        <v>30</v>
      </c>
      <c r="D74" s="13" t="str">
        <f>D7</f>
        <v>Combined</v>
      </c>
      <c r="E74" s="4" t="s">
        <v>32</v>
      </c>
      <c r="F74" s="35">
        <f>F7</f>
        <v>42194</v>
      </c>
      <c r="G74" s="2"/>
      <c r="I74" s="4" t="s">
        <v>33</v>
      </c>
      <c r="J74" s="12" t="str">
        <f>J7</f>
        <v>idh</v>
      </c>
    </row>
    <row r="75" spans="1:38" x14ac:dyDescent="0.45">
      <c r="A75" s="6"/>
      <c r="B75" s="12"/>
      <c r="C75" s="9"/>
      <c r="D75" s="13"/>
      <c r="E75" s="4"/>
      <c r="F75" s="14"/>
      <c r="G75" s="2"/>
      <c r="I75" s="4"/>
      <c r="J75" s="12"/>
      <c r="N75" s="15" t="s">
        <v>68</v>
      </c>
    </row>
    <row r="77" spans="1:38" x14ac:dyDescent="0.45">
      <c r="H77" s="16" t="s">
        <v>39</v>
      </c>
      <c r="I77" s="4"/>
      <c r="N77" s="3" t="s">
        <v>37</v>
      </c>
    </row>
    <row r="78" spans="1:38" x14ac:dyDescent="0.45">
      <c r="C78" s="16" t="s">
        <v>69</v>
      </c>
      <c r="D78" s="16" t="s">
        <v>70</v>
      </c>
      <c r="E78" s="16" t="s">
        <v>71</v>
      </c>
      <c r="F78" s="16" t="s">
        <v>72</v>
      </c>
      <c r="H78" s="16" t="s">
        <v>47</v>
      </c>
      <c r="I78" s="4"/>
      <c r="AE78" s="37" t="str">
        <f>J13</f>
        <v>TOTAL</v>
      </c>
      <c r="AF78" s="2"/>
    </row>
    <row r="79" spans="1:38" x14ac:dyDescent="0.45">
      <c r="A79" t="s">
        <v>48</v>
      </c>
      <c r="C79" s="20">
        <f>C15</f>
        <v>1501</v>
      </c>
      <c r="D79" s="20">
        <f>D15</f>
        <v>175.37906395223999</v>
      </c>
      <c r="E79" s="20">
        <f>E15</f>
        <v>0</v>
      </c>
      <c r="F79" s="20">
        <f>F15</f>
        <v>0</v>
      </c>
      <c r="H79" s="22">
        <f>SUM(C79:F79)</f>
        <v>1676.3790639522399</v>
      </c>
      <c r="O79" s="37" t="str">
        <f>C14</f>
        <v>International</v>
      </c>
      <c r="P79" s="2"/>
      <c r="S79" s="37" t="str">
        <f>D14</f>
        <v>Migration</v>
      </c>
      <c r="T79" s="2"/>
      <c r="W79" s="37" t="str">
        <f>E14</f>
        <v>-</v>
      </c>
      <c r="X79" s="2"/>
      <c r="AA79" s="37" t="str">
        <f>F14</f>
        <v>-</v>
      </c>
      <c r="AB79" s="2"/>
      <c r="AE79" s="37" t="str">
        <f>J14</f>
        <v>ANNUAL</v>
      </c>
      <c r="AF79" s="2"/>
    </row>
    <row r="80" spans="1:38" x14ac:dyDescent="0.45">
      <c r="A80" t="s">
        <v>73</v>
      </c>
      <c r="N80" s="17" t="s">
        <v>40</v>
      </c>
      <c r="O80" s="10" t="s">
        <v>41</v>
      </c>
      <c r="P80" s="10" t="s">
        <v>42</v>
      </c>
      <c r="S80" s="10" t="s">
        <v>41</v>
      </c>
      <c r="T80" s="10" t="s">
        <v>42</v>
      </c>
      <c r="U80" s="10"/>
      <c r="W80" s="10" t="s">
        <v>41</v>
      </c>
      <c r="X80" s="10" t="s">
        <v>42</v>
      </c>
      <c r="Y80" s="10"/>
      <c r="AA80" s="10" t="s">
        <v>41</v>
      </c>
      <c r="AB80" s="10" t="s">
        <v>42</v>
      </c>
      <c r="AC80" s="10"/>
      <c r="AE80" s="10" t="s">
        <v>74</v>
      </c>
      <c r="AF80" s="10" t="s">
        <v>75</v>
      </c>
    </row>
    <row r="81" spans="1:33" x14ac:dyDescent="0.45">
      <c r="N81" s="17">
        <v>0</v>
      </c>
      <c r="O81" s="30">
        <f>SUM($O$14*$C$21)</f>
        <v>0</v>
      </c>
      <c r="P81" s="22">
        <f t="shared" ref="P81:P96" si="0">P14</f>
        <v>0</v>
      </c>
      <c r="Q81" s="22">
        <f t="shared" ref="Q81:Q96" si="1">SUM(O81*P81)</f>
        <v>0</v>
      </c>
      <c r="S81" s="30">
        <f t="shared" ref="S81:S96" si="2">SUM(S14*$D$21)</f>
        <v>0</v>
      </c>
      <c r="T81" s="22">
        <f t="shared" ref="T81:T96" si="3">T14</f>
        <v>0</v>
      </c>
      <c r="U81" s="22">
        <f t="shared" ref="U81:U96" si="4">SUM(S81*T81)</f>
        <v>0</v>
      </c>
      <c r="W81" s="30">
        <f t="shared" ref="W81:W96" si="5">SUM(W14*$E$21)</f>
        <v>0</v>
      </c>
      <c r="X81" s="22">
        <f t="shared" ref="X81:X96" si="6">X14</f>
        <v>0</v>
      </c>
      <c r="Y81" s="22">
        <f t="shared" ref="Y81:Y96" si="7">SUM(W81*X81)</f>
        <v>0</v>
      </c>
      <c r="AA81" s="30">
        <f t="shared" ref="AA81:AA96" si="8">SUM(AA14*$F$21)</f>
        <v>0</v>
      </c>
      <c r="AB81" s="22">
        <f t="shared" ref="AB81:AB96" si="9">AB14</f>
        <v>0</v>
      </c>
      <c r="AC81" s="22">
        <f t="shared" ref="AC81:AC96" si="10">SUM(AA81*AB81)</f>
        <v>0</v>
      </c>
      <c r="AE81" s="30">
        <f t="shared" ref="AE81:AE96" si="11">SUM(AA81+W81+S81+O81)*$J$21</f>
        <v>0</v>
      </c>
      <c r="AF81" s="22">
        <f t="shared" ref="AF81:AF96" si="12">IF(O81+S81+W81+AA81 =0,0,(P81*O81 +T81*S81+ X81*W81 +AB81*AA81)/(O81+S81+W81+AA81))</f>
        <v>0</v>
      </c>
      <c r="AG81">
        <f t="shared" ref="AG81:AG96" si="13">SUM(AE81*AF81)</f>
        <v>0</v>
      </c>
    </row>
    <row r="82" spans="1:33" x14ac:dyDescent="0.45">
      <c r="A82" t="s">
        <v>52</v>
      </c>
      <c r="C82" s="24">
        <f>C24</f>
        <v>0.99961558960692865</v>
      </c>
      <c r="D82" s="24">
        <f>D24</f>
        <v>1.0000000000000018</v>
      </c>
      <c r="E82" s="24">
        <f>E24</f>
        <v>0</v>
      </c>
      <c r="F82" s="24">
        <f>F24</f>
        <v>0</v>
      </c>
      <c r="G82" s="10"/>
      <c r="H82" s="24">
        <f>J24</f>
        <v>0.99965580577065927</v>
      </c>
      <c r="I82" s="10"/>
      <c r="N82" s="17">
        <v>1</v>
      </c>
      <c r="O82" s="30">
        <f>SUM($O$15*$C$21)</f>
        <v>41000</v>
      </c>
      <c r="P82" s="22">
        <f t="shared" si="0"/>
        <v>0.154</v>
      </c>
      <c r="Q82" s="22">
        <f t="shared" si="1"/>
        <v>6314</v>
      </c>
      <c r="S82" s="30">
        <f t="shared" si="2"/>
        <v>0</v>
      </c>
      <c r="T82" s="22">
        <f t="shared" si="3"/>
        <v>0</v>
      </c>
      <c r="U82" s="22">
        <f t="shared" si="4"/>
        <v>0</v>
      </c>
      <c r="W82" s="30">
        <f t="shared" si="5"/>
        <v>0</v>
      </c>
      <c r="X82" s="22">
        <f t="shared" si="6"/>
        <v>0</v>
      </c>
      <c r="Y82" s="22">
        <f t="shared" si="7"/>
        <v>0</v>
      </c>
      <c r="AA82" s="30">
        <f t="shared" si="8"/>
        <v>0</v>
      </c>
      <c r="AB82" s="22">
        <f t="shared" si="9"/>
        <v>0</v>
      </c>
      <c r="AC82" s="22">
        <f t="shared" si="10"/>
        <v>0</v>
      </c>
      <c r="AE82" s="30">
        <f t="shared" si="11"/>
        <v>41000</v>
      </c>
      <c r="AF82" s="22">
        <f t="shared" si="12"/>
        <v>0.154</v>
      </c>
      <c r="AG82">
        <f t="shared" si="13"/>
        <v>6314</v>
      </c>
    </row>
    <row r="83" spans="1:33" x14ac:dyDescent="0.45">
      <c r="N83" s="17">
        <v>2</v>
      </c>
      <c r="O83" s="30">
        <f>SUM($O$16*$C$21)</f>
        <v>657000</v>
      </c>
      <c r="P83" s="22">
        <f t="shared" si="0"/>
        <v>0.28699999999999998</v>
      </c>
      <c r="Q83" s="22">
        <f t="shared" si="1"/>
        <v>188558.99999999997</v>
      </c>
      <c r="S83" s="30">
        <f t="shared" si="2"/>
        <v>9877.5</v>
      </c>
      <c r="T83" s="22">
        <f t="shared" si="3"/>
        <v>0.223836113432061</v>
      </c>
      <c r="U83" s="22">
        <f t="shared" si="4"/>
        <v>2210.9412104251824</v>
      </c>
      <c r="W83" s="30">
        <f t="shared" si="5"/>
        <v>0</v>
      </c>
      <c r="X83" s="22">
        <f t="shared" si="6"/>
        <v>0</v>
      </c>
      <c r="Y83" s="22">
        <f t="shared" si="7"/>
        <v>0</v>
      </c>
      <c r="AA83" s="30">
        <f t="shared" si="8"/>
        <v>0</v>
      </c>
      <c r="AB83" s="22">
        <f t="shared" si="9"/>
        <v>0</v>
      </c>
      <c r="AC83" s="22">
        <f t="shared" si="10"/>
        <v>0</v>
      </c>
      <c r="AE83" s="30">
        <f t="shared" si="11"/>
        <v>666877.5</v>
      </c>
      <c r="AF83" s="22">
        <f t="shared" si="12"/>
        <v>0.28606444393524322</v>
      </c>
      <c r="AG83">
        <f t="shared" si="13"/>
        <v>190769.94121042517</v>
      </c>
    </row>
    <row r="84" spans="1:33" x14ac:dyDescent="0.45">
      <c r="N84" s="17">
        <v>3</v>
      </c>
      <c r="O84" s="30">
        <f>SUM($O$17*$C$21)</f>
        <v>1854000</v>
      </c>
      <c r="P84" s="22">
        <f t="shared" si="0"/>
        <v>0.41699999999999998</v>
      </c>
      <c r="Q84" s="22">
        <f t="shared" si="1"/>
        <v>773118</v>
      </c>
      <c r="S84" s="30">
        <f t="shared" si="2"/>
        <v>214491</v>
      </c>
      <c r="T84" s="22">
        <f t="shared" si="3"/>
        <v>0.28727333798355298</v>
      </c>
      <c r="U84" s="22">
        <f t="shared" si="4"/>
        <v>61617.545537430262</v>
      </c>
      <c r="W84" s="30">
        <f t="shared" si="5"/>
        <v>0</v>
      </c>
      <c r="X84" s="22">
        <f t="shared" si="6"/>
        <v>0</v>
      </c>
      <c r="Y84" s="22">
        <f t="shared" si="7"/>
        <v>0</v>
      </c>
      <c r="AA84" s="30">
        <f t="shared" si="8"/>
        <v>0</v>
      </c>
      <c r="AB84" s="22">
        <f t="shared" si="9"/>
        <v>0</v>
      </c>
      <c r="AC84" s="22">
        <f t="shared" si="10"/>
        <v>0</v>
      </c>
      <c r="AE84" s="30">
        <f t="shared" si="11"/>
        <v>2068491</v>
      </c>
      <c r="AF84" s="22">
        <f t="shared" si="12"/>
        <v>0.40354806742568866</v>
      </c>
      <c r="AG84">
        <f t="shared" si="13"/>
        <v>834735.54553743021</v>
      </c>
    </row>
    <row r="85" spans="1:33" x14ac:dyDescent="0.45">
      <c r="N85" s="17">
        <v>4</v>
      </c>
      <c r="O85" s="30">
        <f>SUM($O$18*$C$21)</f>
        <v>381000</v>
      </c>
      <c r="P85" s="22">
        <f t="shared" si="0"/>
        <v>0.54300000000000004</v>
      </c>
      <c r="Q85" s="22">
        <f t="shared" si="1"/>
        <v>206883</v>
      </c>
      <c r="S85" s="30">
        <f t="shared" si="2"/>
        <v>174240</v>
      </c>
      <c r="T85" s="22">
        <f t="shared" si="3"/>
        <v>0.37194143859088002</v>
      </c>
      <c r="U85" s="22">
        <f t="shared" si="4"/>
        <v>64807.076260074937</v>
      </c>
      <c r="W85" s="30">
        <f t="shared" si="5"/>
        <v>0</v>
      </c>
      <c r="X85" s="22">
        <f t="shared" si="6"/>
        <v>0</v>
      </c>
      <c r="Y85" s="22">
        <f t="shared" si="7"/>
        <v>0</v>
      </c>
      <c r="AA85" s="30">
        <f t="shared" si="8"/>
        <v>0</v>
      </c>
      <c r="AB85" s="22">
        <f t="shared" si="9"/>
        <v>0</v>
      </c>
      <c r="AC85" s="22">
        <f t="shared" si="10"/>
        <v>0</v>
      </c>
      <c r="AE85" s="30">
        <f t="shared" si="11"/>
        <v>555240</v>
      </c>
      <c r="AF85" s="22">
        <f t="shared" si="12"/>
        <v>0.48932007106850178</v>
      </c>
      <c r="AG85">
        <f t="shared" si="13"/>
        <v>271690.07626007491</v>
      </c>
    </row>
    <row r="86" spans="1:33" x14ac:dyDescent="0.45">
      <c r="N86" s="17">
        <v>5</v>
      </c>
      <c r="O86" s="30">
        <f>SUM($O$19*$C$21)</f>
        <v>95000</v>
      </c>
      <c r="P86" s="22">
        <f t="shared" si="0"/>
        <v>0.66600000000000004</v>
      </c>
      <c r="Q86" s="22">
        <f t="shared" si="1"/>
        <v>63270</v>
      </c>
      <c r="S86" s="30">
        <f t="shared" si="2"/>
        <v>22650</v>
      </c>
      <c r="T86" s="22">
        <f t="shared" si="3"/>
        <v>0.495728765961576</v>
      </c>
      <c r="U86" s="22">
        <f t="shared" si="4"/>
        <v>11228.256549029697</v>
      </c>
      <c r="W86" s="30">
        <f t="shared" si="5"/>
        <v>0</v>
      </c>
      <c r="X86" s="22">
        <f t="shared" si="6"/>
        <v>0</v>
      </c>
      <c r="Y86" s="22">
        <f t="shared" si="7"/>
        <v>0</v>
      </c>
      <c r="AA86" s="30">
        <f t="shared" si="8"/>
        <v>0</v>
      </c>
      <c r="AB86" s="22">
        <f t="shared" si="9"/>
        <v>0</v>
      </c>
      <c r="AC86" s="22">
        <f t="shared" si="10"/>
        <v>0</v>
      </c>
      <c r="AE86" s="30">
        <f t="shared" si="11"/>
        <v>117650</v>
      </c>
      <c r="AF86" s="22">
        <f t="shared" si="12"/>
        <v>0.63321935018299791</v>
      </c>
      <c r="AG86">
        <f t="shared" si="13"/>
        <v>74498.256549029698</v>
      </c>
    </row>
    <row r="87" spans="1:33" x14ac:dyDescent="0.45">
      <c r="N87" s="17">
        <v>6</v>
      </c>
      <c r="O87" s="30">
        <f>SUM($O$20*$C$21)</f>
        <v>89000</v>
      </c>
      <c r="P87" s="22">
        <f t="shared" si="0"/>
        <v>0.78500000000000003</v>
      </c>
      <c r="Q87" s="22">
        <f t="shared" si="1"/>
        <v>69865</v>
      </c>
      <c r="S87" s="30">
        <f t="shared" si="2"/>
        <v>12150</v>
      </c>
      <c r="T87" s="22">
        <f t="shared" si="3"/>
        <v>0.61770490495425401</v>
      </c>
      <c r="U87" s="22">
        <f t="shared" si="4"/>
        <v>7505.1145951941862</v>
      </c>
      <c r="W87" s="30">
        <f t="shared" si="5"/>
        <v>0</v>
      </c>
      <c r="X87" s="22">
        <f t="shared" si="6"/>
        <v>0</v>
      </c>
      <c r="Y87" s="22">
        <f t="shared" si="7"/>
        <v>0</v>
      </c>
      <c r="AA87" s="30">
        <f t="shared" si="8"/>
        <v>0</v>
      </c>
      <c r="AB87" s="22">
        <f t="shared" si="9"/>
        <v>0</v>
      </c>
      <c r="AC87" s="22">
        <f t="shared" si="10"/>
        <v>0</v>
      </c>
      <c r="AE87" s="30">
        <f t="shared" si="11"/>
        <v>101150</v>
      </c>
      <c r="AF87" s="22">
        <f t="shared" si="12"/>
        <v>0.7649047414255481</v>
      </c>
      <c r="AG87">
        <f t="shared" si="13"/>
        <v>77370.114595194187</v>
      </c>
    </row>
    <row r="88" spans="1:33" x14ac:dyDescent="0.45">
      <c r="N88" s="17">
        <v>7</v>
      </c>
      <c r="O88" s="30">
        <f>SUM($O$21*$C$21)</f>
        <v>16000</v>
      </c>
      <c r="P88" s="22">
        <f t="shared" si="0"/>
        <v>0.9</v>
      </c>
      <c r="Q88" s="22">
        <f t="shared" si="1"/>
        <v>14400</v>
      </c>
      <c r="S88" s="30">
        <f t="shared" si="2"/>
        <v>4200</v>
      </c>
      <c r="T88" s="22">
        <f t="shared" si="3"/>
        <v>0.73638409052850196</v>
      </c>
      <c r="U88" s="22">
        <f t="shared" si="4"/>
        <v>3092.8131802197081</v>
      </c>
      <c r="W88" s="30">
        <f t="shared" si="5"/>
        <v>0</v>
      </c>
      <c r="X88" s="22">
        <f t="shared" si="6"/>
        <v>0</v>
      </c>
      <c r="Y88" s="22">
        <f t="shared" si="7"/>
        <v>0</v>
      </c>
      <c r="AA88" s="30">
        <f t="shared" si="8"/>
        <v>0</v>
      </c>
      <c r="AB88" s="22">
        <f t="shared" si="9"/>
        <v>0</v>
      </c>
      <c r="AC88" s="22">
        <f t="shared" si="10"/>
        <v>0</v>
      </c>
      <c r="AE88" s="30">
        <f t="shared" si="11"/>
        <v>20200</v>
      </c>
      <c r="AF88" s="22">
        <f t="shared" si="12"/>
        <v>0.86598085050592621</v>
      </c>
      <c r="AG88">
        <f t="shared" si="13"/>
        <v>17492.813180219709</v>
      </c>
    </row>
    <row r="89" spans="1:33" x14ac:dyDescent="0.45">
      <c r="N89" s="17">
        <v>8</v>
      </c>
      <c r="O89" s="30">
        <f>SUM($O$22*$C$21)</f>
        <v>43000</v>
      </c>
      <c r="P89" s="22">
        <f t="shared" si="0"/>
        <v>1.0129999999999999</v>
      </c>
      <c r="Q89" s="22">
        <f t="shared" si="1"/>
        <v>43558.999999999993</v>
      </c>
      <c r="S89" s="30">
        <f t="shared" si="2"/>
        <v>3150</v>
      </c>
      <c r="T89" s="22">
        <f t="shared" si="3"/>
        <v>0.88739619055246</v>
      </c>
      <c r="U89" s="22">
        <f t="shared" si="4"/>
        <v>2795.2980002402492</v>
      </c>
      <c r="W89" s="30">
        <f t="shared" si="5"/>
        <v>0</v>
      </c>
      <c r="X89" s="22">
        <f t="shared" si="6"/>
        <v>0</v>
      </c>
      <c r="Y89" s="22">
        <f t="shared" si="7"/>
        <v>0</v>
      </c>
      <c r="AA89" s="30">
        <f t="shared" si="8"/>
        <v>0</v>
      </c>
      <c r="AB89" s="22">
        <f t="shared" si="9"/>
        <v>0</v>
      </c>
      <c r="AC89" s="22">
        <f t="shared" si="10"/>
        <v>0</v>
      </c>
      <c r="AE89" s="30">
        <f t="shared" si="11"/>
        <v>46150</v>
      </c>
      <c r="AF89" s="22">
        <f t="shared" si="12"/>
        <v>1.004426825574003</v>
      </c>
      <c r="AG89">
        <f t="shared" si="13"/>
        <v>46354.29800024024</v>
      </c>
    </row>
    <row r="90" spans="1:33" x14ac:dyDescent="0.45">
      <c r="N90" s="17">
        <v>9</v>
      </c>
      <c r="O90" s="30">
        <f>SUM($O$23*$C$21)</f>
        <v>14000</v>
      </c>
      <c r="P90" s="22">
        <f t="shared" si="0"/>
        <v>1.121</v>
      </c>
      <c r="Q90" s="22">
        <f t="shared" si="1"/>
        <v>15694</v>
      </c>
      <c r="S90" s="30">
        <f t="shared" si="2"/>
        <v>4350</v>
      </c>
      <c r="T90" s="22">
        <f t="shared" si="3"/>
        <v>1.03905230392744</v>
      </c>
      <c r="U90" s="22">
        <f t="shared" si="4"/>
        <v>4519.8775220843636</v>
      </c>
      <c r="W90" s="30">
        <f t="shared" si="5"/>
        <v>0</v>
      </c>
      <c r="X90" s="22">
        <f t="shared" si="6"/>
        <v>0</v>
      </c>
      <c r="Y90" s="22">
        <f t="shared" si="7"/>
        <v>0</v>
      </c>
      <c r="AA90" s="30">
        <f t="shared" si="8"/>
        <v>0</v>
      </c>
      <c r="AB90" s="22">
        <f t="shared" si="9"/>
        <v>0</v>
      </c>
      <c r="AC90" s="22">
        <f t="shared" si="10"/>
        <v>0</v>
      </c>
      <c r="AE90" s="30">
        <f t="shared" si="11"/>
        <v>18350</v>
      </c>
      <c r="AF90" s="22">
        <f t="shared" si="12"/>
        <v>1.1015737069255784</v>
      </c>
      <c r="AG90">
        <f t="shared" si="13"/>
        <v>20213.877522084364</v>
      </c>
    </row>
    <row r="91" spans="1:33" x14ac:dyDescent="0.45">
      <c r="N91" s="17">
        <v>10</v>
      </c>
      <c r="O91" s="30">
        <f>SUM($O$24*$C$21)</f>
        <v>16000</v>
      </c>
      <c r="P91" s="22">
        <f t="shared" si="0"/>
        <v>1.226</v>
      </c>
      <c r="Q91" s="22">
        <f t="shared" si="1"/>
        <v>19616</v>
      </c>
      <c r="S91" s="30">
        <f t="shared" si="2"/>
        <v>13950</v>
      </c>
      <c r="T91" s="22">
        <f t="shared" si="3"/>
        <v>1.2618022292144599</v>
      </c>
      <c r="U91" s="22">
        <f t="shared" si="4"/>
        <v>17602.141097541717</v>
      </c>
      <c r="W91" s="30">
        <f t="shared" si="5"/>
        <v>0</v>
      </c>
      <c r="X91" s="22">
        <f t="shared" si="6"/>
        <v>0</v>
      </c>
      <c r="Y91" s="22">
        <f t="shared" si="7"/>
        <v>0</v>
      </c>
      <c r="AA91" s="30">
        <f t="shared" si="8"/>
        <v>0</v>
      </c>
      <c r="AB91" s="22">
        <f t="shared" si="9"/>
        <v>0</v>
      </c>
      <c r="AC91" s="22">
        <f t="shared" si="10"/>
        <v>0</v>
      </c>
      <c r="AE91" s="30">
        <f t="shared" si="11"/>
        <v>29950</v>
      </c>
      <c r="AF91" s="22">
        <f t="shared" si="12"/>
        <v>1.242675829634114</v>
      </c>
      <c r="AG91">
        <f t="shared" si="13"/>
        <v>37218.141097541717</v>
      </c>
    </row>
    <row r="92" spans="1:33" x14ac:dyDescent="0.45">
      <c r="N92" s="17">
        <v>11</v>
      </c>
      <c r="O92" s="30">
        <f>SUM($O$25*$C$21)</f>
        <v>12000</v>
      </c>
      <c r="P92" s="22">
        <f t="shared" si="0"/>
        <v>1.327</v>
      </c>
      <c r="Q92" s="22">
        <f t="shared" si="1"/>
        <v>15924</v>
      </c>
      <c r="S92" s="30">
        <f t="shared" si="2"/>
        <v>0</v>
      </c>
      <c r="T92" s="22">
        <f t="shared" si="3"/>
        <v>0</v>
      </c>
      <c r="U92" s="22">
        <f t="shared" si="4"/>
        <v>0</v>
      </c>
      <c r="W92" s="30">
        <f t="shared" si="5"/>
        <v>0</v>
      </c>
      <c r="X92" s="22">
        <f t="shared" si="6"/>
        <v>0</v>
      </c>
      <c r="Y92" s="22">
        <f t="shared" si="7"/>
        <v>0</v>
      </c>
      <c r="AA92" s="30">
        <f t="shared" si="8"/>
        <v>0</v>
      </c>
      <c r="AB92" s="22">
        <f t="shared" si="9"/>
        <v>0</v>
      </c>
      <c r="AC92" s="22">
        <f t="shared" si="10"/>
        <v>0</v>
      </c>
      <c r="AE92" s="30">
        <f t="shared" si="11"/>
        <v>12000</v>
      </c>
      <c r="AF92" s="22">
        <f t="shared" si="12"/>
        <v>1.327</v>
      </c>
      <c r="AG92">
        <f t="shared" si="13"/>
        <v>15924</v>
      </c>
    </row>
    <row r="93" spans="1:33" x14ac:dyDescent="0.45">
      <c r="N93" s="17">
        <v>12</v>
      </c>
      <c r="O93" s="30">
        <f>SUM($O$26*$C$21)</f>
        <v>9000</v>
      </c>
      <c r="P93" s="22">
        <f t="shared" si="0"/>
        <v>1.425</v>
      </c>
      <c r="Q93" s="22">
        <f t="shared" si="1"/>
        <v>12825</v>
      </c>
      <c r="S93" s="30">
        <f t="shared" si="2"/>
        <v>0</v>
      </c>
      <c r="T93" s="22">
        <f t="shared" si="3"/>
        <v>0</v>
      </c>
      <c r="U93" s="22">
        <f t="shared" si="4"/>
        <v>0</v>
      </c>
      <c r="W93" s="30">
        <f t="shared" si="5"/>
        <v>0</v>
      </c>
      <c r="X93" s="22">
        <f t="shared" si="6"/>
        <v>0</v>
      </c>
      <c r="Y93" s="22">
        <f t="shared" si="7"/>
        <v>0</v>
      </c>
      <c r="AA93" s="30">
        <f t="shared" si="8"/>
        <v>0</v>
      </c>
      <c r="AB93" s="22">
        <f t="shared" si="9"/>
        <v>0</v>
      </c>
      <c r="AC93" s="22">
        <f t="shared" si="10"/>
        <v>0</v>
      </c>
      <c r="AE93" s="30">
        <f t="shared" si="11"/>
        <v>9000</v>
      </c>
      <c r="AF93" s="22">
        <f t="shared" si="12"/>
        <v>1.425</v>
      </c>
      <c r="AG93">
        <f t="shared" si="13"/>
        <v>12825</v>
      </c>
    </row>
    <row r="94" spans="1:33" x14ac:dyDescent="0.45">
      <c r="N94" s="17">
        <v>13</v>
      </c>
      <c r="O94" s="30">
        <f>SUM($O$27*$C$21)</f>
        <v>13000</v>
      </c>
      <c r="P94" s="22">
        <f t="shared" si="0"/>
        <v>1.5189999999999999</v>
      </c>
      <c r="Q94" s="22">
        <f t="shared" si="1"/>
        <v>19747</v>
      </c>
      <c r="S94" s="30">
        <f t="shared" si="2"/>
        <v>0</v>
      </c>
      <c r="T94" s="22">
        <f t="shared" si="3"/>
        <v>0</v>
      </c>
      <c r="U94" s="22">
        <f t="shared" si="4"/>
        <v>0</v>
      </c>
      <c r="W94" s="30">
        <f t="shared" si="5"/>
        <v>0</v>
      </c>
      <c r="X94" s="22">
        <f t="shared" si="6"/>
        <v>0</v>
      </c>
      <c r="Y94" s="22">
        <f t="shared" si="7"/>
        <v>0</v>
      </c>
      <c r="AA94" s="30">
        <f t="shared" si="8"/>
        <v>0</v>
      </c>
      <c r="AB94" s="22">
        <f t="shared" si="9"/>
        <v>0</v>
      </c>
      <c r="AC94" s="22">
        <f t="shared" si="10"/>
        <v>0</v>
      </c>
      <c r="AE94" s="30">
        <f t="shared" si="11"/>
        <v>13000</v>
      </c>
      <c r="AF94" s="22">
        <f t="shared" si="12"/>
        <v>1.5189999999999999</v>
      </c>
      <c r="AG94">
        <f t="shared" si="13"/>
        <v>19747</v>
      </c>
    </row>
    <row r="95" spans="1:33" x14ac:dyDescent="0.45">
      <c r="N95" s="17">
        <v>14</v>
      </c>
      <c r="O95" s="30">
        <f>SUM($O$28*$C$21)</f>
        <v>3000</v>
      </c>
      <c r="P95" s="22">
        <f t="shared" si="0"/>
        <v>1.61</v>
      </c>
      <c r="Q95" s="22">
        <f t="shared" si="1"/>
        <v>4830</v>
      </c>
      <c r="S95" s="30">
        <f t="shared" si="2"/>
        <v>0</v>
      </c>
      <c r="T95" s="22">
        <f t="shared" si="3"/>
        <v>0</v>
      </c>
      <c r="U95" s="22">
        <f t="shared" si="4"/>
        <v>0</v>
      </c>
      <c r="W95" s="30">
        <f t="shared" si="5"/>
        <v>0</v>
      </c>
      <c r="X95" s="22">
        <f t="shared" si="6"/>
        <v>0</v>
      </c>
      <c r="Y95" s="22">
        <f t="shared" si="7"/>
        <v>0</v>
      </c>
      <c r="AA95" s="30">
        <f t="shared" si="8"/>
        <v>0</v>
      </c>
      <c r="AB95" s="22">
        <f t="shared" si="9"/>
        <v>0</v>
      </c>
      <c r="AC95" s="22">
        <f t="shared" si="10"/>
        <v>0</v>
      </c>
      <c r="AE95" s="30">
        <f t="shared" si="11"/>
        <v>3000</v>
      </c>
      <c r="AF95" s="22">
        <f t="shared" si="12"/>
        <v>1.61</v>
      </c>
      <c r="AG95">
        <f t="shared" si="13"/>
        <v>4830</v>
      </c>
    </row>
    <row r="96" spans="1:33" x14ac:dyDescent="0.45">
      <c r="N96" s="17" t="s">
        <v>53</v>
      </c>
      <c r="O96" s="30">
        <f>SUM($O$29*$C$21)</f>
        <v>27000</v>
      </c>
      <c r="P96" s="22">
        <f t="shared" si="0"/>
        <v>1.6970000000000001</v>
      </c>
      <c r="Q96" s="22">
        <f t="shared" si="1"/>
        <v>45819</v>
      </c>
      <c r="S96" s="30">
        <f t="shared" si="2"/>
        <v>0</v>
      </c>
      <c r="T96" s="22">
        <f t="shared" si="3"/>
        <v>0</v>
      </c>
      <c r="U96" s="22">
        <f t="shared" si="4"/>
        <v>0</v>
      </c>
      <c r="W96" s="30">
        <f t="shared" si="5"/>
        <v>0</v>
      </c>
      <c r="X96" s="22">
        <f t="shared" si="6"/>
        <v>0</v>
      </c>
      <c r="Y96" s="22">
        <f t="shared" si="7"/>
        <v>0</v>
      </c>
      <c r="AA96" s="30">
        <f t="shared" si="8"/>
        <v>0</v>
      </c>
      <c r="AB96" s="22">
        <f t="shared" si="9"/>
        <v>0</v>
      </c>
      <c r="AC96" s="22">
        <f t="shared" si="10"/>
        <v>0</v>
      </c>
      <c r="AE96" s="30">
        <f t="shared" si="11"/>
        <v>27000</v>
      </c>
      <c r="AF96" s="22">
        <f t="shared" si="12"/>
        <v>1.6970000000000001</v>
      </c>
      <c r="AG96">
        <f t="shared" si="13"/>
        <v>45819</v>
      </c>
    </row>
    <row r="98" spans="14:33" x14ac:dyDescent="0.45">
      <c r="N98" t="s">
        <v>54</v>
      </c>
      <c r="O98" s="30">
        <f>SUM(O81:O96)</f>
        <v>3270000</v>
      </c>
      <c r="Q98" s="22">
        <f>SUM(Q81:Q96)</f>
        <v>1500423</v>
      </c>
      <c r="S98" s="30">
        <f>SUM(S81:S96)</f>
        <v>459058.5</v>
      </c>
      <c r="U98" s="22">
        <f>SUM(U81:U96)</f>
        <v>175379.06395224031</v>
      </c>
      <c r="W98" s="30">
        <f>SUM(W81:W96)</f>
        <v>0</v>
      </c>
      <c r="Y98" s="22">
        <f>SUM(Y81:Y96)</f>
        <v>0</v>
      </c>
      <c r="AA98" s="30">
        <f>SUM(AA81:AA96)</f>
        <v>0</v>
      </c>
      <c r="AC98" s="22">
        <f>SUM(AC81:AC96)</f>
        <v>0</v>
      </c>
      <c r="AE98" s="30">
        <f>SUM(AE81:AE96)</f>
        <v>3729058.5</v>
      </c>
      <c r="AG98">
        <f>SUM(AG81:AG96)</f>
        <v>1675802.0639522399</v>
      </c>
    </row>
    <row r="101" spans="14:33" x14ac:dyDescent="0.45">
      <c r="N101" s="3" t="s">
        <v>26</v>
      </c>
      <c r="P101" s="5" t="str">
        <f>($C$3)</f>
        <v>p7eINT_metier</v>
      </c>
      <c r="T101" s="6" t="s">
        <v>27</v>
      </c>
      <c r="W101" s="7" t="str">
        <f>($C$5)</f>
        <v>Plaice VIIe - International (Used metier based datasets)</v>
      </c>
    </row>
    <row r="102" spans="14:33" x14ac:dyDescent="0.45">
      <c r="N102" s="3"/>
    </row>
    <row r="103" spans="14:33" x14ac:dyDescent="0.45">
      <c r="N103" s="6" t="s">
        <v>29</v>
      </c>
      <c r="P103" s="5">
        <f>($B$7)</f>
        <v>1981</v>
      </c>
      <c r="Q103" s="9"/>
      <c r="R103" s="9"/>
      <c r="S103" s="9"/>
      <c r="T103" s="6" t="s">
        <v>30</v>
      </c>
      <c r="U103" s="10"/>
      <c r="W103" s="5" t="str">
        <f>($D$7)</f>
        <v>Combined</v>
      </c>
    </row>
    <row r="104" spans="14:33" x14ac:dyDescent="0.45">
      <c r="N104" s="6"/>
      <c r="P104" s="6"/>
      <c r="Q104" s="9"/>
      <c r="R104" s="9"/>
      <c r="S104" s="9"/>
      <c r="U104" s="10"/>
    </row>
    <row r="105" spans="14:33" x14ac:dyDescent="0.45">
      <c r="N105" s="6" t="s">
        <v>32</v>
      </c>
      <c r="P105" s="36">
        <f>($F$7)</f>
        <v>42194</v>
      </c>
      <c r="Q105" s="2"/>
      <c r="R105" s="2"/>
      <c r="T105" s="6" t="s">
        <v>33</v>
      </c>
      <c r="U105" s="2"/>
      <c r="W105" s="5" t="str">
        <f>($J$7)</f>
        <v>idh</v>
      </c>
    </row>
    <row r="108" spans="14:33" x14ac:dyDescent="0.45">
      <c r="N108" s="15" t="s">
        <v>68</v>
      </c>
    </row>
    <row r="110" spans="14:33" x14ac:dyDescent="0.45">
      <c r="N110" s="3" t="s">
        <v>61</v>
      </c>
    </row>
    <row r="111" spans="14:33" x14ac:dyDescent="0.45">
      <c r="AE111" s="37" t="str">
        <f>J13</f>
        <v>TOTAL</v>
      </c>
      <c r="AF111" s="2"/>
    </row>
    <row r="112" spans="14:33" x14ac:dyDescent="0.45">
      <c r="O112" s="37" t="str">
        <f>C14</f>
        <v>International</v>
      </c>
      <c r="P112" s="2"/>
      <c r="S112" s="37" t="str">
        <f>D14</f>
        <v>Migration</v>
      </c>
      <c r="T112" s="2"/>
      <c r="W112" s="37" t="str">
        <f>E14</f>
        <v>-</v>
      </c>
      <c r="X112" s="2"/>
      <c r="AA112" s="37" t="str">
        <f>F14</f>
        <v>-</v>
      </c>
      <c r="AB112" s="37"/>
      <c r="AE112" s="37" t="str">
        <f>J14</f>
        <v>ANNUAL</v>
      </c>
      <c r="AF112" s="2"/>
    </row>
    <row r="113" spans="14:34" x14ac:dyDescent="0.45">
      <c r="N113" s="17" t="s">
        <v>40</v>
      </c>
      <c r="O113" s="10" t="s">
        <v>41</v>
      </c>
      <c r="P113" s="10" t="s">
        <v>42</v>
      </c>
      <c r="S113" s="10" t="s">
        <v>41</v>
      </c>
      <c r="T113" s="10" t="s">
        <v>42</v>
      </c>
      <c r="U113" s="10"/>
      <c r="W113" s="10" t="s">
        <v>41</v>
      </c>
      <c r="X113" s="10" t="s">
        <v>42</v>
      </c>
      <c r="Y113" s="10"/>
      <c r="AA113" s="10" t="s">
        <v>41</v>
      </c>
      <c r="AB113" s="10" t="s">
        <v>42</v>
      </c>
      <c r="AC113" s="10"/>
      <c r="AE113" s="10" t="s">
        <v>41</v>
      </c>
      <c r="AF113" s="10" t="s">
        <v>42</v>
      </c>
      <c r="AH113" s="10"/>
    </row>
    <row r="114" spans="14:34" x14ac:dyDescent="0.45">
      <c r="N114" s="17">
        <v>0</v>
      </c>
      <c r="O114" s="30">
        <f t="shared" ref="O114:O129" si="14">SUM(O47*$C$21)</f>
        <v>0</v>
      </c>
      <c r="P114" s="22">
        <f t="shared" ref="P114:P129" si="15">P47</f>
        <v>0</v>
      </c>
      <c r="Q114" s="22">
        <f t="shared" ref="Q114:Q129" si="16">SUM(O114*P114)</f>
        <v>0</v>
      </c>
      <c r="S114" s="30">
        <f t="shared" ref="S114:S129" si="17">SUM(S47*$D$21)</f>
        <v>0</v>
      </c>
      <c r="T114" s="22">
        <f t="shared" ref="T114:T129" si="18">T47</f>
        <v>0</v>
      </c>
      <c r="U114" s="22">
        <f t="shared" ref="U114:U129" si="19">SUM(S114*T114)</f>
        <v>0</v>
      </c>
      <c r="W114" s="30">
        <f t="shared" ref="W114:W129" si="20">SUM(W47*$E$21)</f>
        <v>0</v>
      </c>
      <c r="X114" s="22">
        <f t="shared" ref="X114:X129" si="21">X47</f>
        <v>0</v>
      </c>
      <c r="Y114" s="22">
        <f t="shared" ref="Y114:Y129" si="22">SUM(W114*X114)</f>
        <v>0</v>
      </c>
      <c r="AA114" s="30">
        <f t="shared" ref="AA114:AA129" si="23">SUM(AA47*$F$21)</f>
        <v>0</v>
      </c>
      <c r="AB114" s="22">
        <f t="shared" ref="AB114:AB129" si="24">AB47</f>
        <v>0</v>
      </c>
      <c r="AC114" s="22">
        <f>SUM(AA114*AB114)</f>
        <v>0</v>
      </c>
      <c r="AE114" s="30">
        <f t="shared" ref="AE114:AE129" si="25">SUM(AA114+W114+S114+O114)*$J$21</f>
        <v>0</v>
      </c>
      <c r="AF114" s="22">
        <f>IF(O114+S114+W114+AA114 =0,0,(P114*O114 +T114*S114+ X114*W114 +AB114*AA114)/(O114+S114+W114+AA114))</f>
        <v>0</v>
      </c>
      <c r="AG114">
        <f t="shared" ref="AG114:AG129" si="26">SUM(AE114*AF114)</f>
        <v>0</v>
      </c>
      <c r="AH114" s="22"/>
    </row>
    <row r="115" spans="14:34" x14ac:dyDescent="0.45">
      <c r="N115" s="17">
        <v>1</v>
      </c>
      <c r="O115" s="30">
        <f t="shared" si="14"/>
        <v>0</v>
      </c>
      <c r="P115" s="22">
        <f t="shared" si="15"/>
        <v>0</v>
      </c>
      <c r="Q115" s="22">
        <f t="shared" si="16"/>
        <v>0</v>
      </c>
      <c r="S115" s="30">
        <f t="shared" si="17"/>
        <v>0</v>
      </c>
      <c r="T115" s="22">
        <f t="shared" si="18"/>
        <v>0</v>
      </c>
      <c r="U115" s="22">
        <f t="shared" si="19"/>
        <v>0</v>
      </c>
      <c r="W115" s="30">
        <f t="shared" si="20"/>
        <v>0</v>
      </c>
      <c r="X115" s="22">
        <f t="shared" si="21"/>
        <v>0</v>
      </c>
      <c r="Y115" s="22">
        <f t="shared" si="22"/>
        <v>0</v>
      </c>
      <c r="AA115" s="30">
        <f t="shared" si="23"/>
        <v>0</v>
      </c>
      <c r="AB115" s="22">
        <f t="shared" si="24"/>
        <v>0</v>
      </c>
      <c r="AC115" s="22">
        <f t="shared" ref="AC115:AC129" si="27">SUM(AA115*AB115)</f>
        <v>0</v>
      </c>
      <c r="AE115" s="30">
        <f t="shared" si="25"/>
        <v>0</v>
      </c>
      <c r="AF115" s="22">
        <f t="shared" ref="AF115:AF129" si="28">IF(O115+S115+W115+AA115 =0,0,(P115*O115 +T115*S115+ X115*W115 +AB115*AA115)/(O115+S115+W115+AA115))</f>
        <v>0</v>
      </c>
      <c r="AG115">
        <f t="shared" si="26"/>
        <v>0</v>
      </c>
      <c r="AH115" s="22"/>
    </row>
    <row r="116" spans="14:34" x14ac:dyDescent="0.45">
      <c r="N116" s="17">
        <v>2</v>
      </c>
      <c r="O116" s="30">
        <f t="shared" si="14"/>
        <v>0</v>
      </c>
      <c r="P116" s="22">
        <f t="shared" si="15"/>
        <v>0</v>
      </c>
      <c r="Q116" s="22">
        <f t="shared" si="16"/>
        <v>0</v>
      </c>
      <c r="S116" s="30">
        <f t="shared" si="17"/>
        <v>0</v>
      </c>
      <c r="T116" s="22">
        <f t="shared" si="18"/>
        <v>0</v>
      </c>
      <c r="U116" s="22">
        <f t="shared" si="19"/>
        <v>0</v>
      </c>
      <c r="W116" s="30">
        <f t="shared" si="20"/>
        <v>0</v>
      </c>
      <c r="X116" s="22">
        <f t="shared" si="21"/>
        <v>0</v>
      </c>
      <c r="Y116" s="22">
        <f t="shared" si="22"/>
        <v>0</v>
      </c>
      <c r="AA116" s="30">
        <f t="shared" si="23"/>
        <v>0</v>
      </c>
      <c r="AB116" s="22">
        <f t="shared" si="24"/>
        <v>0</v>
      </c>
      <c r="AC116" s="22">
        <f t="shared" si="27"/>
        <v>0</v>
      </c>
      <c r="AE116" s="30">
        <f t="shared" si="25"/>
        <v>0</v>
      </c>
      <c r="AF116" s="22">
        <f t="shared" si="28"/>
        <v>0</v>
      </c>
      <c r="AG116">
        <f t="shared" si="26"/>
        <v>0</v>
      </c>
      <c r="AH116" s="22"/>
    </row>
    <row r="117" spans="14:34" x14ac:dyDescent="0.45">
      <c r="N117" s="17">
        <v>3</v>
      </c>
      <c r="O117" s="30">
        <f t="shared" si="14"/>
        <v>0</v>
      </c>
      <c r="P117" s="22">
        <f t="shared" si="15"/>
        <v>0</v>
      </c>
      <c r="Q117" s="22">
        <f t="shared" si="16"/>
        <v>0</v>
      </c>
      <c r="S117" s="30">
        <f t="shared" si="17"/>
        <v>0</v>
      </c>
      <c r="T117" s="22">
        <f t="shared" si="18"/>
        <v>0</v>
      </c>
      <c r="U117" s="22">
        <f t="shared" si="19"/>
        <v>0</v>
      </c>
      <c r="W117" s="30">
        <f t="shared" si="20"/>
        <v>0</v>
      </c>
      <c r="X117" s="22">
        <f t="shared" si="21"/>
        <v>0</v>
      </c>
      <c r="Y117" s="22">
        <f t="shared" si="22"/>
        <v>0</v>
      </c>
      <c r="AA117" s="30">
        <f t="shared" si="23"/>
        <v>0</v>
      </c>
      <c r="AB117" s="22">
        <f t="shared" si="24"/>
        <v>0</v>
      </c>
      <c r="AC117" s="22">
        <f t="shared" si="27"/>
        <v>0</v>
      </c>
      <c r="AE117" s="30">
        <f t="shared" si="25"/>
        <v>0</v>
      </c>
      <c r="AF117" s="22">
        <f t="shared" si="28"/>
        <v>0</v>
      </c>
      <c r="AG117">
        <f t="shared" si="26"/>
        <v>0</v>
      </c>
      <c r="AH117" s="22"/>
    </row>
    <row r="118" spans="14:34" x14ac:dyDescent="0.45">
      <c r="N118" s="17">
        <v>4</v>
      </c>
      <c r="O118" s="30">
        <f t="shared" si="14"/>
        <v>0</v>
      </c>
      <c r="P118" s="22">
        <f t="shared" si="15"/>
        <v>0</v>
      </c>
      <c r="Q118" s="22">
        <f t="shared" si="16"/>
        <v>0</v>
      </c>
      <c r="S118" s="30">
        <f t="shared" si="17"/>
        <v>0</v>
      </c>
      <c r="T118" s="22">
        <f t="shared" si="18"/>
        <v>0</v>
      </c>
      <c r="U118" s="22">
        <f t="shared" si="19"/>
        <v>0</v>
      </c>
      <c r="W118" s="30">
        <f t="shared" si="20"/>
        <v>0</v>
      </c>
      <c r="X118" s="22">
        <f t="shared" si="21"/>
        <v>0</v>
      </c>
      <c r="Y118" s="22">
        <f t="shared" si="22"/>
        <v>0</v>
      </c>
      <c r="AA118" s="30">
        <f t="shared" si="23"/>
        <v>0</v>
      </c>
      <c r="AB118" s="22">
        <f t="shared" si="24"/>
        <v>0</v>
      </c>
      <c r="AC118" s="22">
        <f t="shared" si="27"/>
        <v>0</v>
      </c>
      <c r="AE118" s="30">
        <f t="shared" si="25"/>
        <v>0</v>
      </c>
      <c r="AF118" s="22">
        <f t="shared" si="28"/>
        <v>0</v>
      </c>
      <c r="AG118">
        <f t="shared" si="26"/>
        <v>0</v>
      </c>
      <c r="AH118" s="22"/>
    </row>
    <row r="119" spans="14:34" x14ac:dyDescent="0.45">
      <c r="N119" s="17">
        <v>5</v>
      </c>
      <c r="O119" s="30">
        <f t="shared" si="14"/>
        <v>0</v>
      </c>
      <c r="P119" s="22">
        <f t="shared" si="15"/>
        <v>0</v>
      </c>
      <c r="Q119" s="22">
        <f t="shared" si="16"/>
        <v>0</v>
      </c>
      <c r="S119" s="30">
        <f t="shared" si="17"/>
        <v>0</v>
      </c>
      <c r="T119" s="22">
        <f t="shared" si="18"/>
        <v>0</v>
      </c>
      <c r="U119" s="22">
        <f t="shared" si="19"/>
        <v>0</v>
      </c>
      <c r="W119" s="30">
        <f t="shared" si="20"/>
        <v>0</v>
      </c>
      <c r="X119" s="22">
        <f t="shared" si="21"/>
        <v>0</v>
      </c>
      <c r="Y119" s="22">
        <f t="shared" si="22"/>
        <v>0</v>
      </c>
      <c r="AA119" s="30">
        <f t="shared" si="23"/>
        <v>0</v>
      </c>
      <c r="AB119" s="22">
        <f t="shared" si="24"/>
        <v>0</v>
      </c>
      <c r="AC119" s="22">
        <f t="shared" si="27"/>
        <v>0</v>
      </c>
      <c r="AE119" s="30">
        <f t="shared" si="25"/>
        <v>0</v>
      </c>
      <c r="AF119" s="22">
        <f t="shared" si="28"/>
        <v>0</v>
      </c>
      <c r="AG119">
        <f t="shared" si="26"/>
        <v>0</v>
      </c>
      <c r="AH119" s="22"/>
    </row>
    <row r="120" spans="14:34" x14ac:dyDescent="0.45">
      <c r="N120" s="17">
        <v>6</v>
      </c>
      <c r="O120" s="30">
        <f t="shared" si="14"/>
        <v>0</v>
      </c>
      <c r="P120" s="22">
        <f t="shared" si="15"/>
        <v>0</v>
      </c>
      <c r="Q120" s="22">
        <f t="shared" si="16"/>
        <v>0</v>
      </c>
      <c r="S120" s="30">
        <f t="shared" si="17"/>
        <v>0</v>
      </c>
      <c r="T120" s="22">
        <f t="shared" si="18"/>
        <v>0</v>
      </c>
      <c r="U120" s="22">
        <f t="shared" si="19"/>
        <v>0</v>
      </c>
      <c r="W120" s="30">
        <f t="shared" si="20"/>
        <v>0</v>
      </c>
      <c r="X120" s="22">
        <f t="shared" si="21"/>
        <v>0</v>
      </c>
      <c r="Y120" s="22">
        <f t="shared" si="22"/>
        <v>0</v>
      </c>
      <c r="AA120" s="30">
        <f t="shared" si="23"/>
        <v>0</v>
      </c>
      <c r="AB120" s="22">
        <f t="shared" si="24"/>
        <v>0</v>
      </c>
      <c r="AC120" s="22">
        <f t="shared" si="27"/>
        <v>0</v>
      </c>
      <c r="AE120" s="30">
        <f t="shared" si="25"/>
        <v>0</v>
      </c>
      <c r="AF120" s="22">
        <f t="shared" si="28"/>
        <v>0</v>
      </c>
      <c r="AG120">
        <f t="shared" si="26"/>
        <v>0</v>
      </c>
      <c r="AH120" s="22"/>
    </row>
    <row r="121" spans="14:34" x14ac:dyDescent="0.45">
      <c r="N121" s="17">
        <v>7</v>
      </c>
      <c r="O121" s="30">
        <f t="shared" si="14"/>
        <v>0</v>
      </c>
      <c r="P121" s="22">
        <f t="shared" si="15"/>
        <v>0</v>
      </c>
      <c r="Q121" s="22">
        <f t="shared" si="16"/>
        <v>0</v>
      </c>
      <c r="S121" s="30">
        <f t="shared" si="17"/>
        <v>0</v>
      </c>
      <c r="T121" s="22">
        <f t="shared" si="18"/>
        <v>0</v>
      </c>
      <c r="U121" s="22">
        <f t="shared" si="19"/>
        <v>0</v>
      </c>
      <c r="W121" s="30">
        <f t="shared" si="20"/>
        <v>0</v>
      </c>
      <c r="X121" s="22">
        <f t="shared" si="21"/>
        <v>0</v>
      </c>
      <c r="Y121" s="22">
        <f t="shared" si="22"/>
        <v>0</v>
      </c>
      <c r="AA121" s="30">
        <f t="shared" si="23"/>
        <v>0</v>
      </c>
      <c r="AB121" s="22">
        <f t="shared" si="24"/>
        <v>0</v>
      </c>
      <c r="AC121" s="22">
        <f t="shared" si="27"/>
        <v>0</v>
      </c>
      <c r="AE121" s="30">
        <f t="shared" si="25"/>
        <v>0</v>
      </c>
      <c r="AF121" s="22">
        <f t="shared" si="28"/>
        <v>0</v>
      </c>
      <c r="AG121">
        <f t="shared" si="26"/>
        <v>0</v>
      </c>
      <c r="AH121" s="22"/>
    </row>
    <row r="122" spans="14:34" x14ac:dyDescent="0.45">
      <c r="N122" s="17">
        <v>8</v>
      </c>
      <c r="O122" s="30">
        <f t="shared" si="14"/>
        <v>0</v>
      </c>
      <c r="P122" s="22">
        <f t="shared" si="15"/>
        <v>0</v>
      </c>
      <c r="Q122" s="22">
        <f t="shared" si="16"/>
        <v>0</v>
      </c>
      <c r="S122" s="30">
        <f t="shared" si="17"/>
        <v>0</v>
      </c>
      <c r="T122" s="22">
        <f t="shared" si="18"/>
        <v>0</v>
      </c>
      <c r="U122" s="22">
        <f t="shared" si="19"/>
        <v>0</v>
      </c>
      <c r="W122" s="30">
        <f t="shared" si="20"/>
        <v>0</v>
      </c>
      <c r="X122" s="22">
        <f t="shared" si="21"/>
        <v>0</v>
      </c>
      <c r="Y122" s="22">
        <f t="shared" si="22"/>
        <v>0</v>
      </c>
      <c r="AA122" s="30">
        <f t="shared" si="23"/>
        <v>0</v>
      </c>
      <c r="AB122" s="22">
        <f t="shared" si="24"/>
        <v>0</v>
      </c>
      <c r="AC122" s="22">
        <f t="shared" si="27"/>
        <v>0</v>
      </c>
      <c r="AE122" s="30">
        <f t="shared" si="25"/>
        <v>0</v>
      </c>
      <c r="AF122" s="22">
        <f t="shared" si="28"/>
        <v>0</v>
      </c>
      <c r="AG122">
        <f t="shared" si="26"/>
        <v>0</v>
      </c>
      <c r="AH122" s="22"/>
    </row>
    <row r="123" spans="14:34" x14ac:dyDescent="0.45">
      <c r="N123" s="17">
        <v>9</v>
      </c>
      <c r="O123" s="30">
        <f t="shared" si="14"/>
        <v>0</v>
      </c>
      <c r="P123" s="22">
        <f t="shared" si="15"/>
        <v>0</v>
      </c>
      <c r="Q123" s="22">
        <f t="shared" si="16"/>
        <v>0</v>
      </c>
      <c r="S123" s="30">
        <f t="shared" si="17"/>
        <v>0</v>
      </c>
      <c r="T123" s="22">
        <f t="shared" si="18"/>
        <v>0</v>
      </c>
      <c r="U123" s="22">
        <f t="shared" si="19"/>
        <v>0</v>
      </c>
      <c r="W123" s="30">
        <f t="shared" si="20"/>
        <v>0</v>
      </c>
      <c r="X123" s="22">
        <f t="shared" si="21"/>
        <v>0</v>
      </c>
      <c r="Y123" s="22">
        <f t="shared" si="22"/>
        <v>0</v>
      </c>
      <c r="AA123" s="30">
        <f t="shared" si="23"/>
        <v>0</v>
      </c>
      <c r="AB123" s="22">
        <f t="shared" si="24"/>
        <v>0</v>
      </c>
      <c r="AC123" s="22">
        <f t="shared" si="27"/>
        <v>0</v>
      </c>
      <c r="AE123" s="30">
        <f t="shared" si="25"/>
        <v>0</v>
      </c>
      <c r="AF123" s="22">
        <f t="shared" si="28"/>
        <v>0</v>
      </c>
      <c r="AG123">
        <f t="shared" si="26"/>
        <v>0</v>
      </c>
      <c r="AH123" s="22"/>
    </row>
    <row r="124" spans="14:34" x14ac:dyDescent="0.45">
      <c r="N124" s="17">
        <v>10</v>
      </c>
      <c r="O124" s="30">
        <f t="shared" si="14"/>
        <v>0</v>
      </c>
      <c r="P124" s="22">
        <f t="shared" si="15"/>
        <v>0</v>
      </c>
      <c r="Q124" s="22">
        <f t="shared" si="16"/>
        <v>0</v>
      </c>
      <c r="S124" s="30">
        <f t="shared" si="17"/>
        <v>0</v>
      </c>
      <c r="T124" s="22">
        <f t="shared" si="18"/>
        <v>0</v>
      </c>
      <c r="U124" s="22">
        <f t="shared" si="19"/>
        <v>0</v>
      </c>
      <c r="W124" s="30">
        <f t="shared" si="20"/>
        <v>0</v>
      </c>
      <c r="X124" s="22">
        <f t="shared" si="21"/>
        <v>0</v>
      </c>
      <c r="Y124" s="22">
        <f t="shared" si="22"/>
        <v>0</v>
      </c>
      <c r="AA124" s="30">
        <f t="shared" si="23"/>
        <v>0</v>
      </c>
      <c r="AB124" s="22">
        <f t="shared" si="24"/>
        <v>0</v>
      </c>
      <c r="AC124" s="22">
        <f t="shared" si="27"/>
        <v>0</v>
      </c>
      <c r="AE124" s="30">
        <f t="shared" si="25"/>
        <v>0</v>
      </c>
      <c r="AF124" s="22">
        <f t="shared" si="28"/>
        <v>0</v>
      </c>
      <c r="AG124">
        <f t="shared" si="26"/>
        <v>0</v>
      </c>
      <c r="AH124" s="22"/>
    </row>
    <row r="125" spans="14:34" x14ac:dyDescent="0.45">
      <c r="N125" s="17">
        <v>11</v>
      </c>
      <c r="O125" s="30">
        <f t="shared" si="14"/>
        <v>0</v>
      </c>
      <c r="P125" s="22">
        <f t="shared" si="15"/>
        <v>0</v>
      </c>
      <c r="Q125" s="22">
        <f t="shared" si="16"/>
        <v>0</v>
      </c>
      <c r="S125" s="30">
        <f t="shared" si="17"/>
        <v>0</v>
      </c>
      <c r="T125" s="22">
        <f t="shared" si="18"/>
        <v>0</v>
      </c>
      <c r="U125" s="22">
        <f t="shared" si="19"/>
        <v>0</v>
      </c>
      <c r="W125" s="30">
        <f t="shared" si="20"/>
        <v>0</v>
      </c>
      <c r="X125" s="22">
        <f t="shared" si="21"/>
        <v>0</v>
      </c>
      <c r="Y125" s="22">
        <f t="shared" si="22"/>
        <v>0</v>
      </c>
      <c r="AA125" s="30">
        <f t="shared" si="23"/>
        <v>0</v>
      </c>
      <c r="AB125" s="22">
        <f t="shared" si="24"/>
        <v>0</v>
      </c>
      <c r="AC125" s="22">
        <f t="shared" si="27"/>
        <v>0</v>
      </c>
      <c r="AE125" s="30">
        <f t="shared" si="25"/>
        <v>0</v>
      </c>
      <c r="AF125" s="22">
        <f t="shared" si="28"/>
        <v>0</v>
      </c>
      <c r="AG125">
        <f t="shared" si="26"/>
        <v>0</v>
      </c>
      <c r="AH125" s="22"/>
    </row>
    <row r="126" spans="14:34" x14ac:dyDescent="0.45">
      <c r="N126" s="17">
        <v>12</v>
      </c>
      <c r="O126" s="30">
        <f t="shared" si="14"/>
        <v>0</v>
      </c>
      <c r="P126" s="22">
        <f t="shared" si="15"/>
        <v>0</v>
      </c>
      <c r="Q126" s="22">
        <f t="shared" si="16"/>
        <v>0</v>
      </c>
      <c r="S126" s="30">
        <f t="shared" si="17"/>
        <v>0</v>
      </c>
      <c r="T126" s="22">
        <f t="shared" si="18"/>
        <v>0</v>
      </c>
      <c r="U126" s="22">
        <f t="shared" si="19"/>
        <v>0</v>
      </c>
      <c r="W126" s="30">
        <f t="shared" si="20"/>
        <v>0</v>
      </c>
      <c r="X126" s="22">
        <f t="shared" si="21"/>
        <v>0</v>
      </c>
      <c r="Y126" s="22">
        <f t="shared" si="22"/>
        <v>0</v>
      </c>
      <c r="AA126" s="30">
        <f t="shared" si="23"/>
        <v>0</v>
      </c>
      <c r="AB126" s="22">
        <f t="shared" si="24"/>
        <v>0</v>
      </c>
      <c r="AC126" s="22">
        <f t="shared" si="27"/>
        <v>0</v>
      </c>
      <c r="AE126" s="30">
        <f t="shared" si="25"/>
        <v>0</v>
      </c>
      <c r="AF126" s="22">
        <f t="shared" si="28"/>
        <v>0</v>
      </c>
      <c r="AG126">
        <f t="shared" si="26"/>
        <v>0</v>
      </c>
      <c r="AH126" s="22"/>
    </row>
    <row r="127" spans="14:34" x14ac:dyDescent="0.45">
      <c r="N127" s="17">
        <v>13</v>
      </c>
      <c r="O127" s="30">
        <f t="shared" si="14"/>
        <v>0</v>
      </c>
      <c r="P127" s="22">
        <f t="shared" si="15"/>
        <v>0</v>
      </c>
      <c r="Q127" s="22">
        <f t="shared" si="16"/>
        <v>0</v>
      </c>
      <c r="S127" s="30">
        <f t="shared" si="17"/>
        <v>0</v>
      </c>
      <c r="T127" s="22">
        <f t="shared" si="18"/>
        <v>0</v>
      </c>
      <c r="U127" s="22">
        <f t="shared" si="19"/>
        <v>0</v>
      </c>
      <c r="W127" s="30">
        <f t="shared" si="20"/>
        <v>0</v>
      </c>
      <c r="X127" s="22">
        <f t="shared" si="21"/>
        <v>0</v>
      </c>
      <c r="Y127" s="22">
        <f t="shared" si="22"/>
        <v>0</v>
      </c>
      <c r="AA127" s="30">
        <f t="shared" si="23"/>
        <v>0</v>
      </c>
      <c r="AB127" s="22">
        <f t="shared" si="24"/>
        <v>0</v>
      </c>
      <c r="AC127" s="22">
        <f t="shared" si="27"/>
        <v>0</v>
      </c>
      <c r="AE127" s="30">
        <f t="shared" si="25"/>
        <v>0</v>
      </c>
      <c r="AF127" s="22">
        <f t="shared" si="28"/>
        <v>0</v>
      </c>
      <c r="AG127">
        <f t="shared" si="26"/>
        <v>0</v>
      </c>
      <c r="AH127" s="22"/>
    </row>
    <row r="128" spans="14:34" x14ac:dyDescent="0.45">
      <c r="N128" s="17">
        <v>14</v>
      </c>
      <c r="O128" s="30">
        <f t="shared" si="14"/>
        <v>0</v>
      </c>
      <c r="P128" s="22">
        <f t="shared" si="15"/>
        <v>0</v>
      </c>
      <c r="Q128" s="22">
        <f t="shared" si="16"/>
        <v>0</v>
      </c>
      <c r="S128" s="30">
        <f t="shared" si="17"/>
        <v>0</v>
      </c>
      <c r="T128" s="22">
        <f t="shared" si="18"/>
        <v>0</v>
      </c>
      <c r="U128" s="22">
        <f t="shared" si="19"/>
        <v>0</v>
      </c>
      <c r="W128" s="30">
        <f t="shared" si="20"/>
        <v>0</v>
      </c>
      <c r="X128" s="22">
        <f t="shared" si="21"/>
        <v>0</v>
      </c>
      <c r="Y128" s="22">
        <f t="shared" si="22"/>
        <v>0</v>
      </c>
      <c r="AA128" s="30">
        <f t="shared" si="23"/>
        <v>0</v>
      </c>
      <c r="AB128" s="22">
        <f t="shared" si="24"/>
        <v>0</v>
      </c>
      <c r="AC128" s="22">
        <f t="shared" si="27"/>
        <v>0</v>
      </c>
      <c r="AE128" s="30">
        <f t="shared" si="25"/>
        <v>0</v>
      </c>
      <c r="AF128" s="22">
        <f t="shared" si="28"/>
        <v>0</v>
      </c>
      <c r="AG128">
        <f t="shared" si="26"/>
        <v>0</v>
      </c>
      <c r="AH128" s="22"/>
    </row>
    <row r="129" spans="14:34" x14ac:dyDescent="0.45">
      <c r="N129" s="17" t="s">
        <v>53</v>
      </c>
      <c r="O129" s="30">
        <f t="shared" si="14"/>
        <v>0</v>
      </c>
      <c r="P129" s="22">
        <f t="shared" si="15"/>
        <v>0</v>
      </c>
      <c r="Q129" s="22">
        <f t="shared" si="16"/>
        <v>0</v>
      </c>
      <c r="S129" s="30">
        <f t="shared" si="17"/>
        <v>0</v>
      </c>
      <c r="T129" s="22">
        <f t="shared" si="18"/>
        <v>0</v>
      </c>
      <c r="U129" s="22">
        <f t="shared" si="19"/>
        <v>0</v>
      </c>
      <c r="W129" s="30">
        <f t="shared" si="20"/>
        <v>0</v>
      </c>
      <c r="X129" s="22">
        <f t="shared" si="21"/>
        <v>0</v>
      </c>
      <c r="Y129" s="22">
        <f t="shared" si="22"/>
        <v>0</v>
      </c>
      <c r="AA129" s="30">
        <f t="shared" si="23"/>
        <v>0</v>
      </c>
      <c r="AB129" s="22">
        <f t="shared" si="24"/>
        <v>0</v>
      </c>
      <c r="AC129" s="22">
        <f t="shared" si="27"/>
        <v>0</v>
      </c>
      <c r="AE129" s="30">
        <f t="shared" si="25"/>
        <v>0</v>
      </c>
      <c r="AF129" s="22">
        <f t="shared" si="28"/>
        <v>0</v>
      </c>
      <c r="AG129">
        <f t="shared" si="26"/>
        <v>0</v>
      </c>
      <c r="AH129" s="22"/>
    </row>
    <row r="131" spans="14:34" x14ac:dyDescent="0.45">
      <c r="N131" t="s">
        <v>54</v>
      </c>
      <c r="O131" s="38">
        <f>SUM(O114:O129)</f>
        <v>0</v>
      </c>
      <c r="Q131" s="22">
        <f>SUM(Q114:Q129)</f>
        <v>0</v>
      </c>
      <c r="S131" s="30">
        <f>SUM(S114:S129)</f>
        <v>0</v>
      </c>
      <c r="U131" s="22">
        <f>SUM(U114:U129)</f>
        <v>0</v>
      </c>
      <c r="W131" s="38">
        <f>SUM(W114:W129)</f>
        <v>0</v>
      </c>
      <c r="Y131" s="22">
        <f>SUM(Y114:Y129)</f>
        <v>0</v>
      </c>
      <c r="AA131" s="38">
        <f>SUM(AA114:AA129)</f>
        <v>0</v>
      </c>
      <c r="AC131" s="22">
        <f>SUM(AC114:AC129)</f>
        <v>0</v>
      </c>
      <c r="AE131" s="31">
        <f>SUM(AE114:AE129)</f>
        <v>0</v>
      </c>
      <c r="AF131" s="2"/>
      <c r="AG131">
        <f>SUM(AG114:AG129)</f>
        <v>0</v>
      </c>
      <c r="AH131" s="22"/>
    </row>
    <row r="135" spans="14:34" x14ac:dyDescent="0.45">
      <c r="N135" s="3" t="s">
        <v>26</v>
      </c>
      <c r="P135" s="5" t="str">
        <f>($C$3)</f>
        <v>p7eINT_metier</v>
      </c>
      <c r="T135" s="6" t="s">
        <v>27</v>
      </c>
      <c r="W135" s="7" t="str">
        <f>($C$5)</f>
        <v>Plaice VIIe - International (Used metier based datasets)</v>
      </c>
    </row>
    <row r="136" spans="14:34" x14ac:dyDescent="0.45">
      <c r="N136" s="3"/>
    </row>
    <row r="137" spans="14:34" x14ac:dyDescent="0.45">
      <c r="N137" s="6" t="s">
        <v>29</v>
      </c>
      <c r="P137" s="5">
        <f>($B$7)</f>
        <v>1981</v>
      </c>
      <c r="Q137" s="9"/>
      <c r="R137" s="9"/>
      <c r="S137" s="9"/>
      <c r="T137" s="6" t="s">
        <v>30</v>
      </c>
      <c r="U137" s="10"/>
      <c r="W137" s="5" t="str">
        <f>($D$7)</f>
        <v>Combined</v>
      </c>
    </row>
    <row r="138" spans="14:34" x14ac:dyDescent="0.45">
      <c r="N138" s="6"/>
      <c r="P138" s="6"/>
      <c r="Q138" s="9"/>
      <c r="R138" s="9"/>
      <c r="S138" s="9"/>
      <c r="U138" s="10"/>
    </row>
    <row r="139" spans="14:34" x14ac:dyDescent="0.45">
      <c r="N139" s="6" t="s">
        <v>32</v>
      </c>
      <c r="P139" s="36">
        <f>($F$7)</f>
        <v>42194</v>
      </c>
      <c r="Q139" s="2"/>
      <c r="R139" s="2"/>
      <c r="T139" s="6" t="s">
        <v>33</v>
      </c>
      <c r="U139" s="2"/>
      <c r="W139" s="5" t="str">
        <f>($J$7)</f>
        <v>idh</v>
      </c>
    </row>
    <row r="142" spans="14:34" x14ac:dyDescent="0.45">
      <c r="N142" s="15" t="s">
        <v>68</v>
      </c>
      <c r="X142" s="57" t="s">
        <v>159</v>
      </c>
    </row>
    <row r="143" spans="14:34" x14ac:dyDescent="0.45">
      <c r="X143" s="57" t="s">
        <v>160</v>
      </c>
    </row>
    <row r="144" spans="14:34" x14ac:dyDescent="0.45">
      <c r="N144" s="3" t="s">
        <v>78</v>
      </c>
      <c r="S144">
        <v>-1.4E-3</v>
      </c>
      <c r="T144">
        <v>0.13589999999999999</v>
      </c>
      <c r="W144">
        <v>5.8599999999999999E-2</v>
      </c>
    </row>
    <row r="145" spans="10:39" x14ac:dyDescent="0.45">
      <c r="AH145" s="66"/>
      <c r="AI145" s="66"/>
      <c r="AJ145" s="67"/>
      <c r="AK145" s="67"/>
      <c r="AL145" s="67"/>
      <c r="AM145" s="67"/>
    </row>
    <row r="146" spans="10:39" x14ac:dyDescent="0.45">
      <c r="O146" s="37" t="str">
        <f>J13</f>
        <v>TOTAL</v>
      </c>
      <c r="P146" s="2"/>
      <c r="AA146" s="42" t="s">
        <v>79</v>
      </c>
      <c r="AF146" s="42" t="s">
        <v>79</v>
      </c>
      <c r="AH146" s="66"/>
      <c r="AI146" s="66"/>
      <c r="AJ146" s="68" t="s">
        <v>79</v>
      </c>
      <c r="AK146" s="67"/>
      <c r="AL146" s="67"/>
      <c r="AM146" s="67"/>
    </row>
    <row r="147" spans="10:39" x14ac:dyDescent="0.45">
      <c r="O147" s="37" t="str">
        <f>J14</f>
        <v>ANNUAL</v>
      </c>
      <c r="P147" s="2"/>
      <c r="S147" t="s">
        <v>80</v>
      </c>
      <c r="T147" t="s">
        <v>81</v>
      </c>
      <c r="AA147" s="42" t="s">
        <v>82</v>
      </c>
      <c r="AE147" t="s">
        <v>80</v>
      </c>
      <c r="AF147" s="42" t="s">
        <v>82</v>
      </c>
      <c r="AH147" s="66"/>
      <c r="AI147" s="66"/>
      <c r="AJ147" s="68" t="s">
        <v>83</v>
      </c>
      <c r="AK147" s="67"/>
      <c r="AL147" s="67"/>
      <c r="AM147" s="67"/>
    </row>
    <row r="148" spans="10:39" x14ac:dyDescent="0.45">
      <c r="N148" s="17" t="s">
        <v>40</v>
      </c>
      <c r="O148" s="10" t="s">
        <v>74</v>
      </c>
      <c r="P148" s="10" t="s">
        <v>75</v>
      </c>
      <c r="S148" t="s">
        <v>84</v>
      </c>
      <c r="T148" t="s">
        <v>85</v>
      </c>
      <c r="W148" t="s">
        <v>86</v>
      </c>
      <c r="X148" t="s">
        <v>87</v>
      </c>
      <c r="AA148" s="42" t="s">
        <v>88</v>
      </c>
      <c r="AE148" t="s">
        <v>89</v>
      </c>
      <c r="AF148" s="42" t="s">
        <v>90</v>
      </c>
      <c r="AH148" s="66"/>
      <c r="AI148" s="66"/>
      <c r="AJ148" s="68" t="s">
        <v>91</v>
      </c>
      <c r="AK148" s="67"/>
      <c r="AL148" s="67"/>
      <c r="AM148" s="67"/>
    </row>
    <row r="149" spans="10:39" x14ac:dyDescent="0.45">
      <c r="N149" s="17">
        <v>0</v>
      </c>
      <c r="O149" s="30">
        <f t="shared" ref="O149:O164" si="29">SUM(AE81+AE114)</f>
        <v>0</v>
      </c>
      <c r="P149" s="22">
        <f t="shared" ref="P149:P164" si="30">IF(AE81+AE114=0,0,(AE81*AF81+AE114* AF114)/(AE81+AE114))</f>
        <v>0</v>
      </c>
      <c r="Q149" s="22">
        <f t="shared" ref="Q149:Q164" si="31">SUM(O149*P149)</f>
        <v>0</v>
      </c>
      <c r="AF149" s="42"/>
      <c r="AH149" s="66"/>
      <c r="AI149" s="66"/>
      <c r="AJ149" s="67">
        <f t="shared" ref="AJ149:AJ164" si="32">SUM(O149*P149)</f>
        <v>0</v>
      </c>
      <c r="AK149" s="67"/>
      <c r="AL149" s="69">
        <f t="shared" ref="AL149:AL164" si="33">SUM(P149*$AJ$168)</f>
        <v>0</v>
      </c>
      <c r="AM149" s="67"/>
    </row>
    <row r="150" spans="10:39" x14ac:dyDescent="0.45">
      <c r="J150" s="56"/>
      <c r="N150" s="17">
        <v>1</v>
      </c>
      <c r="O150" s="30">
        <f t="shared" si="29"/>
        <v>41000</v>
      </c>
      <c r="P150" s="22">
        <f t="shared" si="30"/>
        <v>0.154</v>
      </c>
      <c r="Q150" s="22">
        <f t="shared" si="31"/>
        <v>6314</v>
      </c>
      <c r="S150">
        <v>1.5</v>
      </c>
      <c r="T150" s="22">
        <f t="shared" ref="T150:T164" si="34">P150</f>
        <v>0.154</v>
      </c>
      <c r="W150" s="22">
        <f>SUM(($S$144*S150^2)+($T$144*S150)-$W$144)</f>
        <v>0.1421</v>
      </c>
      <c r="X150">
        <f>SUM(O150*W150)</f>
        <v>5826.1</v>
      </c>
      <c r="AA150" s="43">
        <f>SUM(W150*$X$168)</f>
        <v>0.14185129073281072</v>
      </c>
      <c r="AE150">
        <v>1</v>
      </c>
      <c r="AF150" s="43">
        <f>SUM(($S$144*AE150^2)+($T$144*AE150)-$W$144)*$X$168</f>
        <v>7.5767156696835536E-2</v>
      </c>
      <c r="AH150" s="66"/>
      <c r="AI150" s="66"/>
      <c r="AJ150" s="67">
        <f>SUM(O150*P150)</f>
        <v>6314</v>
      </c>
      <c r="AK150" s="67"/>
      <c r="AL150" s="69">
        <f t="shared" si="33"/>
        <v>0.15405302416192901</v>
      </c>
      <c r="AM150" s="67"/>
    </row>
    <row r="151" spans="10:39" x14ac:dyDescent="0.45">
      <c r="J151" s="56"/>
      <c r="N151" s="17">
        <v>2</v>
      </c>
      <c r="O151" s="30">
        <f t="shared" si="29"/>
        <v>666877.5</v>
      </c>
      <c r="P151" s="22">
        <f t="shared" si="30"/>
        <v>0.28606444393524322</v>
      </c>
      <c r="Q151" s="22">
        <f t="shared" si="31"/>
        <v>190769.94121042517</v>
      </c>
      <c r="S151">
        <v>2.5</v>
      </c>
      <c r="T151" s="22">
        <f t="shared" si="34"/>
        <v>0.28606444393524322</v>
      </c>
      <c r="W151" s="22">
        <f t="shared" ref="W151:W164" si="35">SUM(($S$144*S151^2)+($T$144*S151)-$W$144)</f>
        <v>0.27240000000000003</v>
      </c>
      <c r="X151">
        <f t="shared" ref="X151:X164" si="36">SUM(O151*W151)</f>
        <v>181657.43100000001</v>
      </c>
      <c r="AA151" s="43">
        <f t="shared" ref="AA151:AA164" si="37">SUM(W151*$X$168)</f>
        <v>0.27192323431117271</v>
      </c>
      <c r="AE151">
        <v>2</v>
      </c>
      <c r="AF151" s="43">
        <f t="shared" ref="AF151:AF164" si="38">SUM(($S$144*AE151^2)+($T$144*AE151)-$W$144)*$X$168</f>
        <v>0.20723664993758975</v>
      </c>
      <c r="AH151" s="66"/>
      <c r="AI151" s="66"/>
      <c r="AJ151" s="67">
        <f t="shared" si="32"/>
        <v>190769.94121042517</v>
      </c>
      <c r="AK151" s="67"/>
      <c r="AL151" s="69">
        <f t="shared" si="33"/>
        <v>0.28616293956769362</v>
      </c>
      <c r="AM151" s="67"/>
    </row>
    <row r="152" spans="10:39" x14ac:dyDescent="0.45">
      <c r="J152" s="56"/>
      <c r="N152" s="17">
        <v>3</v>
      </c>
      <c r="O152" s="30">
        <f t="shared" si="29"/>
        <v>2068491</v>
      </c>
      <c r="P152" s="22">
        <f t="shared" si="30"/>
        <v>0.40354806742568866</v>
      </c>
      <c r="Q152" s="22">
        <f t="shared" si="31"/>
        <v>834735.54553743021</v>
      </c>
      <c r="S152">
        <v>3.5</v>
      </c>
      <c r="T152" s="22">
        <f t="shared" si="34"/>
        <v>0.40354806742568866</v>
      </c>
      <c r="W152" s="22">
        <f t="shared" si="35"/>
        <v>0.39989999999999998</v>
      </c>
      <c r="X152">
        <f t="shared" si="36"/>
        <v>827189.55089999991</v>
      </c>
      <c r="AA152" s="43">
        <f t="shared" si="37"/>
        <v>0.3992000785647502</v>
      </c>
      <c r="AE152">
        <v>3</v>
      </c>
      <c r="AF152" s="43">
        <f t="shared" si="38"/>
        <v>0.33591104385355947</v>
      </c>
      <c r="AH152" s="66"/>
      <c r="AI152" s="66"/>
      <c r="AJ152" s="67">
        <f t="shared" si="32"/>
        <v>834735.54553743021</v>
      </c>
      <c r="AK152" s="67"/>
      <c r="AL152" s="69">
        <f t="shared" si="33"/>
        <v>0.40368701416642455</v>
      </c>
      <c r="AM152" s="67"/>
    </row>
    <row r="153" spans="10:39" x14ac:dyDescent="0.45">
      <c r="J153" s="56"/>
      <c r="N153" s="17">
        <v>4</v>
      </c>
      <c r="O153" s="30">
        <f t="shared" si="29"/>
        <v>555240</v>
      </c>
      <c r="P153" s="22">
        <f t="shared" si="30"/>
        <v>0.48932007106850178</v>
      </c>
      <c r="Q153" s="22">
        <f t="shared" si="31"/>
        <v>271690.07626007491</v>
      </c>
      <c r="S153">
        <v>4.5</v>
      </c>
      <c r="T153" s="22">
        <f t="shared" si="34"/>
        <v>0.48932007106850178</v>
      </c>
      <c r="W153" s="22">
        <f t="shared" si="35"/>
        <v>0.52459999999999996</v>
      </c>
      <c r="X153">
        <f t="shared" si="36"/>
        <v>291278.90399999998</v>
      </c>
      <c r="AA153" s="43">
        <f t="shared" si="37"/>
        <v>0.5236818234935432</v>
      </c>
      <c r="AE153">
        <v>4</v>
      </c>
      <c r="AF153" s="43">
        <f t="shared" si="38"/>
        <v>0.46179033844474482</v>
      </c>
      <c r="AH153" s="66"/>
      <c r="AI153" s="66"/>
      <c r="AJ153" s="67">
        <f t="shared" si="32"/>
        <v>271690.07626007491</v>
      </c>
      <c r="AK153" s="67"/>
      <c r="AL153" s="69">
        <f t="shared" si="33"/>
        <v>0.48948855020280996</v>
      </c>
      <c r="AM153" s="67"/>
    </row>
    <row r="154" spans="10:39" x14ac:dyDescent="0.45">
      <c r="J154" s="56"/>
      <c r="N154" s="17">
        <v>5</v>
      </c>
      <c r="O154" s="30">
        <f t="shared" si="29"/>
        <v>117650</v>
      </c>
      <c r="P154" s="22">
        <f t="shared" si="30"/>
        <v>0.63321935018299791</v>
      </c>
      <c r="Q154" s="22">
        <f t="shared" si="31"/>
        <v>74498.256549029698</v>
      </c>
      <c r="S154">
        <v>5.5</v>
      </c>
      <c r="T154" s="22">
        <f t="shared" si="34"/>
        <v>0.63321935018299791</v>
      </c>
      <c r="W154" s="22">
        <f t="shared" si="35"/>
        <v>0.64649999999999996</v>
      </c>
      <c r="X154">
        <f t="shared" si="36"/>
        <v>76060.724999999991</v>
      </c>
      <c r="AA154" s="43">
        <f t="shared" si="37"/>
        <v>0.64536846909755186</v>
      </c>
      <c r="AE154">
        <v>5</v>
      </c>
      <c r="AF154" s="43">
        <f t="shared" si="38"/>
        <v>0.58487453371114562</v>
      </c>
      <c r="AH154" s="66"/>
      <c r="AI154" s="66"/>
      <c r="AJ154" s="67">
        <f t="shared" si="32"/>
        <v>74498.256549029698</v>
      </c>
      <c r="AK154" s="67"/>
      <c r="AL154" s="69">
        <f t="shared" si="33"/>
        <v>0.63343737567235303</v>
      </c>
      <c r="AM154" s="67"/>
    </row>
    <row r="155" spans="10:39" x14ac:dyDescent="0.45">
      <c r="J155" s="56"/>
      <c r="N155" s="17">
        <v>6</v>
      </c>
      <c r="O155" s="30">
        <f t="shared" si="29"/>
        <v>101150</v>
      </c>
      <c r="P155" s="22">
        <f t="shared" si="30"/>
        <v>0.7649047414255481</v>
      </c>
      <c r="Q155" s="22">
        <f t="shared" si="31"/>
        <v>77370.114595194187</v>
      </c>
      <c r="S155">
        <v>6.5</v>
      </c>
      <c r="T155" s="22">
        <f t="shared" si="34"/>
        <v>0.7649047414255481</v>
      </c>
      <c r="W155" s="22">
        <f t="shared" si="35"/>
        <v>0.76559999999999995</v>
      </c>
      <c r="X155">
        <f t="shared" si="36"/>
        <v>77440.439999999988</v>
      </c>
      <c r="AA155" s="43">
        <f t="shared" si="37"/>
        <v>0.76426001537677601</v>
      </c>
      <c r="AE155">
        <v>6</v>
      </c>
      <c r="AF155" s="43">
        <f t="shared" si="38"/>
        <v>0.70516362965276191</v>
      </c>
      <c r="AH155" s="66"/>
      <c r="AI155" s="66"/>
      <c r="AJ155" s="67">
        <f t="shared" si="32"/>
        <v>77370.114595194187</v>
      </c>
      <c r="AK155" s="67"/>
      <c r="AL155" s="69">
        <f t="shared" si="33"/>
        <v>0.76516810787275347</v>
      </c>
      <c r="AM155" s="67"/>
    </row>
    <row r="156" spans="10:39" x14ac:dyDescent="0.45">
      <c r="J156" s="56"/>
      <c r="N156" s="17">
        <v>7</v>
      </c>
      <c r="O156" s="30">
        <f t="shared" si="29"/>
        <v>20200</v>
      </c>
      <c r="P156" s="22">
        <f t="shared" si="30"/>
        <v>0.86598085050592621</v>
      </c>
      <c r="Q156" s="22">
        <f t="shared" si="31"/>
        <v>17492.813180219709</v>
      </c>
      <c r="S156">
        <v>7.5</v>
      </c>
      <c r="T156" s="22">
        <f t="shared" si="34"/>
        <v>0.86598085050592621</v>
      </c>
      <c r="W156" s="22">
        <f t="shared" si="35"/>
        <v>0.88190000000000002</v>
      </c>
      <c r="X156">
        <f t="shared" si="36"/>
        <v>17814.38</v>
      </c>
      <c r="AA156" s="43">
        <f t="shared" si="37"/>
        <v>0.88035646233121578</v>
      </c>
      <c r="AE156">
        <v>7</v>
      </c>
      <c r="AF156" s="43">
        <f t="shared" si="38"/>
        <v>0.82265762626959393</v>
      </c>
      <c r="AH156" s="66"/>
      <c r="AI156" s="66"/>
      <c r="AJ156" s="67">
        <f t="shared" si="32"/>
        <v>17492.813180219709</v>
      </c>
      <c r="AK156" s="67"/>
      <c r="AL156" s="69">
        <f t="shared" si="33"/>
        <v>0.86627901874517721</v>
      </c>
      <c r="AM156" s="67"/>
    </row>
    <row r="157" spans="10:39" x14ac:dyDescent="0.45">
      <c r="J157" s="56"/>
      <c r="N157" s="17">
        <v>8</v>
      </c>
      <c r="O157" s="30">
        <f t="shared" si="29"/>
        <v>46150</v>
      </c>
      <c r="P157" s="22">
        <f t="shared" si="30"/>
        <v>1.004426825574003</v>
      </c>
      <c r="Q157" s="22">
        <f t="shared" si="31"/>
        <v>46354.29800024024</v>
      </c>
      <c r="S157">
        <v>8.5</v>
      </c>
      <c r="T157" s="22">
        <f t="shared" si="34"/>
        <v>1.004426825574003</v>
      </c>
      <c r="W157" s="22">
        <f t="shared" si="35"/>
        <v>0.99539999999999984</v>
      </c>
      <c r="X157">
        <f t="shared" si="36"/>
        <v>45937.709999999992</v>
      </c>
      <c r="AA157" s="43">
        <f t="shared" si="37"/>
        <v>0.99365780996087094</v>
      </c>
      <c r="AE157">
        <v>8</v>
      </c>
      <c r="AF157" s="43">
        <f t="shared" si="38"/>
        <v>0.93735652356164145</v>
      </c>
      <c r="AH157" s="66"/>
      <c r="AI157" s="66"/>
      <c r="AJ157" s="67">
        <f t="shared" si="32"/>
        <v>46354.29800024024</v>
      </c>
      <c r="AK157" s="67"/>
      <c r="AL157" s="69">
        <f t="shared" si="33"/>
        <v>1.0047726625262439</v>
      </c>
      <c r="AM157" s="70"/>
    </row>
    <row r="158" spans="10:39" x14ac:dyDescent="0.45">
      <c r="J158" s="56"/>
      <c r="N158" s="17">
        <v>9</v>
      </c>
      <c r="O158" s="30">
        <f t="shared" si="29"/>
        <v>18350</v>
      </c>
      <c r="P158" s="22">
        <f t="shared" si="30"/>
        <v>1.1015737069255784</v>
      </c>
      <c r="Q158" s="22">
        <f t="shared" si="31"/>
        <v>20213.877522084364</v>
      </c>
      <c r="S158">
        <v>9.5</v>
      </c>
      <c r="T158" s="22">
        <f t="shared" si="34"/>
        <v>1.1015737069255784</v>
      </c>
      <c r="W158" s="22">
        <f t="shared" si="35"/>
        <v>1.1061000000000001</v>
      </c>
      <c r="X158">
        <f t="shared" si="36"/>
        <v>20296.935000000001</v>
      </c>
      <c r="Z158" s="5"/>
      <c r="AA158" s="43">
        <f t="shared" si="37"/>
        <v>1.1041640582657419</v>
      </c>
      <c r="AE158">
        <v>9</v>
      </c>
      <c r="AF158" s="43">
        <f t="shared" si="38"/>
        <v>1.0492603215289045</v>
      </c>
      <c r="AH158" s="66"/>
      <c r="AI158" s="66"/>
      <c r="AJ158" s="67">
        <f t="shared" si="32"/>
        <v>20213.877522084364</v>
      </c>
      <c r="AK158" s="67"/>
      <c r="AL158" s="69">
        <f t="shared" si="33"/>
        <v>1.1019529927867004</v>
      </c>
      <c r="AM158" s="67"/>
    </row>
    <row r="159" spans="10:39" x14ac:dyDescent="0.45">
      <c r="J159" s="56"/>
      <c r="L159" s="34" t="s">
        <v>92</v>
      </c>
      <c r="M159" s="30">
        <f>SUM(O159:O164)</f>
        <v>93950</v>
      </c>
      <c r="N159" s="17">
        <v>10</v>
      </c>
      <c r="O159" s="30">
        <f t="shared" si="29"/>
        <v>29950</v>
      </c>
      <c r="P159" s="22">
        <f t="shared" si="30"/>
        <v>1.242675829634114</v>
      </c>
      <c r="Q159" s="22">
        <f t="shared" si="31"/>
        <v>37218.141097541717</v>
      </c>
      <c r="S159">
        <v>10.5</v>
      </c>
      <c r="T159" s="22">
        <f t="shared" si="34"/>
        <v>1.242675829634114</v>
      </c>
      <c r="W159" s="22">
        <f t="shared" si="35"/>
        <v>1.214</v>
      </c>
      <c r="X159">
        <f t="shared" si="36"/>
        <v>36359.299999999996</v>
      </c>
      <c r="AA159" s="43">
        <f t="shared" si="37"/>
        <v>1.2118752072458283</v>
      </c>
      <c r="AE159">
        <v>10</v>
      </c>
      <c r="AF159" s="43">
        <f t="shared" si="38"/>
        <v>1.1583690201713832</v>
      </c>
      <c r="AH159" s="66"/>
      <c r="AI159" s="66"/>
      <c r="AJ159" s="67">
        <f t="shared" si="32"/>
        <v>37218.141097541717</v>
      </c>
      <c r="AK159" s="67"/>
      <c r="AL159" s="69">
        <f t="shared" si="33"/>
        <v>1.2431036987536972</v>
      </c>
      <c r="AM159" s="71"/>
    </row>
    <row r="160" spans="10:39" x14ac:dyDescent="0.45">
      <c r="N160" s="17">
        <v>11</v>
      </c>
      <c r="O160" s="30">
        <f t="shared" si="29"/>
        <v>12000</v>
      </c>
      <c r="P160" s="22">
        <f t="shared" si="30"/>
        <v>1.327</v>
      </c>
      <c r="Q160" s="22">
        <f t="shared" si="31"/>
        <v>15924</v>
      </c>
      <c r="S160">
        <v>11.5</v>
      </c>
      <c r="T160" s="22">
        <f t="shared" si="34"/>
        <v>1.327</v>
      </c>
      <c r="W160" s="22">
        <f t="shared" si="35"/>
        <v>1.3190999999999999</v>
      </c>
      <c r="X160">
        <f t="shared" si="36"/>
        <v>15829.199999999999</v>
      </c>
      <c r="AA160" s="43">
        <f t="shared" si="37"/>
        <v>1.3167912569011302</v>
      </c>
      <c r="AE160">
        <v>11</v>
      </c>
      <c r="AF160" s="43">
        <f t="shared" si="38"/>
        <v>1.2646826194890772</v>
      </c>
      <c r="AH160" s="66"/>
      <c r="AI160" s="66"/>
      <c r="AJ160" s="67">
        <f t="shared" si="32"/>
        <v>15924</v>
      </c>
      <c r="AK160" s="67"/>
      <c r="AL160" s="69">
        <f t="shared" si="33"/>
        <v>1.3274569030057131</v>
      </c>
      <c r="AM160" s="67"/>
    </row>
    <row r="161" spans="14:39" x14ac:dyDescent="0.45">
      <c r="N161" s="17">
        <v>12</v>
      </c>
      <c r="O161" s="30">
        <f t="shared" si="29"/>
        <v>9000</v>
      </c>
      <c r="P161" s="22">
        <f t="shared" si="30"/>
        <v>1.425</v>
      </c>
      <c r="Q161" s="22">
        <f t="shared" si="31"/>
        <v>12825</v>
      </c>
      <c r="S161">
        <v>12.5</v>
      </c>
      <c r="T161" s="22">
        <f t="shared" si="34"/>
        <v>1.425</v>
      </c>
      <c r="W161" s="22">
        <f t="shared" si="35"/>
        <v>1.4214</v>
      </c>
      <c r="X161">
        <f t="shared" si="36"/>
        <v>12792.6</v>
      </c>
      <c r="AA161" s="43">
        <f t="shared" si="37"/>
        <v>1.4189122072316478</v>
      </c>
      <c r="AE161">
        <v>12</v>
      </c>
      <c r="AF161" s="43">
        <f t="shared" si="38"/>
        <v>1.368201119481987</v>
      </c>
      <c r="AH161" s="66"/>
      <c r="AI161" s="66"/>
      <c r="AJ161" s="67">
        <f t="shared" si="32"/>
        <v>12825</v>
      </c>
      <c r="AK161" s="67"/>
      <c r="AL161" s="69">
        <f t="shared" si="33"/>
        <v>1.4254906456542134</v>
      </c>
      <c r="AM161" s="67"/>
    </row>
    <row r="162" spans="14:39" x14ac:dyDescent="0.45">
      <c r="N162" s="17">
        <v>13</v>
      </c>
      <c r="O162" s="30">
        <f t="shared" si="29"/>
        <v>13000</v>
      </c>
      <c r="P162" s="22">
        <f t="shared" si="30"/>
        <v>1.5189999999999999</v>
      </c>
      <c r="Q162" s="22">
        <f t="shared" si="31"/>
        <v>19747</v>
      </c>
      <c r="S162">
        <v>13.5</v>
      </c>
      <c r="T162" s="22">
        <f t="shared" si="34"/>
        <v>1.5189999999999999</v>
      </c>
      <c r="W162" s="22">
        <f t="shared" si="35"/>
        <v>1.5208999999999999</v>
      </c>
      <c r="X162">
        <f t="shared" si="36"/>
        <v>19771.7</v>
      </c>
      <c r="AA162" s="43">
        <f t="shared" si="37"/>
        <v>1.5182380582373807</v>
      </c>
      <c r="AE162">
        <v>13</v>
      </c>
      <c r="AF162" s="43">
        <f t="shared" si="38"/>
        <v>1.4689245201501124</v>
      </c>
      <c r="AH162" s="66"/>
      <c r="AI162" s="66"/>
      <c r="AJ162" s="67">
        <f t="shared" si="32"/>
        <v>19747</v>
      </c>
      <c r="AK162" s="67"/>
      <c r="AL162" s="69">
        <f t="shared" si="33"/>
        <v>1.5195230110517544</v>
      </c>
      <c r="AM162" s="67"/>
    </row>
    <row r="163" spans="14:39" x14ac:dyDescent="0.45">
      <c r="N163" s="17">
        <v>14</v>
      </c>
      <c r="O163" s="30">
        <f t="shared" si="29"/>
        <v>3000</v>
      </c>
      <c r="P163" s="22">
        <f t="shared" si="30"/>
        <v>1.61</v>
      </c>
      <c r="Q163" s="22">
        <f t="shared" si="31"/>
        <v>4830</v>
      </c>
      <c r="S163">
        <v>14.5</v>
      </c>
      <c r="T163" s="22">
        <f t="shared" si="34"/>
        <v>1.61</v>
      </c>
      <c r="W163" s="22">
        <f t="shared" si="35"/>
        <v>1.6175999999999997</v>
      </c>
      <c r="X163">
        <f t="shared" si="36"/>
        <v>4852.7999999999993</v>
      </c>
      <c r="AA163" s="43">
        <f t="shared" si="37"/>
        <v>1.6147688099183291</v>
      </c>
      <c r="AE163">
        <v>14</v>
      </c>
      <c r="AF163" s="43">
        <f t="shared" si="38"/>
        <v>1.566852821493453</v>
      </c>
      <c r="AH163" s="66"/>
      <c r="AI163" s="66"/>
      <c r="AJ163" s="67">
        <f t="shared" si="32"/>
        <v>4830</v>
      </c>
      <c r="AK163" s="67"/>
      <c r="AL163" s="69">
        <f t="shared" si="33"/>
        <v>1.6105543435110763</v>
      </c>
      <c r="AM163" s="67"/>
    </row>
    <row r="164" spans="14:39" x14ac:dyDescent="0.45">
      <c r="N164" s="17" t="s">
        <v>53</v>
      </c>
      <c r="O164" s="30">
        <f t="shared" si="29"/>
        <v>27000</v>
      </c>
      <c r="P164" s="22">
        <f t="shared" si="30"/>
        <v>1.6970000000000001</v>
      </c>
      <c r="Q164" s="22">
        <f t="shared" si="31"/>
        <v>45819</v>
      </c>
      <c r="S164">
        <v>15.5</v>
      </c>
      <c r="T164" s="22">
        <f t="shared" si="34"/>
        <v>1.6970000000000001</v>
      </c>
      <c r="W164" s="22">
        <f t="shared" si="35"/>
        <v>1.7114999999999998</v>
      </c>
      <c r="X164">
        <f t="shared" si="36"/>
        <v>46210.499999999993</v>
      </c>
      <c r="AA164" s="43">
        <f t="shared" si="37"/>
        <v>1.7085044622744934</v>
      </c>
      <c r="AE164">
        <v>15</v>
      </c>
      <c r="AF164" s="43">
        <f t="shared" si="38"/>
        <v>1.6619860235120096</v>
      </c>
      <c r="AH164" s="66"/>
      <c r="AI164" s="66"/>
      <c r="AJ164" s="67">
        <f t="shared" si="32"/>
        <v>45819</v>
      </c>
      <c r="AK164" s="67"/>
      <c r="AL164" s="69">
        <f t="shared" si="33"/>
        <v>1.6975842987194387</v>
      </c>
      <c r="AM164" s="67"/>
    </row>
    <row r="165" spans="14:39" x14ac:dyDescent="0.45">
      <c r="Z165" s="42" t="s">
        <v>92</v>
      </c>
      <c r="AA165" s="43">
        <f>SUM(AA159*O159/M159)+(AA160*O160/M159)+(AA161*O161/M159)+(AA162*O162/M159)+(AA163*O163/M159)+(AA164*O164/M159)</f>
        <v>1.4430908895493688</v>
      </c>
      <c r="AB165" s="42"/>
      <c r="AC165" s="42"/>
      <c r="AD165" s="42" t="s">
        <v>93</v>
      </c>
      <c r="AE165" s="44">
        <v>10</v>
      </c>
      <c r="AF165" s="43">
        <f>SUM(AF159*O159/M159)+(AF160*O160/M159)+(AF161*O161/M159)+(AF162*O162/M159)+(AF163*O163/M159)+(AF164*O164/M159)</f>
        <v>1.3927978022841494</v>
      </c>
      <c r="AH165" s="66"/>
      <c r="AI165" s="66"/>
      <c r="AJ165" s="66"/>
      <c r="AK165" s="66"/>
      <c r="AL165" s="43">
        <f>SUM(AL159*O159/M159)+(AL160*O160/M159)+(AL161*O161/M159)+(AL162*O162/M159)+(AL163*O163/M159)+(AL164*O164/M159)</f>
        <v>1.4519435089330557</v>
      </c>
      <c r="AM165" s="66"/>
    </row>
    <row r="166" spans="14:39" x14ac:dyDescent="0.45">
      <c r="N166" t="s">
        <v>54</v>
      </c>
      <c r="O166" s="31">
        <f>SUM(O149:O164)</f>
        <v>3729058.5</v>
      </c>
      <c r="P166" s="2"/>
      <c r="Q166" s="32">
        <f>SUM(Q149:Q164)</f>
        <v>1675802.0639522399</v>
      </c>
      <c r="W166" t="s">
        <v>94</v>
      </c>
      <c r="X166">
        <f>SUM(X150:X164)</f>
        <v>1679318.2758999998</v>
      </c>
      <c r="AH166" s="66" t="s">
        <v>94</v>
      </c>
      <c r="AI166" s="66"/>
      <c r="AJ166" s="66">
        <f>SUM(AJ149:AJ164)</f>
        <v>1675802.0639522399</v>
      </c>
      <c r="AK166" s="66"/>
      <c r="AL166" s="66"/>
      <c r="AM166" s="66"/>
    </row>
    <row r="167" spans="14:39" x14ac:dyDescent="0.45">
      <c r="AH167" s="66"/>
      <c r="AI167" s="66"/>
      <c r="AJ167" s="66"/>
      <c r="AK167" s="66"/>
      <c r="AL167" s="66"/>
      <c r="AM167" s="66"/>
    </row>
    <row r="168" spans="14:39" x14ac:dyDescent="0.45">
      <c r="N168" t="s">
        <v>95</v>
      </c>
      <c r="O168" s="33">
        <f>IF($Q$166 &gt;0, $Q$166/$J$15/1000,0)</f>
        <v>0.99965580577065927</v>
      </c>
      <c r="P168" s="2"/>
      <c r="W168" t="s">
        <v>96</v>
      </c>
      <c r="X168">
        <f>J15/(X166/1000)</f>
        <v>0.9982497588515884</v>
      </c>
      <c r="AH168" s="66" t="s">
        <v>96</v>
      </c>
      <c r="AI168" s="66"/>
      <c r="AJ168" s="66">
        <f>J15/(AJ166/1000)</f>
        <v>1.0003443127397988</v>
      </c>
      <c r="AK168" s="66"/>
      <c r="AL168" s="66"/>
      <c r="AM168" s="66"/>
    </row>
    <row r="169" spans="14:39" x14ac:dyDescent="0.45">
      <c r="N169" t="s">
        <v>97</v>
      </c>
    </row>
    <row r="170" spans="14:39" x14ac:dyDescent="0.45">
      <c r="N170" t="s">
        <v>98</v>
      </c>
    </row>
  </sheetData>
  <pageMargins left="0.75" right="0.75" top="1" bottom="1" header="0.5" footer="0.5"/>
  <pageSetup paperSize="9" orientation="landscape" blackAndWhite="1" useFirstPageNumber="1" horizontalDpi="4294967292" verticalDpi="4294967292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4817" r:id="rId4" name="Button 1">
              <controlPr defaultSize="0" print="0" autoFill="0" autoLine="0" autoPict="0" macro="'TOTINT+migration(1981)'!PRINT">
                <anchor moveWithCells="1" sizeWithCells="1">
                  <from>
                    <xdr:col>5</xdr:col>
                    <xdr:colOff>354330</xdr:colOff>
                    <xdr:row>2</xdr:row>
                    <xdr:rowOff>0</xdr:rowOff>
                  </from>
                  <to>
                    <xdr:col>7</xdr:col>
                    <xdr:colOff>533400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18" r:id="rId5" name="Button 2">
              <controlPr defaultSize="0" print="0" autoFill="0" autoLine="0" autoPict="0" macro="'TOTINT+migration(1981)'!FIRST">
                <anchor moveWithCells="1" sizeWithCells="1">
                  <from>
                    <xdr:col>4</xdr:col>
                    <xdr:colOff>0</xdr:colOff>
                    <xdr:row>2</xdr:row>
                    <xdr:rowOff>0</xdr:rowOff>
                  </from>
                  <to>
                    <xdr:col>5</xdr:col>
                    <xdr:colOff>354330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19" r:id="rId6" name="Button 3">
              <controlPr defaultSize="0" print="0" autoFill="0" autoLine="0" autoPict="0" macro="'TOTINT+migration(1981)'!SAVE">
                <anchor moveWithCells="1" sizeWithCells="1">
                  <from>
                    <xdr:col>7</xdr:col>
                    <xdr:colOff>533400</xdr:colOff>
                    <xdr:row>2</xdr:row>
                    <xdr:rowOff>0</xdr:rowOff>
                  </from>
                  <to>
                    <xdr:col>10</xdr:col>
                    <xdr:colOff>57150</xdr:colOff>
                    <xdr:row>5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>
    <pageSetUpPr autoPageBreaks="0"/>
  </sheetPr>
  <dimension ref="A1:BC170"/>
  <sheetViews>
    <sheetView zoomScaleNormal="100" workbookViewId="0"/>
  </sheetViews>
  <sheetFormatPr defaultRowHeight="12.3" x14ac:dyDescent="0.45"/>
  <cols>
    <col min="7" max="7" width="2.71875" customWidth="1"/>
    <col min="9" max="9" width="2.71875" customWidth="1"/>
    <col min="10" max="10" width="9.83203125" customWidth="1"/>
    <col min="14" max="14" width="5.71875" customWidth="1"/>
    <col min="15" max="15" width="10.71875" customWidth="1"/>
    <col min="16" max="16" width="7.71875" customWidth="1"/>
    <col min="17" max="17" width="6.71875" hidden="1" customWidth="1"/>
    <col min="18" max="18" width="3.71875" customWidth="1"/>
    <col min="19" max="19" width="10.71875" customWidth="1"/>
    <col min="20" max="20" width="7.71875" customWidth="1"/>
    <col min="21" max="21" width="6.71875" hidden="1" customWidth="1"/>
    <col min="22" max="22" width="3.71875" customWidth="1"/>
    <col min="23" max="23" width="10.71875" customWidth="1"/>
    <col min="24" max="24" width="7.71875" customWidth="1"/>
    <col min="25" max="25" width="6.71875" hidden="1" customWidth="1"/>
    <col min="26" max="26" width="3.71875" customWidth="1"/>
    <col min="27" max="27" width="10.71875" customWidth="1"/>
    <col min="28" max="28" width="7.71875" customWidth="1"/>
    <col min="29" max="29" width="6.71875" hidden="1" customWidth="1"/>
    <col min="30" max="30" width="3.71875" customWidth="1"/>
    <col min="31" max="31" width="10.71875" customWidth="1"/>
    <col min="32" max="32" width="7.71875" customWidth="1"/>
    <col min="33" max="33" width="0" hidden="1" customWidth="1"/>
    <col min="35" max="35" width="5.27734375" customWidth="1"/>
    <col min="36" max="36" width="8.71875" customWidth="1"/>
    <col min="37" max="37" width="6.27734375" customWidth="1"/>
    <col min="38" max="38" width="6.44140625" customWidth="1"/>
  </cols>
  <sheetData>
    <row r="1" spans="1:55" ht="22.5" x14ac:dyDescent="0.75">
      <c r="A1" s="3" t="s">
        <v>22</v>
      </c>
      <c r="C1" s="1" t="s">
        <v>23</v>
      </c>
      <c r="E1" s="2"/>
      <c r="F1" s="3" t="s">
        <v>24</v>
      </c>
      <c r="J1" s="3" t="s">
        <v>25</v>
      </c>
      <c r="N1" s="3" t="s">
        <v>26</v>
      </c>
      <c r="P1" s="5" t="str">
        <f>($C$3)</f>
        <v>p7eINT_metier</v>
      </c>
      <c r="T1" s="6" t="s">
        <v>27</v>
      </c>
      <c r="W1" s="7" t="str">
        <f>($C$5)</f>
        <v>Plaice VIIe - International (Used metier based datasets)</v>
      </c>
    </row>
    <row r="2" spans="1:55" x14ac:dyDescent="0.45">
      <c r="N2" s="3"/>
    </row>
    <row r="3" spans="1:55" x14ac:dyDescent="0.45">
      <c r="A3" s="3" t="s">
        <v>26</v>
      </c>
      <c r="C3" s="11" t="s">
        <v>28</v>
      </c>
      <c r="D3" s="39"/>
      <c r="N3" s="6" t="s">
        <v>29</v>
      </c>
      <c r="P3" s="5">
        <f>($B$7)</f>
        <v>1980</v>
      </c>
      <c r="Q3" s="9"/>
      <c r="R3" s="9"/>
      <c r="S3" s="9"/>
      <c r="T3" s="6" t="s">
        <v>30</v>
      </c>
      <c r="U3" s="10"/>
      <c r="W3" s="5" t="str">
        <f>($D$7)</f>
        <v>Combined</v>
      </c>
    </row>
    <row r="4" spans="1:55" x14ac:dyDescent="0.45">
      <c r="A4" s="3"/>
      <c r="N4" s="6"/>
      <c r="P4" s="6"/>
      <c r="Q4" s="9"/>
      <c r="R4" s="9"/>
      <c r="S4" s="9"/>
      <c r="U4" s="10"/>
    </row>
    <row r="5" spans="1:55" x14ac:dyDescent="0.45">
      <c r="A5" s="6" t="s">
        <v>27</v>
      </c>
      <c r="C5" s="11" t="s">
        <v>31</v>
      </c>
      <c r="D5" s="9"/>
      <c r="E5" s="9"/>
      <c r="G5" s="10"/>
      <c r="N5" s="6" t="s">
        <v>32</v>
      </c>
      <c r="P5" s="36">
        <f>($F$7)</f>
        <v>42194</v>
      </c>
      <c r="Q5" s="2"/>
      <c r="R5" s="2"/>
      <c r="T5" s="6" t="s">
        <v>33</v>
      </c>
      <c r="U5" s="2"/>
      <c r="W5" s="5" t="str">
        <f>($J$7)</f>
        <v>idh</v>
      </c>
    </row>
    <row r="6" spans="1:55" x14ac:dyDescent="0.45">
      <c r="A6" s="6"/>
      <c r="C6" s="6"/>
      <c r="D6" s="9"/>
      <c r="E6" s="9"/>
      <c r="G6" s="10"/>
    </row>
    <row r="7" spans="1:55" x14ac:dyDescent="0.45">
      <c r="A7" s="6" t="s">
        <v>29</v>
      </c>
      <c r="B7" s="12">
        <v>1980</v>
      </c>
      <c r="C7" s="9" t="s">
        <v>30</v>
      </c>
      <c r="D7" s="13" t="str">
        <f>IF(F45=1, "Combined",IF(F45=2, "Separate",""))</f>
        <v>Combined</v>
      </c>
      <c r="E7" s="4" t="s">
        <v>32</v>
      </c>
      <c r="F7" s="35">
        <v>42194</v>
      </c>
      <c r="G7" s="2"/>
      <c r="I7" s="4" t="s">
        <v>33</v>
      </c>
      <c r="J7" s="40" t="s">
        <v>34</v>
      </c>
    </row>
    <row r="8" spans="1:55" x14ac:dyDescent="0.45">
      <c r="N8" s="15" t="s">
        <v>35</v>
      </c>
      <c r="AU8" s="45"/>
    </row>
    <row r="9" spans="1:55" x14ac:dyDescent="0.45">
      <c r="AF9" s="46"/>
      <c r="AG9" s="46"/>
      <c r="AH9" s="46"/>
      <c r="AI9" s="46"/>
      <c r="AJ9" s="46"/>
      <c r="AK9" s="46"/>
      <c r="AL9" s="46"/>
      <c r="AM9" s="46"/>
      <c r="AN9" s="46"/>
      <c r="AO9" s="47"/>
      <c r="AU9" s="45"/>
    </row>
    <row r="10" spans="1:55" x14ac:dyDescent="0.45">
      <c r="A10" t="s">
        <v>36</v>
      </c>
      <c r="N10" s="3" t="s">
        <v>37</v>
      </c>
    </row>
    <row r="11" spans="1:55" x14ac:dyDescent="0.45">
      <c r="A11" t="s">
        <v>38</v>
      </c>
      <c r="AK11" s="9"/>
    </row>
    <row r="12" spans="1:55" x14ac:dyDescent="0.45">
      <c r="O12" s="37" t="str">
        <f>C14</f>
        <v>International</v>
      </c>
      <c r="P12" s="2"/>
      <c r="S12" s="37" t="str">
        <f>D14</f>
        <v>Migration</v>
      </c>
      <c r="T12" s="2"/>
      <c r="U12" s="5"/>
      <c r="W12" s="37" t="str">
        <f>E14</f>
        <v>-</v>
      </c>
      <c r="X12" s="2"/>
      <c r="Z12" s="5"/>
      <c r="AA12" s="37" t="str">
        <f>F14</f>
        <v>-</v>
      </c>
      <c r="AB12" s="2"/>
      <c r="AC12" s="5"/>
      <c r="AJ12" s="9"/>
      <c r="AX12" s="42"/>
      <c r="BC12" s="42"/>
    </row>
    <row r="13" spans="1:55" x14ac:dyDescent="0.45">
      <c r="I13" s="4"/>
      <c r="J13" s="16" t="s">
        <v>39</v>
      </c>
      <c r="N13" s="17" t="s">
        <v>40</v>
      </c>
      <c r="O13" s="10"/>
      <c r="P13" s="10"/>
      <c r="S13" s="10"/>
      <c r="T13" s="10"/>
      <c r="U13" s="10"/>
      <c r="W13" s="10" t="s">
        <v>41</v>
      </c>
      <c r="X13" s="10" t="s">
        <v>42</v>
      </c>
      <c r="AA13" s="10" t="s">
        <v>41</v>
      </c>
      <c r="AB13" s="10" t="s">
        <v>42</v>
      </c>
      <c r="AC13" s="10"/>
      <c r="AE13" s="10"/>
      <c r="AX13" s="42"/>
      <c r="BC13" s="42"/>
    </row>
    <row r="14" spans="1:55" x14ac:dyDescent="0.45">
      <c r="C14" s="41" t="s">
        <v>43</v>
      </c>
      <c r="D14" s="41" t="s">
        <v>44</v>
      </c>
      <c r="E14" s="41" t="s">
        <v>45</v>
      </c>
      <c r="F14" s="41" t="s">
        <v>45</v>
      </c>
      <c r="H14" s="16" t="s">
        <v>46</v>
      </c>
      <c r="I14" s="4"/>
      <c r="J14" s="16" t="s">
        <v>47</v>
      </c>
      <c r="N14" s="17">
        <v>0</v>
      </c>
      <c r="O14" s="30"/>
      <c r="P14" s="22"/>
      <c r="Q14" s="18"/>
      <c r="S14" s="30"/>
      <c r="T14" s="22"/>
      <c r="U14" s="20"/>
      <c r="W14" s="30">
        <v>0</v>
      </c>
      <c r="X14" s="22">
        <v>0</v>
      </c>
      <c r="AA14" s="30">
        <v>0</v>
      </c>
      <c r="AB14" s="22">
        <v>0</v>
      </c>
      <c r="AC14" s="23"/>
      <c r="AE14" s="22"/>
      <c r="AX14" s="42"/>
      <c r="BC14" s="42"/>
    </row>
    <row r="15" spans="1:55" x14ac:dyDescent="0.45">
      <c r="A15" t="s">
        <v>48</v>
      </c>
      <c r="C15" s="20">
        <v>1079</v>
      </c>
      <c r="D15" s="22">
        <v>98.618026452087904</v>
      </c>
      <c r="E15" s="20">
        <f>0</f>
        <v>0</v>
      </c>
      <c r="F15" s="20">
        <f>0</f>
        <v>0</v>
      </c>
      <c r="H15" s="22"/>
      <c r="J15" s="22">
        <f>SUM(C15:F15)</f>
        <v>1177.6180264520879</v>
      </c>
      <c r="N15" s="17">
        <v>1</v>
      </c>
      <c r="O15" s="30">
        <v>19000</v>
      </c>
      <c r="P15" s="22">
        <v>0.248</v>
      </c>
      <c r="Q15" s="18"/>
      <c r="S15" s="30">
        <v>0</v>
      </c>
      <c r="T15" s="22">
        <v>0</v>
      </c>
      <c r="U15" s="20"/>
      <c r="W15" s="30">
        <v>0</v>
      </c>
      <c r="X15" s="22">
        <v>0</v>
      </c>
      <c r="AA15" s="30">
        <v>0</v>
      </c>
      <c r="AB15" s="22">
        <v>0</v>
      </c>
      <c r="AC15" s="23"/>
      <c r="AE15" s="22"/>
      <c r="BC15" s="42"/>
    </row>
    <row r="16" spans="1:55" x14ac:dyDescent="0.45">
      <c r="N16" s="17">
        <v>2</v>
      </c>
      <c r="O16" s="30">
        <v>743000</v>
      </c>
      <c r="P16" s="22">
        <v>0.33700000000000002</v>
      </c>
      <c r="Q16" s="18"/>
      <c r="S16" s="30">
        <v>10665</v>
      </c>
      <c r="T16" s="22">
        <v>0.32600149944943302</v>
      </c>
      <c r="U16" s="20"/>
      <c r="W16" s="30">
        <v>0</v>
      </c>
      <c r="X16" s="22">
        <v>0</v>
      </c>
      <c r="AA16" s="30">
        <v>0</v>
      </c>
      <c r="AB16" s="22">
        <v>0</v>
      </c>
      <c r="AC16" s="23"/>
      <c r="AE16" s="22"/>
      <c r="AQ16" s="22"/>
      <c r="AT16" s="22"/>
      <c r="AX16" s="43"/>
      <c r="BC16" s="43"/>
    </row>
    <row r="17" spans="1:55" x14ac:dyDescent="0.45">
      <c r="A17" t="s">
        <v>49</v>
      </c>
      <c r="C17" s="20">
        <v>1079</v>
      </c>
      <c r="D17" s="22">
        <v>98.618026452087904</v>
      </c>
      <c r="E17" s="20">
        <f>0</f>
        <v>0</v>
      </c>
      <c r="F17" s="20">
        <f>0</f>
        <v>0</v>
      </c>
      <c r="H17" s="22">
        <f>SUM(C17:F17)</f>
        <v>1177.6180264520879</v>
      </c>
      <c r="I17" s="22"/>
      <c r="J17" s="22"/>
      <c r="N17" s="17">
        <v>3</v>
      </c>
      <c r="O17" s="30">
        <v>712000</v>
      </c>
      <c r="P17" s="22">
        <v>0.42699999999999999</v>
      </c>
      <c r="Q17" s="18"/>
      <c r="S17" s="30">
        <v>45792</v>
      </c>
      <c r="T17" s="22">
        <v>0.41853390005179802</v>
      </c>
      <c r="U17" s="20"/>
      <c r="W17" s="30">
        <v>0</v>
      </c>
      <c r="X17" s="22">
        <v>0</v>
      </c>
      <c r="AA17" s="30">
        <v>0</v>
      </c>
      <c r="AB17" s="22">
        <v>0</v>
      </c>
      <c r="AC17" s="23"/>
      <c r="AE17" s="22"/>
      <c r="AQ17" s="22"/>
      <c r="AT17" s="22"/>
      <c r="AX17" s="43"/>
      <c r="BC17" s="43"/>
    </row>
    <row r="18" spans="1:55" x14ac:dyDescent="0.45">
      <c r="N18" s="17">
        <v>4</v>
      </c>
      <c r="O18" s="30">
        <v>205000</v>
      </c>
      <c r="P18" s="22">
        <v>0.51800000000000002</v>
      </c>
      <c r="Q18" s="18"/>
      <c r="S18" s="30">
        <v>39168</v>
      </c>
      <c r="T18" s="22">
        <v>0.54181882069985399</v>
      </c>
      <c r="U18" s="20"/>
      <c r="W18" s="30">
        <v>0</v>
      </c>
      <c r="X18" s="22">
        <v>0</v>
      </c>
      <c r="AA18" s="30">
        <v>0</v>
      </c>
      <c r="AB18" s="22">
        <v>0</v>
      </c>
      <c r="AC18" s="23"/>
      <c r="AE18" s="22"/>
      <c r="AQ18" s="22"/>
      <c r="AT18" s="22"/>
      <c r="AX18" s="43"/>
      <c r="BC18" s="43"/>
    </row>
    <row r="19" spans="1:55" x14ac:dyDescent="0.45">
      <c r="A19" t="s">
        <v>50</v>
      </c>
      <c r="C19" s="20">
        <v>1079</v>
      </c>
      <c r="D19" s="22">
        <v>98.618026452087904</v>
      </c>
      <c r="E19" s="20">
        <v>0</v>
      </c>
      <c r="F19" s="20">
        <v>0</v>
      </c>
      <c r="H19" s="22"/>
      <c r="I19" s="22"/>
      <c r="J19" s="22"/>
      <c r="N19" s="17">
        <v>5</v>
      </c>
      <c r="O19" s="30">
        <v>188000</v>
      </c>
      <c r="P19" s="22">
        <v>0.61099999999999999</v>
      </c>
      <c r="Q19" s="18"/>
      <c r="S19" s="30">
        <v>38250</v>
      </c>
      <c r="T19" s="22">
        <v>0.72210501132953897</v>
      </c>
      <c r="U19" s="20"/>
      <c r="W19" s="30">
        <v>0</v>
      </c>
      <c r="X19" s="22">
        <v>0</v>
      </c>
      <c r="AA19" s="30">
        <v>0</v>
      </c>
      <c r="AB19" s="22">
        <v>0</v>
      </c>
      <c r="AC19" s="23"/>
      <c r="AE19" s="22"/>
      <c r="AQ19" s="22"/>
      <c r="AT19" s="22"/>
      <c r="AX19" s="43"/>
      <c r="BC19" s="43"/>
    </row>
    <row r="20" spans="1:55" x14ac:dyDescent="0.45">
      <c r="N20" s="17">
        <v>6</v>
      </c>
      <c r="O20" s="30">
        <v>56000</v>
      </c>
      <c r="P20" s="22">
        <v>0.70499999999999996</v>
      </c>
      <c r="Q20" s="18"/>
      <c r="S20" s="30">
        <v>5700</v>
      </c>
      <c r="T20" s="22">
        <v>0.89954837007296495</v>
      </c>
      <c r="U20" s="20"/>
      <c r="W20" s="30">
        <v>0</v>
      </c>
      <c r="X20" s="22">
        <v>0</v>
      </c>
      <c r="AA20" s="30">
        <v>0</v>
      </c>
      <c r="AB20" s="22">
        <v>0</v>
      </c>
      <c r="AC20" s="23"/>
      <c r="AE20" s="22"/>
      <c r="AQ20" s="22"/>
      <c r="AT20" s="22"/>
      <c r="AX20" s="43"/>
      <c r="BC20" s="43"/>
    </row>
    <row r="21" spans="1:55" x14ac:dyDescent="0.45">
      <c r="A21" t="s">
        <v>51</v>
      </c>
      <c r="C21" s="13">
        <f>IF(C19=0, 0,IF(C19&lt;&gt; 0, C17/C19))</f>
        <v>1</v>
      </c>
      <c r="D21" s="13">
        <f>IF(D19=0, 0,IF(D19&lt;&gt; 0, D17/D19))</f>
        <v>1</v>
      </c>
      <c r="E21" s="13">
        <f>IF(E19=0, 0,IF(E19&lt;&gt; 0, E17/E19))</f>
        <v>0</v>
      </c>
      <c r="F21" s="13">
        <f>IF(F19=0, 0,IF(F19&lt;&gt; 0, F17/F19))</f>
        <v>0</v>
      </c>
      <c r="J21" s="13">
        <f>IF(H17=0, 0,IF(H17&lt;&gt; 0, J15/H17))</f>
        <v>1</v>
      </c>
      <c r="N21" s="17">
        <v>7</v>
      </c>
      <c r="O21" s="30">
        <v>59000</v>
      </c>
      <c r="P21" s="22">
        <v>0.8</v>
      </c>
      <c r="Q21" s="18"/>
      <c r="S21" s="30">
        <v>3600</v>
      </c>
      <c r="T21" s="22">
        <v>1.0719546476662101</v>
      </c>
      <c r="U21" s="20"/>
      <c r="W21" s="30">
        <v>0</v>
      </c>
      <c r="X21" s="22">
        <v>0</v>
      </c>
      <c r="AA21" s="30">
        <v>0</v>
      </c>
      <c r="AB21" s="22">
        <v>0</v>
      </c>
      <c r="AC21" s="23"/>
      <c r="AE21" s="22"/>
      <c r="AQ21" s="22"/>
      <c r="AT21" s="22"/>
      <c r="AX21" s="43"/>
      <c r="BC21" s="43"/>
    </row>
    <row r="22" spans="1:55" x14ac:dyDescent="0.45">
      <c r="N22" s="17">
        <v>8</v>
      </c>
      <c r="O22" s="30">
        <v>19000</v>
      </c>
      <c r="P22" s="22">
        <v>0.89700000000000002</v>
      </c>
      <c r="Q22" s="18"/>
      <c r="S22" s="30">
        <v>3450</v>
      </c>
      <c r="T22" s="22">
        <v>1.29457864204865</v>
      </c>
      <c r="U22" s="20"/>
      <c r="W22" s="30">
        <v>0</v>
      </c>
      <c r="X22" s="22">
        <v>0</v>
      </c>
      <c r="AA22" s="30">
        <v>0</v>
      </c>
      <c r="AB22" s="22">
        <v>0</v>
      </c>
      <c r="AC22" s="23"/>
      <c r="AE22" s="22"/>
      <c r="AQ22" s="22"/>
      <c r="AT22" s="22"/>
      <c r="AX22" s="43"/>
      <c r="BC22" s="43"/>
    </row>
    <row r="23" spans="1:55" x14ac:dyDescent="0.45">
      <c r="N23" s="17">
        <v>9</v>
      </c>
      <c r="O23" s="30">
        <v>13000</v>
      </c>
      <c r="P23" s="22">
        <v>0.995</v>
      </c>
      <c r="Q23" s="18"/>
      <c r="S23" s="30">
        <v>300</v>
      </c>
      <c r="T23" s="22">
        <v>1.5099868760221999</v>
      </c>
      <c r="U23" s="20"/>
      <c r="W23" s="30">
        <v>0</v>
      </c>
      <c r="X23" s="22">
        <v>0</v>
      </c>
      <c r="AA23" s="30">
        <v>0</v>
      </c>
      <c r="AB23" s="22">
        <v>0</v>
      </c>
      <c r="AC23" s="23"/>
      <c r="AE23" s="22"/>
      <c r="AQ23" s="22"/>
      <c r="AT23" s="22"/>
      <c r="AX23" s="43"/>
      <c r="BC23" s="43"/>
    </row>
    <row r="24" spans="1:55" x14ac:dyDescent="0.45">
      <c r="A24" t="s">
        <v>52</v>
      </c>
      <c r="C24" s="24">
        <f>IF($Q$98+$Q$131 &gt;0,($Q$98+$Q$131)/$C$17/1000,0)</f>
        <v>1.0001696014828545</v>
      </c>
      <c r="D24" s="24">
        <f>IF($U$98+$U$131 &gt;0,($U$98+$U$131)/$D$17/1000,0)</f>
        <v>1.0000000000000007</v>
      </c>
      <c r="E24" s="24">
        <f>IF($Y$98+$Y$131 &gt;0,($Y$98+$Y$131)/$E$17/1000,0)</f>
        <v>0</v>
      </c>
      <c r="F24" s="24">
        <f>IF($AC$98+$AC$131 &gt;0,($AC$98+$AC$131)/$F$17/1000,0)</f>
        <v>0</v>
      </c>
      <c r="G24" s="10"/>
      <c r="H24" s="10"/>
      <c r="I24" s="10"/>
      <c r="J24" s="24">
        <f>IF($AG$98+$AG$131 &gt;0,($AG$98+$AG$131)/$J$15/1000,0)</f>
        <v>1.0001553984364111</v>
      </c>
      <c r="N24" s="17">
        <v>10</v>
      </c>
      <c r="O24" s="30">
        <v>17000</v>
      </c>
      <c r="P24" s="22">
        <v>1.093</v>
      </c>
      <c r="Q24" s="18"/>
      <c r="S24" s="30">
        <v>7200</v>
      </c>
      <c r="T24" s="22">
        <v>1.83715069970449</v>
      </c>
      <c r="U24" s="20"/>
      <c r="W24" s="30">
        <v>0</v>
      </c>
      <c r="X24" s="22">
        <v>0</v>
      </c>
      <c r="AA24" s="30">
        <v>0</v>
      </c>
      <c r="AB24" s="22">
        <v>0</v>
      </c>
      <c r="AC24" s="23"/>
      <c r="AE24" s="22"/>
      <c r="AQ24" s="22"/>
      <c r="AT24" s="22"/>
      <c r="AW24" s="5"/>
      <c r="AX24" s="43"/>
      <c r="BC24" s="43"/>
    </row>
    <row r="25" spans="1:55" x14ac:dyDescent="0.45">
      <c r="N25" s="17">
        <v>11</v>
      </c>
      <c r="O25" s="30">
        <v>28000</v>
      </c>
      <c r="P25" s="22">
        <v>1.1930000000000001</v>
      </c>
      <c r="Q25" s="18"/>
      <c r="S25" s="30"/>
      <c r="T25" s="22"/>
      <c r="U25" s="20"/>
      <c r="W25" s="30">
        <v>0</v>
      </c>
      <c r="X25" s="22">
        <v>0</v>
      </c>
      <c r="AA25" s="30">
        <v>0</v>
      </c>
      <c r="AB25" s="22">
        <v>0</v>
      </c>
      <c r="AC25" s="23"/>
      <c r="AE25" s="22"/>
      <c r="AQ25" s="22"/>
      <c r="AT25" s="22"/>
      <c r="AX25" s="43"/>
      <c r="BC25" s="43"/>
    </row>
    <row r="26" spans="1:55" x14ac:dyDescent="0.45">
      <c r="N26" s="17">
        <v>12</v>
      </c>
      <c r="O26" s="30">
        <v>13000</v>
      </c>
      <c r="P26" s="22">
        <v>1.296</v>
      </c>
      <c r="Q26" s="18"/>
      <c r="S26" s="30"/>
      <c r="T26" s="22"/>
      <c r="U26" s="20"/>
      <c r="W26" s="30">
        <v>0</v>
      </c>
      <c r="X26" s="22">
        <v>0</v>
      </c>
      <c r="AA26" s="30">
        <v>0</v>
      </c>
      <c r="AB26" s="22">
        <v>0</v>
      </c>
      <c r="AC26" s="23"/>
      <c r="AE26" s="22"/>
      <c r="AQ26" s="22"/>
      <c r="AT26" s="22"/>
      <c r="AX26" s="43"/>
      <c r="BC26" s="43"/>
    </row>
    <row r="27" spans="1:55" x14ac:dyDescent="0.45">
      <c r="N27" s="17">
        <v>13</v>
      </c>
      <c r="O27" s="30">
        <v>8000</v>
      </c>
      <c r="P27" s="22">
        <v>1.3979999999999999</v>
      </c>
      <c r="Q27" s="18"/>
      <c r="S27" s="30"/>
      <c r="T27" s="22"/>
      <c r="U27" s="20"/>
      <c r="W27" s="30">
        <v>0</v>
      </c>
      <c r="X27" s="22">
        <v>0</v>
      </c>
      <c r="AA27" s="30">
        <v>0</v>
      </c>
      <c r="AB27" s="22">
        <v>0</v>
      </c>
      <c r="AC27" s="23"/>
      <c r="AE27" s="22"/>
      <c r="AQ27" s="22"/>
      <c r="AT27" s="22"/>
      <c r="AX27" s="43"/>
      <c r="BC27" s="43"/>
    </row>
    <row r="28" spans="1:55" x14ac:dyDescent="0.45">
      <c r="N28" s="17">
        <v>14</v>
      </c>
      <c r="O28" s="30">
        <v>5000</v>
      </c>
      <c r="P28" s="22">
        <v>1.502</v>
      </c>
      <c r="Q28" s="18"/>
      <c r="S28" s="30"/>
      <c r="T28" s="22"/>
      <c r="U28" s="20"/>
      <c r="W28" s="30">
        <v>0</v>
      </c>
      <c r="X28" s="22">
        <v>0</v>
      </c>
      <c r="AA28" s="30">
        <v>0</v>
      </c>
      <c r="AB28" s="22">
        <v>0</v>
      </c>
      <c r="AC28" s="23"/>
      <c r="AE28" s="22"/>
      <c r="AQ28" s="22"/>
      <c r="AT28" s="22"/>
      <c r="AX28" s="43"/>
      <c r="BC28" s="43"/>
    </row>
    <row r="29" spans="1:55" x14ac:dyDescent="0.45">
      <c r="N29" s="17" t="s">
        <v>53</v>
      </c>
      <c r="O29" s="30">
        <v>59000</v>
      </c>
      <c r="P29" s="22">
        <v>1.607</v>
      </c>
      <c r="Q29" s="18"/>
      <c r="S29" s="30"/>
      <c r="T29" s="22"/>
      <c r="U29" s="20"/>
      <c r="W29" s="30">
        <v>0</v>
      </c>
      <c r="X29" s="22">
        <v>0</v>
      </c>
      <c r="AA29" s="30">
        <v>0</v>
      </c>
      <c r="AB29" s="22">
        <v>0</v>
      </c>
      <c r="AC29" s="23"/>
      <c r="AE29" s="22"/>
      <c r="AQ29" s="22"/>
      <c r="AT29" s="22"/>
      <c r="AX29" s="43"/>
      <c r="BC29" s="43"/>
    </row>
    <row r="30" spans="1:55" x14ac:dyDescent="0.45">
      <c r="AQ30" s="22"/>
      <c r="AT30" s="22"/>
      <c r="AX30" s="43"/>
      <c r="BC30" s="43"/>
    </row>
    <row r="31" spans="1:55" x14ac:dyDescent="0.45">
      <c r="N31" t="s">
        <v>54</v>
      </c>
      <c r="O31" s="31">
        <f>SUM(O14:O29)</f>
        <v>2144000</v>
      </c>
      <c r="P31" s="2"/>
      <c r="S31" s="31">
        <f>SUM(S14:S29)</f>
        <v>154125</v>
      </c>
      <c r="T31" s="2"/>
      <c r="U31" s="5"/>
      <c r="V31" s="5"/>
      <c r="W31" s="31">
        <f>SUM(W14:W29)</f>
        <v>0</v>
      </c>
      <c r="X31" s="2"/>
      <c r="Y31" s="5"/>
      <c r="Z31" s="5"/>
      <c r="AA31" s="31">
        <f>SUM(AA14:AA29)</f>
        <v>0</v>
      </c>
      <c r="AB31" s="2"/>
      <c r="AC31" s="5"/>
      <c r="AW31" s="42"/>
      <c r="AX31" s="43"/>
      <c r="AY31" s="42"/>
      <c r="AZ31" s="42"/>
      <c r="BA31" s="42"/>
      <c r="BB31" s="44"/>
      <c r="BC31" s="43"/>
    </row>
    <row r="32" spans="1:55" x14ac:dyDescent="0.45">
      <c r="A32" s="46"/>
      <c r="B32" s="46"/>
      <c r="C32" s="46"/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7"/>
    </row>
    <row r="33" spans="1:38" x14ac:dyDescent="0.45">
      <c r="P33" s="3"/>
      <c r="U33" s="3"/>
      <c r="Z33" s="3"/>
      <c r="AE33" s="3"/>
      <c r="AK33" s="9"/>
    </row>
    <row r="34" spans="1:38" x14ac:dyDescent="0.45">
      <c r="N34" s="3" t="s">
        <v>26</v>
      </c>
      <c r="P34" s="5" t="str">
        <f>($C$3)</f>
        <v>p7eINT_metier</v>
      </c>
      <c r="T34" s="6" t="s">
        <v>27</v>
      </c>
      <c r="W34" s="7" t="str">
        <f>($C$5)</f>
        <v>Plaice VIIe - International (Used metier based datasets)</v>
      </c>
    </row>
    <row r="35" spans="1:38" x14ac:dyDescent="0.45">
      <c r="N35" s="3"/>
    </row>
    <row r="36" spans="1:38" x14ac:dyDescent="0.45">
      <c r="N36" s="6" t="s">
        <v>29</v>
      </c>
      <c r="P36" s="5">
        <f>($B$7)</f>
        <v>1980</v>
      </c>
      <c r="Q36" s="9"/>
      <c r="R36" s="9"/>
      <c r="S36" s="9"/>
      <c r="T36" s="6" t="s">
        <v>30</v>
      </c>
      <c r="U36" s="10"/>
      <c r="W36" s="5" t="str">
        <f>($D$7)</f>
        <v>Combined</v>
      </c>
    </row>
    <row r="37" spans="1:38" x14ac:dyDescent="0.45">
      <c r="C37" s="25" t="s">
        <v>55</v>
      </c>
      <c r="D37" s="26"/>
      <c r="E37" s="26"/>
      <c r="F37" s="27"/>
      <c r="N37" s="6"/>
      <c r="P37" s="6"/>
      <c r="Q37" s="9"/>
      <c r="R37" s="9"/>
      <c r="S37" s="9"/>
      <c r="U37" s="10"/>
    </row>
    <row r="38" spans="1:38" x14ac:dyDescent="0.45">
      <c r="C38" s="26"/>
      <c r="D38" s="26"/>
      <c r="E38" s="26"/>
      <c r="F38" s="28"/>
      <c r="N38" s="6" t="s">
        <v>32</v>
      </c>
      <c r="P38" s="36">
        <f>($F$7)</f>
        <v>42194</v>
      </c>
      <c r="Q38" s="2"/>
      <c r="R38" s="2"/>
      <c r="T38" s="6" t="s">
        <v>33</v>
      </c>
      <c r="U38" s="2"/>
      <c r="W38" s="5" t="str">
        <f>($J$7)</f>
        <v>idh</v>
      </c>
    </row>
    <row r="39" spans="1:38" x14ac:dyDescent="0.45">
      <c r="C39" s="26" t="s">
        <v>56</v>
      </c>
      <c r="D39" s="26"/>
      <c r="E39" s="26"/>
      <c r="F39" s="27">
        <f>1</f>
        <v>1</v>
      </c>
    </row>
    <row r="40" spans="1:38" x14ac:dyDescent="0.45">
      <c r="C40" s="26" t="s">
        <v>57</v>
      </c>
      <c r="D40" s="26"/>
      <c r="E40" s="26"/>
      <c r="F40" s="28" t="str">
        <f>"n"</f>
        <v>n</v>
      </c>
    </row>
    <row r="41" spans="1:38" x14ac:dyDescent="0.45">
      <c r="C41" s="26" t="s">
        <v>58</v>
      </c>
      <c r="D41" s="26"/>
      <c r="E41" s="26"/>
      <c r="F41" s="28">
        <f>1</f>
        <v>1</v>
      </c>
      <c r="N41" s="15" t="s">
        <v>35</v>
      </c>
    </row>
    <row r="42" spans="1:38" x14ac:dyDescent="0.45">
      <c r="C42" s="26" t="s">
        <v>59</v>
      </c>
      <c r="D42" s="26"/>
      <c r="E42" s="26"/>
      <c r="F42" s="27">
        <f>2</f>
        <v>2</v>
      </c>
    </row>
    <row r="43" spans="1:38" x14ac:dyDescent="0.45">
      <c r="C43" s="26" t="s">
        <v>60</v>
      </c>
      <c r="D43" s="26"/>
      <c r="E43" s="26"/>
      <c r="F43" s="29" t="str">
        <f>"n"</f>
        <v>n</v>
      </c>
      <c r="N43" s="3" t="s">
        <v>61</v>
      </c>
    </row>
    <row r="44" spans="1:38" x14ac:dyDescent="0.45">
      <c r="C44" s="26" t="s">
        <v>62</v>
      </c>
      <c r="D44" s="26"/>
      <c r="E44" s="26"/>
      <c r="F44" s="29">
        <f>3</f>
        <v>3</v>
      </c>
      <c r="AK44" s="9"/>
    </row>
    <row r="45" spans="1:38" x14ac:dyDescent="0.45">
      <c r="C45" s="26" t="s">
        <v>63</v>
      </c>
      <c r="D45" s="26"/>
      <c r="E45" s="26"/>
      <c r="F45" s="26">
        <f>1</f>
        <v>1</v>
      </c>
      <c r="O45" s="37" t="str">
        <f>C14</f>
        <v>International</v>
      </c>
      <c r="P45" s="2"/>
      <c r="S45" s="37" t="str">
        <f>D14</f>
        <v>Migration</v>
      </c>
      <c r="T45" s="2"/>
      <c r="W45" s="37" t="str">
        <f>E14</f>
        <v>-</v>
      </c>
      <c r="X45" s="2"/>
      <c r="AA45" s="37" t="str">
        <f>F14</f>
        <v>-</v>
      </c>
      <c r="AB45" s="2"/>
      <c r="AK45" s="9"/>
    </row>
    <row r="46" spans="1:38" x14ac:dyDescent="0.45">
      <c r="C46" s="26" t="s">
        <v>64</v>
      </c>
      <c r="D46" s="26"/>
      <c r="E46" s="26"/>
      <c r="F46" s="29" t="str">
        <f>"n"</f>
        <v>n</v>
      </c>
      <c r="N46" s="17" t="s">
        <v>40</v>
      </c>
      <c r="O46" s="10" t="s">
        <v>41</v>
      </c>
      <c r="P46" s="10" t="s">
        <v>42</v>
      </c>
      <c r="S46" s="10" t="s">
        <v>41</v>
      </c>
      <c r="T46" s="10" t="s">
        <v>42</v>
      </c>
      <c r="W46" s="10" t="s">
        <v>41</v>
      </c>
      <c r="X46" s="10" t="s">
        <v>42</v>
      </c>
      <c r="AA46" s="10" t="s">
        <v>41</v>
      </c>
      <c r="AB46" s="10" t="s">
        <v>42</v>
      </c>
      <c r="AC46" s="17"/>
      <c r="AE46" s="10"/>
      <c r="AH46" s="10"/>
      <c r="AJ46" s="10"/>
      <c r="AK46" s="10"/>
      <c r="AL46" s="10"/>
    </row>
    <row r="47" spans="1:38" x14ac:dyDescent="0.45">
      <c r="C47" s="26" t="s">
        <v>65</v>
      </c>
      <c r="D47" s="26"/>
      <c r="E47" s="26"/>
      <c r="F47" s="26">
        <f>2</f>
        <v>2</v>
      </c>
      <c r="N47" s="17">
        <v>0</v>
      </c>
      <c r="O47" s="30">
        <v>0</v>
      </c>
      <c r="P47" s="22">
        <v>0</v>
      </c>
      <c r="R47" s="18"/>
      <c r="S47" s="30">
        <v>0</v>
      </c>
      <c r="T47" s="22">
        <v>0</v>
      </c>
      <c r="W47" s="30">
        <v>0</v>
      </c>
      <c r="X47" s="22">
        <v>0</v>
      </c>
      <c r="AA47" s="30">
        <v>0</v>
      </c>
      <c r="AB47" s="22">
        <v>0</v>
      </c>
      <c r="AC47" s="21"/>
      <c r="AE47" s="19"/>
      <c r="AH47" s="22"/>
      <c r="AK47" s="23"/>
      <c r="AL47" s="22"/>
    </row>
    <row r="48" spans="1:38" x14ac:dyDescent="0.45">
      <c r="A48" s="3"/>
      <c r="C48" s="26" t="s">
        <v>66</v>
      </c>
      <c r="D48" s="26"/>
      <c r="E48" s="26"/>
      <c r="F48" s="29" t="str">
        <f>"y"</f>
        <v>y</v>
      </c>
      <c r="N48" s="17">
        <v>1</v>
      </c>
      <c r="O48" s="30">
        <v>0</v>
      </c>
      <c r="P48" s="22">
        <v>0</v>
      </c>
      <c r="R48" s="18"/>
      <c r="S48" s="30">
        <v>0</v>
      </c>
      <c r="T48" s="22">
        <v>0</v>
      </c>
      <c r="W48" s="30">
        <v>0</v>
      </c>
      <c r="X48" s="22">
        <v>0</v>
      </c>
      <c r="AA48" s="30">
        <v>0</v>
      </c>
      <c r="AB48" s="22">
        <v>0</v>
      </c>
      <c r="AC48" s="21"/>
      <c r="AE48" s="19"/>
      <c r="AH48" s="22"/>
      <c r="AK48" s="23"/>
      <c r="AL48" s="22"/>
    </row>
    <row r="49" spans="3:38" x14ac:dyDescent="0.45">
      <c r="C49" s="26" t="s">
        <v>67</v>
      </c>
      <c r="D49" s="26"/>
      <c r="E49" s="26"/>
      <c r="F49" s="29" t="str">
        <f>"n"</f>
        <v>n</v>
      </c>
      <c r="N49" s="17">
        <v>2</v>
      </c>
      <c r="O49" s="30">
        <v>0</v>
      </c>
      <c r="P49" s="22">
        <v>0</v>
      </c>
      <c r="R49" s="18"/>
      <c r="S49" s="30">
        <v>0</v>
      </c>
      <c r="T49" s="22">
        <v>0</v>
      </c>
      <c r="W49" s="30">
        <v>0</v>
      </c>
      <c r="X49" s="22">
        <v>0</v>
      </c>
      <c r="AA49" s="30">
        <v>0</v>
      </c>
      <c r="AB49" s="22">
        <v>0</v>
      </c>
      <c r="AC49" s="21"/>
      <c r="AE49" s="19"/>
      <c r="AH49" s="22"/>
      <c r="AK49" s="23"/>
      <c r="AL49" s="22"/>
    </row>
    <row r="50" spans="3:38" x14ac:dyDescent="0.45">
      <c r="N50" s="17">
        <v>3</v>
      </c>
      <c r="O50" s="30">
        <v>0</v>
      </c>
      <c r="P50" s="22">
        <v>0</v>
      </c>
      <c r="R50" s="18"/>
      <c r="S50" s="30">
        <v>0</v>
      </c>
      <c r="T50" s="22">
        <v>0</v>
      </c>
      <c r="W50" s="30">
        <v>0</v>
      </c>
      <c r="X50" s="22">
        <v>0</v>
      </c>
      <c r="AA50" s="30">
        <v>0</v>
      </c>
      <c r="AB50" s="22">
        <v>0</v>
      </c>
      <c r="AC50" s="21"/>
      <c r="AE50" s="19"/>
      <c r="AH50" s="22"/>
      <c r="AK50" s="23"/>
      <c r="AL50" s="22"/>
    </row>
    <row r="51" spans="3:38" x14ac:dyDescent="0.45">
      <c r="N51" s="17">
        <v>4</v>
      </c>
      <c r="O51" s="30">
        <v>0</v>
      </c>
      <c r="P51" s="22">
        <v>0</v>
      </c>
      <c r="R51" s="18"/>
      <c r="S51" s="30">
        <v>0</v>
      </c>
      <c r="T51" s="22">
        <v>0</v>
      </c>
      <c r="W51" s="30">
        <v>0</v>
      </c>
      <c r="X51" s="22">
        <v>0</v>
      </c>
      <c r="AA51" s="30">
        <v>0</v>
      </c>
      <c r="AB51" s="22">
        <v>0</v>
      </c>
      <c r="AC51" s="21"/>
      <c r="AE51" s="19"/>
      <c r="AH51" s="22"/>
      <c r="AK51" s="23"/>
      <c r="AL51" s="22"/>
    </row>
    <row r="52" spans="3:38" x14ac:dyDescent="0.45">
      <c r="N52" s="17">
        <v>5</v>
      </c>
      <c r="O52" s="30">
        <v>0</v>
      </c>
      <c r="P52" s="22">
        <v>0</v>
      </c>
      <c r="R52" s="18"/>
      <c r="S52" s="30">
        <v>0</v>
      </c>
      <c r="T52" s="22">
        <v>0</v>
      </c>
      <c r="W52" s="30">
        <v>0</v>
      </c>
      <c r="X52" s="22">
        <v>0</v>
      </c>
      <c r="AA52" s="30">
        <v>0</v>
      </c>
      <c r="AB52" s="22">
        <v>0</v>
      </c>
      <c r="AC52" s="21"/>
      <c r="AE52" s="19"/>
      <c r="AH52" s="22"/>
      <c r="AK52" s="23"/>
      <c r="AL52" s="22"/>
    </row>
    <row r="53" spans="3:38" x14ac:dyDescent="0.45">
      <c r="N53" s="17">
        <v>6</v>
      </c>
      <c r="O53" s="30">
        <v>0</v>
      </c>
      <c r="P53" s="22">
        <v>0</v>
      </c>
      <c r="R53" s="18"/>
      <c r="S53" s="30">
        <v>0</v>
      </c>
      <c r="T53" s="22">
        <v>0</v>
      </c>
      <c r="W53" s="30">
        <v>0</v>
      </c>
      <c r="X53" s="22">
        <v>0</v>
      </c>
      <c r="AA53" s="30">
        <v>0</v>
      </c>
      <c r="AB53" s="22">
        <v>0</v>
      </c>
      <c r="AC53" s="21"/>
      <c r="AE53" s="19"/>
      <c r="AH53" s="22"/>
      <c r="AK53" s="23"/>
      <c r="AL53" s="22"/>
    </row>
    <row r="54" spans="3:38" x14ac:dyDescent="0.45">
      <c r="N54" s="17">
        <v>7</v>
      </c>
      <c r="O54" s="30">
        <v>0</v>
      </c>
      <c r="P54" s="22">
        <v>0</v>
      </c>
      <c r="R54" s="18"/>
      <c r="S54" s="30">
        <v>0</v>
      </c>
      <c r="T54" s="22">
        <v>0</v>
      </c>
      <c r="W54" s="30">
        <v>0</v>
      </c>
      <c r="X54" s="22">
        <v>0</v>
      </c>
      <c r="AA54" s="30">
        <v>0</v>
      </c>
      <c r="AB54" s="22">
        <v>0</v>
      </c>
      <c r="AC54" s="21"/>
      <c r="AE54" s="19"/>
      <c r="AH54" s="22"/>
      <c r="AK54" s="23"/>
      <c r="AL54" s="22"/>
    </row>
    <row r="55" spans="3:38" x14ac:dyDescent="0.45">
      <c r="N55" s="17">
        <v>8</v>
      </c>
      <c r="O55" s="30">
        <v>0</v>
      </c>
      <c r="P55" s="22">
        <v>0</v>
      </c>
      <c r="R55" s="18"/>
      <c r="S55" s="30">
        <v>0</v>
      </c>
      <c r="T55" s="22">
        <v>0</v>
      </c>
      <c r="W55" s="30">
        <v>0</v>
      </c>
      <c r="X55" s="22">
        <v>0</v>
      </c>
      <c r="AA55" s="30">
        <v>0</v>
      </c>
      <c r="AB55" s="22">
        <v>0</v>
      </c>
      <c r="AC55" s="21"/>
      <c r="AE55" s="19"/>
      <c r="AH55" s="22"/>
      <c r="AK55" s="23"/>
      <c r="AL55" s="22"/>
    </row>
    <row r="56" spans="3:38" x14ac:dyDescent="0.45">
      <c r="N56" s="17">
        <v>9</v>
      </c>
      <c r="O56" s="30">
        <v>0</v>
      </c>
      <c r="P56" s="22">
        <v>0</v>
      </c>
      <c r="R56" s="18"/>
      <c r="S56" s="30">
        <v>0</v>
      </c>
      <c r="T56" s="22">
        <v>0</v>
      </c>
      <c r="W56" s="30">
        <v>0</v>
      </c>
      <c r="X56" s="22">
        <v>0</v>
      </c>
      <c r="AA56" s="30">
        <v>0</v>
      </c>
      <c r="AB56" s="22">
        <v>0</v>
      </c>
      <c r="AC56" s="21"/>
      <c r="AE56" s="19"/>
      <c r="AH56" s="22"/>
      <c r="AK56" s="23"/>
      <c r="AL56" s="22"/>
    </row>
    <row r="57" spans="3:38" x14ac:dyDescent="0.45">
      <c r="N57" s="17">
        <v>10</v>
      </c>
      <c r="O57" s="30">
        <v>0</v>
      </c>
      <c r="P57" s="22">
        <v>0</v>
      </c>
      <c r="R57" s="18"/>
      <c r="S57" s="30">
        <v>0</v>
      </c>
      <c r="T57" s="22">
        <v>0</v>
      </c>
      <c r="W57" s="30">
        <v>0</v>
      </c>
      <c r="X57" s="22">
        <v>0</v>
      </c>
      <c r="AA57" s="30">
        <v>0</v>
      </c>
      <c r="AB57" s="22">
        <v>0</v>
      </c>
      <c r="AC57" s="21"/>
      <c r="AE57" s="19"/>
      <c r="AH57" s="22"/>
      <c r="AK57" s="23"/>
      <c r="AL57" s="22"/>
    </row>
    <row r="58" spans="3:38" x14ac:dyDescent="0.45">
      <c r="N58" s="17">
        <v>11</v>
      </c>
      <c r="O58" s="30">
        <v>0</v>
      </c>
      <c r="P58" s="22">
        <v>0</v>
      </c>
      <c r="R58" s="18"/>
      <c r="S58" s="30">
        <v>0</v>
      </c>
      <c r="T58" s="22">
        <v>0</v>
      </c>
      <c r="W58" s="30">
        <v>0</v>
      </c>
      <c r="X58" s="22">
        <v>0</v>
      </c>
      <c r="AA58" s="30">
        <v>0</v>
      </c>
      <c r="AB58" s="22">
        <v>0</v>
      </c>
      <c r="AC58" s="21"/>
      <c r="AE58" s="19"/>
      <c r="AH58" s="22"/>
      <c r="AK58" s="23"/>
      <c r="AL58" s="22"/>
    </row>
    <row r="59" spans="3:38" x14ac:dyDescent="0.45">
      <c r="N59" s="17">
        <v>12</v>
      </c>
      <c r="O59" s="30">
        <v>0</v>
      </c>
      <c r="P59" s="22">
        <v>0</v>
      </c>
      <c r="R59" s="18"/>
      <c r="S59" s="30">
        <v>0</v>
      </c>
      <c r="T59" s="22">
        <v>0</v>
      </c>
      <c r="W59" s="30">
        <v>0</v>
      </c>
      <c r="X59" s="22">
        <v>0</v>
      </c>
      <c r="AA59" s="30">
        <v>0</v>
      </c>
      <c r="AB59" s="22">
        <v>0</v>
      </c>
      <c r="AC59" s="21"/>
      <c r="AE59" s="19"/>
      <c r="AH59" s="22"/>
      <c r="AK59" s="23"/>
      <c r="AL59" s="22"/>
    </row>
    <row r="60" spans="3:38" x14ac:dyDescent="0.45">
      <c r="N60" s="17">
        <v>13</v>
      </c>
      <c r="O60" s="30">
        <v>0</v>
      </c>
      <c r="P60" s="22">
        <v>0</v>
      </c>
      <c r="R60" s="18"/>
      <c r="S60" s="30">
        <v>0</v>
      </c>
      <c r="T60" s="22">
        <v>0</v>
      </c>
      <c r="W60" s="30">
        <v>0</v>
      </c>
      <c r="X60" s="22">
        <v>0</v>
      </c>
      <c r="AA60" s="30">
        <v>0</v>
      </c>
      <c r="AB60" s="22">
        <v>0</v>
      </c>
      <c r="AC60" s="21"/>
      <c r="AE60" s="19"/>
      <c r="AH60" s="22"/>
      <c r="AK60" s="23"/>
      <c r="AL60" s="22"/>
    </row>
    <row r="61" spans="3:38" x14ac:dyDescent="0.45">
      <c r="N61" s="17">
        <v>14</v>
      </c>
      <c r="O61" s="30">
        <v>0</v>
      </c>
      <c r="P61" s="22">
        <v>0</v>
      </c>
      <c r="R61" s="18"/>
      <c r="S61" s="30">
        <v>0</v>
      </c>
      <c r="T61" s="22">
        <v>0</v>
      </c>
      <c r="W61" s="30">
        <v>0</v>
      </c>
      <c r="X61" s="22">
        <v>0</v>
      </c>
      <c r="AA61" s="30">
        <v>0</v>
      </c>
      <c r="AB61" s="22">
        <v>0</v>
      </c>
      <c r="AC61" s="21"/>
      <c r="AE61" s="19"/>
      <c r="AH61" s="22"/>
      <c r="AK61" s="23"/>
      <c r="AL61" s="22"/>
    </row>
    <row r="62" spans="3:38" x14ac:dyDescent="0.45">
      <c r="N62" s="17" t="s">
        <v>53</v>
      </c>
      <c r="O62" s="30">
        <v>0</v>
      </c>
      <c r="P62" s="22">
        <v>0</v>
      </c>
      <c r="R62" s="18"/>
      <c r="S62" s="30">
        <v>0</v>
      </c>
      <c r="T62" s="22">
        <v>0</v>
      </c>
      <c r="W62" s="30">
        <v>0</v>
      </c>
      <c r="X62" s="22">
        <v>0</v>
      </c>
      <c r="AA62" s="30">
        <v>0</v>
      </c>
      <c r="AB62" s="22">
        <v>0</v>
      </c>
      <c r="AC62" s="21"/>
      <c r="AE62" s="19"/>
      <c r="AH62" s="22"/>
      <c r="AK62" s="23"/>
      <c r="AL62" s="22"/>
    </row>
    <row r="64" spans="3:38" x14ac:dyDescent="0.45">
      <c r="N64" t="s">
        <v>54</v>
      </c>
      <c r="O64" s="31">
        <f>SUM(O47:O62)</f>
        <v>0</v>
      </c>
      <c r="P64" s="2"/>
      <c r="S64" s="31">
        <f>SUM(S47:S62)</f>
        <v>0</v>
      </c>
      <c r="T64" s="2"/>
      <c r="W64" s="31">
        <f>SUM(W47:W62)</f>
        <v>0</v>
      </c>
      <c r="X64" s="2"/>
      <c r="AA64" s="31">
        <f>SUM(AA47:AA62)</f>
        <v>0</v>
      </c>
      <c r="AB64" s="2"/>
      <c r="AE64" s="2"/>
    </row>
    <row r="65" spans="1:38" x14ac:dyDescent="0.45">
      <c r="N65" s="17"/>
      <c r="P65" s="23"/>
      <c r="Q65" s="22"/>
      <c r="U65" s="23"/>
      <c r="V65" s="22"/>
      <c r="W65" s="22"/>
      <c r="X65" s="22"/>
      <c r="Z65" s="23"/>
      <c r="AA65" s="22"/>
      <c r="AB65" s="22"/>
      <c r="AC65" s="17"/>
      <c r="AE65" s="23"/>
      <c r="AF65" s="22"/>
      <c r="AH65" s="22"/>
      <c r="AK65" s="23"/>
      <c r="AL65" s="22"/>
    </row>
    <row r="66" spans="1:38" x14ac:dyDescent="0.45">
      <c r="N66" s="17"/>
      <c r="P66" s="23"/>
      <c r="Q66" s="22"/>
      <c r="U66" s="23"/>
      <c r="V66" s="22"/>
      <c r="W66" s="22"/>
      <c r="X66" s="22"/>
      <c r="Z66" s="23"/>
      <c r="AA66" s="22"/>
      <c r="AB66" s="22"/>
      <c r="AC66" s="17"/>
      <c r="AE66" s="23"/>
      <c r="AF66" s="22"/>
      <c r="AH66" s="22"/>
      <c r="AK66" s="23"/>
      <c r="AL66" s="22"/>
    </row>
    <row r="67" spans="1:38" x14ac:dyDescent="0.45">
      <c r="N67" s="17"/>
      <c r="P67" s="23"/>
      <c r="Q67" s="22"/>
      <c r="U67" s="23"/>
      <c r="V67" s="22"/>
      <c r="W67" s="22"/>
      <c r="X67" s="22"/>
      <c r="Z67" s="23"/>
      <c r="AA67" s="22"/>
      <c r="AB67" s="22"/>
      <c r="AC67" s="17"/>
      <c r="AE67" s="23"/>
      <c r="AF67" s="22"/>
      <c r="AH67" s="22"/>
      <c r="AK67" s="23"/>
      <c r="AL67" s="22"/>
    </row>
    <row r="68" spans="1:38" ht="22.5" x14ac:dyDescent="0.75">
      <c r="A68" s="3" t="s">
        <v>22</v>
      </c>
      <c r="C68" s="1" t="s">
        <v>23</v>
      </c>
      <c r="E68" s="2"/>
      <c r="F68" s="3" t="s">
        <v>24</v>
      </c>
      <c r="J68" s="3" t="str">
        <f>J1</f>
        <v>VERSION 2.2 (17/8/98)</v>
      </c>
      <c r="N68" s="3" t="s">
        <v>26</v>
      </c>
      <c r="P68" s="5" t="str">
        <f>($C$3)</f>
        <v>p7eINT_metier</v>
      </c>
      <c r="T68" s="6" t="s">
        <v>27</v>
      </c>
      <c r="W68" s="7" t="str">
        <f>($C$5)</f>
        <v>Plaice VIIe - International (Used metier based datasets)</v>
      </c>
    </row>
    <row r="69" spans="1:38" x14ac:dyDescent="0.45">
      <c r="F69" s="3"/>
      <c r="N69" s="3"/>
    </row>
    <row r="70" spans="1:38" x14ac:dyDescent="0.45">
      <c r="A70" s="3" t="s">
        <v>26</v>
      </c>
      <c r="C70" s="8" t="str">
        <f>C3</f>
        <v>p7eINT_metier</v>
      </c>
      <c r="N70" s="6" t="s">
        <v>29</v>
      </c>
      <c r="P70" s="5">
        <f>($B$7)</f>
        <v>1980</v>
      </c>
      <c r="Q70" s="9"/>
      <c r="R70" s="9"/>
      <c r="S70" s="9"/>
      <c r="T70" s="6" t="s">
        <v>30</v>
      </c>
      <c r="U70" s="10"/>
      <c r="W70" s="5" t="str">
        <f>($D$7)</f>
        <v>Combined</v>
      </c>
    </row>
    <row r="71" spans="1:38" x14ac:dyDescent="0.45">
      <c r="A71" s="3"/>
      <c r="N71" s="6"/>
      <c r="P71" s="6"/>
      <c r="Q71" s="9"/>
      <c r="R71" s="9"/>
      <c r="S71" s="9"/>
      <c r="U71" s="10"/>
    </row>
    <row r="72" spans="1:38" x14ac:dyDescent="0.45">
      <c r="A72" s="6" t="s">
        <v>27</v>
      </c>
      <c r="C72" s="11" t="str">
        <f>C5</f>
        <v>Plaice VIIe - International (Used metier based datasets)</v>
      </c>
      <c r="D72" s="9"/>
      <c r="E72" s="9"/>
      <c r="G72" s="10"/>
      <c r="N72" s="6" t="s">
        <v>32</v>
      </c>
      <c r="P72" s="36">
        <f>($F$7)</f>
        <v>42194</v>
      </c>
      <c r="Q72" s="2"/>
      <c r="R72" s="2"/>
      <c r="T72" s="6" t="s">
        <v>33</v>
      </c>
      <c r="U72" s="2"/>
      <c r="W72" s="5" t="str">
        <f>($J$7)</f>
        <v>idh</v>
      </c>
    </row>
    <row r="73" spans="1:38" x14ac:dyDescent="0.45">
      <c r="A73" s="6"/>
      <c r="C73" s="6"/>
      <c r="D73" s="9"/>
      <c r="E73" s="9"/>
      <c r="G73" s="10"/>
    </row>
    <row r="74" spans="1:38" x14ac:dyDescent="0.45">
      <c r="A74" s="6" t="s">
        <v>29</v>
      </c>
      <c r="B74" s="12">
        <f>B7</f>
        <v>1980</v>
      </c>
      <c r="C74" s="9" t="s">
        <v>30</v>
      </c>
      <c r="D74" s="13" t="str">
        <f>D7</f>
        <v>Combined</v>
      </c>
      <c r="E74" s="4" t="s">
        <v>32</v>
      </c>
      <c r="F74" s="35">
        <f>F7</f>
        <v>42194</v>
      </c>
      <c r="G74" s="2"/>
      <c r="I74" s="4" t="s">
        <v>33</v>
      </c>
      <c r="J74" s="12" t="str">
        <f>J7</f>
        <v>idh</v>
      </c>
    </row>
    <row r="75" spans="1:38" x14ac:dyDescent="0.45">
      <c r="A75" s="6"/>
      <c r="B75" s="12"/>
      <c r="C75" s="9"/>
      <c r="D75" s="13"/>
      <c r="E75" s="4"/>
      <c r="F75" s="14"/>
      <c r="G75" s="2"/>
      <c r="I75" s="4"/>
      <c r="J75" s="12"/>
      <c r="N75" s="15" t="s">
        <v>68</v>
      </c>
    </row>
    <row r="77" spans="1:38" x14ac:dyDescent="0.45">
      <c r="H77" s="16" t="s">
        <v>39</v>
      </c>
      <c r="I77" s="4"/>
      <c r="N77" s="3" t="s">
        <v>37</v>
      </c>
    </row>
    <row r="78" spans="1:38" x14ac:dyDescent="0.45">
      <c r="C78" s="16" t="s">
        <v>69</v>
      </c>
      <c r="D78" s="16" t="s">
        <v>70</v>
      </c>
      <c r="E78" s="16" t="s">
        <v>71</v>
      </c>
      <c r="F78" s="16" t="s">
        <v>72</v>
      </c>
      <c r="H78" s="16" t="s">
        <v>47</v>
      </c>
      <c r="I78" s="4"/>
      <c r="AE78" s="37" t="str">
        <f>J13</f>
        <v>TOTAL</v>
      </c>
      <c r="AF78" s="2"/>
    </row>
    <row r="79" spans="1:38" x14ac:dyDescent="0.45">
      <c r="A79" t="s">
        <v>48</v>
      </c>
      <c r="C79" s="20">
        <f>C15</f>
        <v>1079</v>
      </c>
      <c r="D79" s="20">
        <f>D15</f>
        <v>98.618026452087904</v>
      </c>
      <c r="E79" s="20">
        <f>E15</f>
        <v>0</v>
      </c>
      <c r="F79" s="20">
        <f>F15</f>
        <v>0</v>
      </c>
      <c r="H79" s="22">
        <f>SUM(C79:F79)</f>
        <v>1177.6180264520879</v>
      </c>
      <c r="O79" s="37" t="str">
        <f>C14</f>
        <v>International</v>
      </c>
      <c r="P79" s="2"/>
      <c r="S79" s="37" t="str">
        <f>D14</f>
        <v>Migration</v>
      </c>
      <c r="T79" s="2"/>
      <c r="W79" s="37" t="str">
        <f>E14</f>
        <v>-</v>
      </c>
      <c r="X79" s="2"/>
      <c r="AA79" s="37" t="str">
        <f>F14</f>
        <v>-</v>
      </c>
      <c r="AB79" s="2"/>
      <c r="AE79" s="37" t="str">
        <f>J14</f>
        <v>ANNUAL</v>
      </c>
      <c r="AF79" s="2"/>
    </row>
    <row r="80" spans="1:38" x14ac:dyDescent="0.45">
      <c r="A80" t="s">
        <v>73</v>
      </c>
      <c r="N80" s="17" t="s">
        <v>40</v>
      </c>
      <c r="O80" s="10" t="s">
        <v>41</v>
      </c>
      <c r="P80" s="10" t="s">
        <v>42</v>
      </c>
      <c r="S80" s="10" t="s">
        <v>41</v>
      </c>
      <c r="T80" s="10" t="s">
        <v>42</v>
      </c>
      <c r="U80" s="10"/>
      <c r="W80" s="10" t="s">
        <v>41</v>
      </c>
      <c r="X80" s="10" t="s">
        <v>42</v>
      </c>
      <c r="Y80" s="10"/>
      <c r="AA80" s="10" t="s">
        <v>41</v>
      </c>
      <c r="AB80" s="10" t="s">
        <v>42</v>
      </c>
      <c r="AC80" s="10"/>
      <c r="AE80" s="10" t="s">
        <v>74</v>
      </c>
      <c r="AF80" s="10" t="s">
        <v>75</v>
      </c>
    </row>
    <row r="81" spans="1:33" x14ac:dyDescent="0.45">
      <c r="N81" s="17">
        <v>0</v>
      </c>
      <c r="O81" s="30">
        <f>SUM($O$14*$C$21)</f>
        <v>0</v>
      </c>
      <c r="P81" s="22">
        <f t="shared" ref="P81:P96" si="0">P14</f>
        <v>0</v>
      </c>
      <c r="Q81" s="22">
        <f t="shared" ref="Q81:Q96" si="1">SUM(O81*P81)</f>
        <v>0</v>
      </c>
      <c r="S81" s="30">
        <f t="shared" ref="S81:S96" si="2">SUM(S14*$D$21)</f>
        <v>0</v>
      </c>
      <c r="T81" s="22">
        <f t="shared" ref="T81:T96" si="3">T14</f>
        <v>0</v>
      </c>
      <c r="U81" s="22">
        <f t="shared" ref="U81:U96" si="4">SUM(S81*T81)</f>
        <v>0</v>
      </c>
      <c r="W81" s="30">
        <f t="shared" ref="W81:W96" si="5">SUM(W14*$E$21)</f>
        <v>0</v>
      </c>
      <c r="X81" s="22">
        <f t="shared" ref="X81:X96" si="6">X14</f>
        <v>0</v>
      </c>
      <c r="Y81" s="22">
        <f t="shared" ref="Y81:Y96" si="7">SUM(W81*X81)</f>
        <v>0</v>
      </c>
      <c r="AA81" s="30">
        <f t="shared" ref="AA81:AA96" si="8">SUM(AA14*$F$21)</f>
        <v>0</v>
      </c>
      <c r="AB81" s="22">
        <f t="shared" ref="AB81:AB96" si="9">AB14</f>
        <v>0</v>
      </c>
      <c r="AC81" s="22">
        <f t="shared" ref="AC81:AC96" si="10">SUM(AA81*AB81)</f>
        <v>0</v>
      </c>
      <c r="AE81" s="30">
        <f t="shared" ref="AE81:AE96" si="11">SUM(AA81+W81+S81+O81)*$J$21</f>
        <v>0</v>
      </c>
      <c r="AF81" s="22">
        <f t="shared" ref="AF81:AF96" si="12">IF(O81+S81+W81+AA81 =0,0,(P81*O81 +T81*S81+ X81*W81 +AB81*AA81)/(O81+S81+W81+AA81))</f>
        <v>0</v>
      </c>
      <c r="AG81">
        <f t="shared" ref="AG81:AG96" si="13">SUM(AE81*AF81)</f>
        <v>0</v>
      </c>
    </row>
    <row r="82" spans="1:33" x14ac:dyDescent="0.45">
      <c r="A82" t="s">
        <v>52</v>
      </c>
      <c r="C82" s="24">
        <f>C24</f>
        <v>1.0001696014828545</v>
      </c>
      <c r="D82" s="24">
        <f>D24</f>
        <v>1.0000000000000007</v>
      </c>
      <c r="E82" s="24">
        <f>E24</f>
        <v>0</v>
      </c>
      <c r="F82" s="24">
        <f>F24</f>
        <v>0</v>
      </c>
      <c r="G82" s="10"/>
      <c r="H82" s="24">
        <f>J24</f>
        <v>1.0001553984364111</v>
      </c>
      <c r="I82" s="10"/>
      <c r="N82" s="17">
        <v>1</v>
      </c>
      <c r="O82" s="30">
        <f>SUM($O$15*$C$21)</f>
        <v>19000</v>
      </c>
      <c r="P82" s="22">
        <f t="shared" si="0"/>
        <v>0.248</v>
      </c>
      <c r="Q82" s="22">
        <f t="shared" si="1"/>
        <v>4712</v>
      </c>
      <c r="S82" s="30">
        <f t="shared" si="2"/>
        <v>0</v>
      </c>
      <c r="T82" s="22">
        <f t="shared" si="3"/>
        <v>0</v>
      </c>
      <c r="U82" s="22">
        <f t="shared" si="4"/>
        <v>0</v>
      </c>
      <c r="W82" s="30">
        <f t="shared" si="5"/>
        <v>0</v>
      </c>
      <c r="X82" s="22">
        <f t="shared" si="6"/>
        <v>0</v>
      </c>
      <c r="Y82" s="22">
        <f t="shared" si="7"/>
        <v>0</v>
      </c>
      <c r="AA82" s="30">
        <f t="shared" si="8"/>
        <v>0</v>
      </c>
      <c r="AB82" s="22">
        <f t="shared" si="9"/>
        <v>0</v>
      </c>
      <c r="AC82" s="22">
        <f t="shared" si="10"/>
        <v>0</v>
      </c>
      <c r="AE82" s="30">
        <f t="shared" si="11"/>
        <v>19000</v>
      </c>
      <c r="AF82" s="22">
        <f t="shared" si="12"/>
        <v>0.248</v>
      </c>
      <c r="AG82">
        <f t="shared" si="13"/>
        <v>4712</v>
      </c>
    </row>
    <row r="83" spans="1:33" x14ac:dyDescent="0.45">
      <c r="N83" s="17">
        <v>2</v>
      </c>
      <c r="O83" s="30">
        <f>SUM($O$16*$C$21)</f>
        <v>743000</v>
      </c>
      <c r="P83" s="22">
        <f t="shared" si="0"/>
        <v>0.33700000000000002</v>
      </c>
      <c r="Q83" s="22">
        <f t="shared" si="1"/>
        <v>250391.00000000003</v>
      </c>
      <c r="S83" s="30">
        <f t="shared" si="2"/>
        <v>10665</v>
      </c>
      <c r="T83" s="22">
        <f t="shared" si="3"/>
        <v>0.32600149944943302</v>
      </c>
      <c r="U83" s="22">
        <f t="shared" si="4"/>
        <v>3476.8059916282032</v>
      </c>
      <c r="W83" s="30">
        <f t="shared" si="5"/>
        <v>0</v>
      </c>
      <c r="X83" s="22">
        <f t="shared" si="6"/>
        <v>0</v>
      </c>
      <c r="Y83" s="22">
        <f t="shared" si="7"/>
        <v>0</v>
      </c>
      <c r="AA83" s="30">
        <f t="shared" si="8"/>
        <v>0</v>
      </c>
      <c r="AB83" s="22">
        <f t="shared" si="9"/>
        <v>0</v>
      </c>
      <c r="AC83" s="22">
        <f t="shared" si="10"/>
        <v>0</v>
      </c>
      <c r="AE83" s="30">
        <f t="shared" si="11"/>
        <v>753665</v>
      </c>
      <c r="AF83" s="22">
        <f t="shared" si="12"/>
        <v>0.33684436187381428</v>
      </c>
      <c r="AG83">
        <f t="shared" si="13"/>
        <v>253867.80599162824</v>
      </c>
    </row>
    <row r="84" spans="1:33" x14ac:dyDescent="0.45">
      <c r="N84" s="17">
        <v>3</v>
      </c>
      <c r="O84" s="30">
        <f>SUM($O$17*$C$21)</f>
        <v>712000</v>
      </c>
      <c r="P84" s="22">
        <f t="shared" si="0"/>
        <v>0.42699999999999999</v>
      </c>
      <c r="Q84" s="22">
        <f t="shared" si="1"/>
        <v>304024</v>
      </c>
      <c r="S84" s="30">
        <f t="shared" si="2"/>
        <v>45792</v>
      </c>
      <c r="T84" s="22">
        <f t="shared" si="3"/>
        <v>0.41853390005179802</v>
      </c>
      <c r="U84" s="22">
        <f t="shared" si="4"/>
        <v>19165.504351171934</v>
      </c>
      <c r="W84" s="30">
        <f t="shared" si="5"/>
        <v>0</v>
      </c>
      <c r="X84" s="22">
        <f t="shared" si="6"/>
        <v>0</v>
      </c>
      <c r="Y84" s="22">
        <f t="shared" si="7"/>
        <v>0</v>
      </c>
      <c r="AA84" s="30">
        <f t="shared" si="8"/>
        <v>0</v>
      </c>
      <c r="AB84" s="22">
        <f t="shared" si="9"/>
        <v>0</v>
      </c>
      <c r="AC84" s="22">
        <f t="shared" si="10"/>
        <v>0</v>
      </c>
      <c r="AE84" s="30">
        <f t="shared" si="11"/>
        <v>757792</v>
      </c>
      <c r="AF84" s="22">
        <f t="shared" si="12"/>
        <v>0.42648840889211281</v>
      </c>
      <c r="AG84">
        <f t="shared" si="13"/>
        <v>323189.50435117196</v>
      </c>
    </row>
    <row r="85" spans="1:33" x14ac:dyDescent="0.45">
      <c r="N85" s="17">
        <v>4</v>
      </c>
      <c r="O85" s="30">
        <f>SUM($O$18*$C$21)</f>
        <v>205000</v>
      </c>
      <c r="P85" s="22">
        <f t="shared" si="0"/>
        <v>0.51800000000000002</v>
      </c>
      <c r="Q85" s="22">
        <f t="shared" si="1"/>
        <v>106190</v>
      </c>
      <c r="S85" s="30">
        <f t="shared" si="2"/>
        <v>39168</v>
      </c>
      <c r="T85" s="22">
        <f t="shared" si="3"/>
        <v>0.54181882069985399</v>
      </c>
      <c r="U85" s="22">
        <f t="shared" si="4"/>
        <v>21221.959569171882</v>
      </c>
      <c r="W85" s="30">
        <f t="shared" si="5"/>
        <v>0</v>
      </c>
      <c r="X85" s="22">
        <f t="shared" si="6"/>
        <v>0</v>
      </c>
      <c r="Y85" s="22">
        <f t="shared" si="7"/>
        <v>0</v>
      </c>
      <c r="AA85" s="30">
        <f t="shared" si="8"/>
        <v>0</v>
      </c>
      <c r="AB85" s="22">
        <f t="shared" si="9"/>
        <v>0</v>
      </c>
      <c r="AC85" s="22">
        <f t="shared" si="10"/>
        <v>0</v>
      </c>
      <c r="AE85" s="30">
        <f t="shared" si="11"/>
        <v>244168</v>
      </c>
      <c r="AF85" s="22">
        <f t="shared" si="12"/>
        <v>0.52182087566418156</v>
      </c>
      <c r="AG85">
        <f t="shared" si="13"/>
        <v>127411.95956917189</v>
      </c>
    </row>
    <row r="86" spans="1:33" x14ac:dyDescent="0.45">
      <c r="N86" s="17">
        <v>5</v>
      </c>
      <c r="O86" s="30">
        <f>SUM($O$19*$C$21)</f>
        <v>188000</v>
      </c>
      <c r="P86" s="22">
        <f t="shared" si="0"/>
        <v>0.61099999999999999</v>
      </c>
      <c r="Q86" s="22">
        <f t="shared" si="1"/>
        <v>114868</v>
      </c>
      <c r="S86" s="30">
        <f t="shared" si="2"/>
        <v>38250</v>
      </c>
      <c r="T86" s="22">
        <f t="shared" si="3"/>
        <v>0.72210501132953897</v>
      </c>
      <c r="U86" s="22">
        <f t="shared" si="4"/>
        <v>27620.516683354865</v>
      </c>
      <c r="W86" s="30">
        <f t="shared" si="5"/>
        <v>0</v>
      </c>
      <c r="X86" s="22">
        <f t="shared" si="6"/>
        <v>0</v>
      </c>
      <c r="Y86" s="22">
        <f t="shared" si="7"/>
        <v>0</v>
      </c>
      <c r="AA86" s="30">
        <f t="shared" si="8"/>
        <v>0</v>
      </c>
      <c r="AB86" s="22">
        <f t="shared" si="9"/>
        <v>0</v>
      </c>
      <c r="AC86" s="22">
        <f t="shared" si="10"/>
        <v>0</v>
      </c>
      <c r="AE86" s="30">
        <f t="shared" si="11"/>
        <v>226250</v>
      </c>
      <c r="AF86" s="22">
        <f t="shared" si="12"/>
        <v>0.62978349915294962</v>
      </c>
      <c r="AG86">
        <f t="shared" si="13"/>
        <v>142488.51668335486</v>
      </c>
    </row>
    <row r="87" spans="1:33" x14ac:dyDescent="0.45">
      <c r="N87" s="17">
        <v>6</v>
      </c>
      <c r="O87" s="30">
        <f>SUM($O$20*$C$21)</f>
        <v>56000</v>
      </c>
      <c r="P87" s="22">
        <f t="shared" si="0"/>
        <v>0.70499999999999996</v>
      </c>
      <c r="Q87" s="22">
        <f t="shared" si="1"/>
        <v>39480</v>
      </c>
      <c r="S87" s="30">
        <f t="shared" si="2"/>
        <v>5700</v>
      </c>
      <c r="T87" s="22">
        <f t="shared" si="3"/>
        <v>0.89954837007296495</v>
      </c>
      <c r="U87" s="22">
        <f t="shared" si="4"/>
        <v>5127.4257094159002</v>
      </c>
      <c r="W87" s="30">
        <f t="shared" si="5"/>
        <v>0</v>
      </c>
      <c r="X87" s="22">
        <f t="shared" si="6"/>
        <v>0</v>
      </c>
      <c r="Y87" s="22">
        <f t="shared" si="7"/>
        <v>0</v>
      </c>
      <c r="AA87" s="30">
        <f t="shared" si="8"/>
        <v>0</v>
      </c>
      <c r="AB87" s="22">
        <f t="shared" si="9"/>
        <v>0</v>
      </c>
      <c r="AC87" s="22">
        <f t="shared" si="10"/>
        <v>0</v>
      </c>
      <c r="AE87" s="30">
        <f t="shared" si="11"/>
        <v>61700</v>
      </c>
      <c r="AF87" s="22">
        <f t="shared" si="12"/>
        <v>0.72297286400998206</v>
      </c>
      <c r="AG87">
        <f t="shared" si="13"/>
        <v>44607.425709415897</v>
      </c>
    </row>
    <row r="88" spans="1:33" x14ac:dyDescent="0.45">
      <c r="N88" s="17">
        <v>7</v>
      </c>
      <c r="O88" s="30">
        <f>SUM($O$21*$C$21)</f>
        <v>59000</v>
      </c>
      <c r="P88" s="22">
        <f t="shared" si="0"/>
        <v>0.8</v>
      </c>
      <c r="Q88" s="22">
        <f t="shared" si="1"/>
        <v>47200</v>
      </c>
      <c r="S88" s="30">
        <f t="shared" si="2"/>
        <v>3600</v>
      </c>
      <c r="T88" s="22">
        <f t="shared" si="3"/>
        <v>1.0719546476662101</v>
      </c>
      <c r="U88" s="22">
        <f t="shared" si="4"/>
        <v>3859.0367315983563</v>
      </c>
      <c r="W88" s="30">
        <f t="shared" si="5"/>
        <v>0</v>
      </c>
      <c r="X88" s="22">
        <f t="shared" si="6"/>
        <v>0</v>
      </c>
      <c r="Y88" s="22">
        <f t="shared" si="7"/>
        <v>0</v>
      </c>
      <c r="AA88" s="30">
        <f t="shared" si="8"/>
        <v>0</v>
      </c>
      <c r="AB88" s="22">
        <f t="shared" si="9"/>
        <v>0</v>
      </c>
      <c r="AC88" s="22">
        <f t="shared" si="10"/>
        <v>0</v>
      </c>
      <c r="AE88" s="30">
        <f t="shared" si="11"/>
        <v>62600</v>
      </c>
      <c r="AF88" s="22">
        <f t="shared" si="12"/>
        <v>0.8156395644025296</v>
      </c>
      <c r="AG88">
        <f t="shared" si="13"/>
        <v>51059.036731598353</v>
      </c>
    </row>
    <row r="89" spans="1:33" x14ac:dyDescent="0.45">
      <c r="N89" s="17">
        <v>8</v>
      </c>
      <c r="O89" s="30">
        <f>SUM($O$22*$C$21)</f>
        <v>19000</v>
      </c>
      <c r="P89" s="22">
        <f t="shared" si="0"/>
        <v>0.89700000000000002</v>
      </c>
      <c r="Q89" s="22">
        <f t="shared" si="1"/>
        <v>17043</v>
      </c>
      <c r="S89" s="30">
        <f t="shared" si="2"/>
        <v>3450</v>
      </c>
      <c r="T89" s="22">
        <f t="shared" si="3"/>
        <v>1.29457864204865</v>
      </c>
      <c r="U89" s="22">
        <f t="shared" si="4"/>
        <v>4466.2963150678424</v>
      </c>
      <c r="W89" s="30">
        <f t="shared" si="5"/>
        <v>0</v>
      </c>
      <c r="X89" s="22">
        <f t="shared" si="6"/>
        <v>0</v>
      </c>
      <c r="Y89" s="22">
        <f t="shared" si="7"/>
        <v>0</v>
      </c>
      <c r="AA89" s="30">
        <f t="shared" si="8"/>
        <v>0</v>
      </c>
      <c r="AB89" s="22">
        <f t="shared" si="9"/>
        <v>0</v>
      </c>
      <c r="AC89" s="22">
        <f t="shared" si="10"/>
        <v>0</v>
      </c>
      <c r="AE89" s="30">
        <f t="shared" si="11"/>
        <v>22450</v>
      </c>
      <c r="AF89" s="22">
        <f t="shared" si="12"/>
        <v>0.95809783140613991</v>
      </c>
      <c r="AG89">
        <f t="shared" si="13"/>
        <v>21509.296315067841</v>
      </c>
    </row>
    <row r="90" spans="1:33" x14ac:dyDescent="0.45">
      <c r="N90" s="17">
        <v>9</v>
      </c>
      <c r="O90" s="30">
        <f>SUM($O$23*$C$21)</f>
        <v>13000</v>
      </c>
      <c r="P90" s="22">
        <f t="shared" si="0"/>
        <v>0.995</v>
      </c>
      <c r="Q90" s="22">
        <f t="shared" si="1"/>
        <v>12935</v>
      </c>
      <c r="S90" s="30">
        <f t="shared" si="2"/>
        <v>300</v>
      </c>
      <c r="T90" s="22">
        <f t="shared" si="3"/>
        <v>1.5099868760221999</v>
      </c>
      <c r="U90" s="22">
        <f t="shared" si="4"/>
        <v>452.99606280666001</v>
      </c>
      <c r="W90" s="30">
        <f t="shared" si="5"/>
        <v>0</v>
      </c>
      <c r="X90" s="22">
        <f t="shared" si="6"/>
        <v>0</v>
      </c>
      <c r="Y90" s="22">
        <f t="shared" si="7"/>
        <v>0</v>
      </c>
      <c r="AA90" s="30">
        <f t="shared" si="8"/>
        <v>0</v>
      </c>
      <c r="AB90" s="22">
        <f t="shared" si="9"/>
        <v>0</v>
      </c>
      <c r="AC90" s="22">
        <f t="shared" si="10"/>
        <v>0</v>
      </c>
      <c r="AE90" s="30">
        <f t="shared" si="11"/>
        <v>13300</v>
      </c>
      <c r="AF90" s="22">
        <f t="shared" si="12"/>
        <v>1.006616245323809</v>
      </c>
      <c r="AG90">
        <f t="shared" si="13"/>
        <v>13387.99606280666</v>
      </c>
    </row>
    <row r="91" spans="1:33" x14ac:dyDescent="0.45">
      <c r="N91" s="17">
        <v>10</v>
      </c>
      <c r="O91" s="30">
        <f>SUM($O$24*$C$21)</f>
        <v>17000</v>
      </c>
      <c r="P91" s="22">
        <f t="shared" si="0"/>
        <v>1.093</v>
      </c>
      <c r="Q91" s="22">
        <f t="shared" si="1"/>
        <v>18581</v>
      </c>
      <c r="S91" s="30">
        <f t="shared" si="2"/>
        <v>7200</v>
      </c>
      <c r="T91" s="22">
        <f t="shared" si="3"/>
        <v>1.83715069970449</v>
      </c>
      <c r="U91" s="22">
        <f t="shared" si="4"/>
        <v>13227.485037872328</v>
      </c>
      <c r="W91" s="30">
        <f t="shared" si="5"/>
        <v>0</v>
      </c>
      <c r="X91" s="22">
        <f t="shared" si="6"/>
        <v>0</v>
      </c>
      <c r="Y91" s="22">
        <f t="shared" si="7"/>
        <v>0</v>
      </c>
      <c r="AA91" s="30">
        <f t="shared" si="8"/>
        <v>0</v>
      </c>
      <c r="AB91" s="22">
        <f t="shared" si="9"/>
        <v>0</v>
      </c>
      <c r="AC91" s="22">
        <f t="shared" si="10"/>
        <v>0</v>
      </c>
      <c r="AE91" s="30">
        <f t="shared" si="11"/>
        <v>24200</v>
      </c>
      <c r="AF91" s="22">
        <f t="shared" si="12"/>
        <v>1.3144002081765425</v>
      </c>
      <c r="AG91">
        <f t="shared" si="13"/>
        <v>31808.485037872328</v>
      </c>
    </row>
    <row r="92" spans="1:33" x14ac:dyDescent="0.45">
      <c r="N92" s="17">
        <v>11</v>
      </c>
      <c r="O92" s="30">
        <f>SUM($O$25*$C$21)</f>
        <v>28000</v>
      </c>
      <c r="P92" s="22">
        <f t="shared" si="0"/>
        <v>1.1930000000000001</v>
      </c>
      <c r="Q92" s="22">
        <f t="shared" si="1"/>
        <v>33404</v>
      </c>
      <c r="S92" s="30">
        <f t="shared" si="2"/>
        <v>0</v>
      </c>
      <c r="T92" s="22">
        <f t="shared" si="3"/>
        <v>0</v>
      </c>
      <c r="U92" s="22">
        <f t="shared" si="4"/>
        <v>0</v>
      </c>
      <c r="W92" s="30">
        <f t="shared" si="5"/>
        <v>0</v>
      </c>
      <c r="X92" s="22">
        <f t="shared" si="6"/>
        <v>0</v>
      </c>
      <c r="Y92" s="22">
        <f t="shared" si="7"/>
        <v>0</v>
      </c>
      <c r="AA92" s="30">
        <f t="shared" si="8"/>
        <v>0</v>
      </c>
      <c r="AB92" s="22">
        <f t="shared" si="9"/>
        <v>0</v>
      </c>
      <c r="AC92" s="22">
        <f t="shared" si="10"/>
        <v>0</v>
      </c>
      <c r="AE92" s="30">
        <f t="shared" si="11"/>
        <v>28000</v>
      </c>
      <c r="AF92" s="22">
        <f t="shared" si="12"/>
        <v>1.1930000000000001</v>
      </c>
      <c r="AG92">
        <f t="shared" si="13"/>
        <v>33404</v>
      </c>
    </row>
    <row r="93" spans="1:33" x14ac:dyDescent="0.45">
      <c r="N93" s="17">
        <v>12</v>
      </c>
      <c r="O93" s="30">
        <f>SUM($O$26*$C$21)</f>
        <v>13000</v>
      </c>
      <c r="P93" s="22">
        <f t="shared" si="0"/>
        <v>1.296</v>
      </c>
      <c r="Q93" s="22">
        <f t="shared" si="1"/>
        <v>16848</v>
      </c>
      <c r="S93" s="30">
        <f t="shared" si="2"/>
        <v>0</v>
      </c>
      <c r="T93" s="22">
        <f t="shared" si="3"/>
        <v>0</v>
      </c>
      <c r="U93" s="22">
        <f t="shared" si="4"/>
        <v>0</v>
      </c>
      <c r="W93" s="30">
        <f t="shared" si="5"/>
        <v>0</v>
      </c>
      <c r="X93" s="22">
        <f t="shared" si="6"/>
        <v>0</v>
      </c>
      <c r="Y93" s="22">
        <f t="shared" si="7"/>
        <v>0</v>
      </c>
      <c r="AA93" s="30">
        <f t="shared" si="8"/>
        <v>0</v>
      </c>
      <c r="AB93" s="22">
        <f t="shared" si="9"/>
        <v>0</v>
      </c>
      <c r="AC93" s="22">
        <f t="shared" si="10"/>
        <v>0</v>
      </c>
      <c r="AE93" s="30">
        <f t="shared" si="11"/>
        <v>13000</v>
      </c>
      <c r="AF93" s="22">
        <f t="shared" si="12"/>
        <v>1.296</v>
      </c>
      <c r="AG93">
        <f t="shared" si="13"/>
        <v>16848</v>
      </c>
    </row>
    <row r="94" spans="1:33" x14ac:dyDescent="0.45">
      <c r="N94" s="17">
        <v>13</v>
      </c>
      <c r="O94" s="30">
        <f>SUM($O$27*$C$21)</f>
        <v>8000</v>
      </c>
      <c r="P94" s="22">
        <f t="shared" si="0"/>
        <v>1.3979999999999999</v>
      </c>
      <c r="Q94" s="22">
        <f t="shared" si="1"/>
        <v>11184</v>
      </c>
      <c r="S94" s="30">
        <f t="shared" si="2"/>
        <v>0</v>
      </c>
      <c r="T94" s="22">
        <f t="shared" si="3"/>
        <v>0</v>
      </c>
      <c r="U94" s="22">
        <f t="shared" si="4"/>
        <v>0</v>
      </c>
      <c r="W94" s="30">
        <f t="shared" si="5"/>
        <v>0</v>
      </c>
      <c r="X94" s="22">
        <f t="shared" si="6"/>
        <v>0</v>
      </c>
      <c r="Y94" s="22">
        <f t="shared" si="7"/>
        <v>0</v>
      </c>
      <c r="AA94" s="30">
        <f t="shared" si="8"/>
        <v>0</v>
      </c>
      <c r="AB94" s="22">
        <f t="shared" si="9"/>
        <v>0</v>
      </c>
      <c r="AC94" s="22">
        <f t="shared" si="10"/>
        <v>0</v>
      </c>
      <c r="AE94" s="30">
        <f t="shared" si="11"/>
        <v>8000</v>
      </c>
      <c r="AF94" s="22">
        <f t="shared" si="12"/>
        <v>1.3979999999999999</v>
      </c>
      <c r="AG94">
        <f t="shared" si="13"/>
        <v>11184</v>
      </c>
    </row>
    <row r="95" spans="1:33" x14ac:dyDescent="0.45">
      <c r="N95" s="17">
        <v>14</v>
      </c>
      <c r="O95" s="30">
        <f>SUM($O$28*$C$21)</f>
        <v>5000</v>
      </c>
      <c r="P95" s="22">
        <f t="shared" si="0"/>
        <v>1.502</v>
      </c>
      <c r="Q95" s="22">
        <f t="shared" si="1"/>
        <v>7510</v>
      </c>
      <c r="S95" s="30">
        <f t="shared" si="2"/>
        <v>0</v>
      </c>
      <c r="T95" s="22">
        <f t="shared" si="3"/>
        <v>0</v>
      </c>
      <c r="U95" s="22">
        <f t="shared" si="4"/>
        <v>0</v>
      </c>
      <c r="W95" s="30">
        <f t="shared" si="5"/>
        <v>0</v>
      </c>
      <c r="X95" s="22">
        <f t="shared" si="6"/>
        <v>0</v>
      </c>
      <c r="Y95" s="22">
        <f t="shared" si="7"/>
        <v>0</v>
      </c>
      <c r="AA95" s="30">
        <f t="shared" si="8"/>
        <v>0</v>
      </c>
      <c r="AB95" s="22">
        <f t="shared" si="9"/>
        <v>0</v>
      </c>
      <c r="AC95" s="22">
        <f t="shared" si="10"/>
        <v>0</v>
      </c>
      <c r="AE95" s="30">
        <f t="shared" si="11"/>
        <v>5000</v>
      </c>
      <c r="AF95" s="22">
        <f t="shared" si="12"/>
        <v>1.502</v>
      </c>
      <c r="AG95">
        <f t="shared" si="13"/>
        <v>7510</v>
      </c>
    </row>
    <row r="96" spans="1:33" x14ac:dyDescent="0.45">
      <c r="N96" s="17" t="s">
        <v>53</v>
      </c>
      <c r="O96" s="30">
        <f>SUM($O$29*$C$21)</f>
        <v>59000</v>
      </c>
      <c r="P96" s="22">
        <f t="shared" si="0"/>
        <v>1.607</v>
      </c>
      <c r="Q96" s="22">
        <f t="shared" si="1"/>
        <v>94813</v>
      </c>
      <c r="S96" s="30">
        <f t="shared" si="2"/>
        <v>0</v>
      </c>
      <c r="T96" s="22">
        <f t="shared" si="3"/>
        <v>0</v>
      </c>
      <c r="U96" s="22">
        <f t="shared" si="4"/>
        <v>0</v>
      </c>
      <c r="W96" s="30">
        <f t="shared" si="5"/>
        <v>0</v>
      </c>
      <c r="X96" s="22">
        <f t="shared" si="6"/>
        <v>0</v>
      </c>
      <c r="Y96" s="22">
        <f t="shared" si="7"/>
        <v>0</v>
      </c>
      <c r="AA96" s="30">
        <f t="shared" si="8"/>
        <v>0</v>
      </c>
      <c r="AB96" s="22">
        <f t="shared" si="9"/>
        <v>0</v>
      </c>
      <c r="AC96" s="22">
        <f t="shared" si="10"/>
        <v>0</v>
      </c>
      <c r="AE96" s="30">
        <f t="shared" si="11"/>
        <v>59000</v>
      </c>
      <c r="AF96" s="22">
        <f t="shared" si="12"/>
        <v>1.607</v>
      </c>
      <c r="AG96">
        <f t="shared" si="13"/>
        <v>94813</v>
      </c>
    </row>
    <row r="98" spans="14:33" x14ac:dyDescent="0.45">
      <c r="N98" t="s">
        <v>54</v>
      </c>
      <c r="O98" s="30">
        <f>SUM(O81:O96)</f>
        <v>2144000</v>
      </c>
      <c r="Q98" s="22">
        <f>SUM(Q81:Q96)</f>
        <v>1079183</v>
      </c>
      <c r="S98" s="30">
        <f>SUM(S81:S96)</f>
        <v>154125</v>
      </c>
      <c r="U98" s="22">
        <f>SUM(U81:U96)</f>
        <v>98618.026452087972</v>
      </c>
      <c r="W98" s="30">
        <f>SUM(W81:W96)</f>
        <v>0</v>
      </c>
      <c r="Y98" s="22">
        <f>SUM(Y81:Y96)</f>
        <v>0</v>
      </c>
      <c r="AA98" s="30">
        <f>SUM(AA81:AA96)</f>
        <v>0</v>
      </c>
      <c r="AC98" s="22">
        <f>SUM(AC81:AC96)</f>
        <v>0</v>
      </c>
      <c r="AE98" s="30">
        <f>SUM(AE81:AE96)</f>
        <v>2298125</v>
      </c>
      <c r="AG98">
        <f>SUM(AG81:AG96)</f>
        <v>1177801.026452088</v>
      </c>
    </row>
    <row r="101" spans="14:33" x14ac:dyDescent="0.45">
      <c r="N101" s="3" t="s">
        <v>26</v>
      </c>
      <c r="P101" s="5" t="str">
        <f>($C$3)</f>
        <v>p7eINT_metier</v>
      </c>
      <c r="T101" s="6" t="s">
        <v>27</v>
      </c>
      <c r="W101" s="7" t="str">
        <f>($C$5)</f>
        <v>Plaice VIIe - International (Used metier based datasets)</v>
      </c>
    </row>
    <row r="102" spans="14:33" x14ac:dyDescent="0.45">
      <c r="N102" s="3"/>
    </row>
    <row r="103" spans="14:33" x14ac:dyDescent="0.45">
      <c r="N103" s="6" t="s">
        <v>29</v>
      </c>
      <c r="P103" s="5">
        <f>($B$7)</f>
        <v>1980</v>
      </c>
      <c r="Q103" s="9"/>
      <c r="R103" s="9"/>
      <c r="S103" s="9"/>
      <c r="T103" s="6" t="s">
        <v>30</v>
      </c>
      <c r="U103" s="10"/>
      <c r="W103" s="5" t="str">
        <f>($D$7)</f>
        <v>Combined</v>
      </c>
    </row>
    <row r="104" spans="14:33" x14ac:dyDescent="0.45">
      <c r="N104" s="6"/>
      <c r="P104" s="6"/>
      <c r="Q104" s="9"/>
      <c r="R104" s="9"/>
      <c r="S104" s="9"/>
      <c r="U104" s="10"/>
    </row>
    <row r="105" spans="14:33" x14ac:dyDescent="0.45">
      <c r="N105" s="6" t="s">
        <v>32</v>
      </c>
      <c r="P105" s="36">
        <f>($F$7)</f>
        <v>42194</v>
      </c>
      <c r="Q105" s="2"/>
      <c r="R105" s="2"/>
      <c r="T105" s="6" t="s">
        <v>33</v>
      </c>
      <c r="U105" s="2"/>
      <c r="W105" s="5" t="str">
        <f>($J$7)</f>
        <v>idh</v>
      </c>
    </row>
    <row r="108" spans="14:33" x14ac:dyDescent="0.45">
      <c r="N108" s="15" t="s">
        <v>68</v>
      </c>
    </row>
    <row r="110" spans="14:33" x14ac:dyDescent="0.45">
      <c r="N110" s="3" t="s">
        <v>61</v>
      </c>
    </row>
    <row r="111" spans="14:33" x14ac:dyDescent="0.45">
      <c r="AE111" s="37" t="str">
        <f>J13</f>
        <v>TOTAL</v>
      </c>
      <c r="AF111" s="2"/>
    </row>
    <row r="112" spans="14:33" x14ac:dyDescent="0.45">
      <c r="O112" s="37" t="str">
        <f>C14</f>
        <v>International</v>
      </c>
      <c r="P112" s="2"/>
      <c r="S112" s="37" t="str">
        <f>D14</f>
        <v>Migration</v>
      </c>
      <c r="T112" s="2"/>
      <c r="W112" s="37" t="str">
        <f>E14</f>
        <v>-</v>
      </c>
      <c r="X112" s="2"/>
      <c r="AA112" s="37" t="str">
        <f>F14</f>
        <v>-</v>
      </c>
      <c r="AB112" s="37"/>
      <c r="AE112" s="37" t="str">
        <f>J14</f>
        <v>ANNUAL</v>
      </c>
      <c r="AF112" s="2"/>
    </row>
    <row r="113" spans="14:34" x14ac:dyDescent="0.45">
      <c r="N113" s="17" t="s">
        <v>40</v>
      </c>
      <c r="O113" s="10" t="s">
        <v>41</v>
      </c>
      <c r="P113" s="10" t="s">
        <v>42</v>
      </c>
      <c r="S113" s="10" t="s">
        <v>41</v>
      </c>
      <c r="T113" s="10" t="s">
        <v>42</v>
      </c>
      <c r="U113" s="10"/>
      <c r="W113" s="10" t="s">
        <v>41</v>
      </c>
      <c r="X113" s="10" t="s">
        <v>42</v>
      </c>
      <c r="Y113" s="10"/>
      <c r="AA113" s="10" t="s">
        <v>41</v>
      </c>
      <c r="AB113" s="10" t="s">
        <v>42</v>
      </c>
      <c r="AC113" s="10"/>
      <c r="AE113" s="10" t="s">
        <v>41</v>
      </c>
      <c r="AF113" s="10" t="s">
        <v>42</v>
      </c>
      <c r="AH113" s="10"/>
    </row>
    <row r="114" spans="14:34" x14ac:dyDescent="0.45">
      <c r="N114" s="17">
        <v>0</v>
      </c>
      <c r="O114" s="30">
        <f t="shared" ref="O114:O129" si="14">SUM(O47*$C$21)</f>
        <v>0</v>
      </c>
      <c r="P114" s="22">
        <f t="shared" ref="P114:P129" si="15">P47</f>
        <v>0</v>
      </c>
      <c r="Q114" s="22">
        <f t="shared" ref="Q114:Q129" si="16">SUM(O114*P114)</f>
        <v>0</v>
      </c>
      <c r="S114" s="30">
        <f t="shared" ref="S114:S129" si="17">SUM(S47*$D$21)</f>
        <v>0</v>
      </c>
      <c r="T114" s="22">
        <f t="shared" ref="T114:T129" si="18">T47</f>
        <v>0</v>
      </c>
      <c r="U114" s="22">
        <f t="shared" ref="U114:U129" si="19">SUM(S114*T114)</f>
        <v>0</v>
      </c>
      <c r="W114" s="30">
        <f t="shared" ref="W114:W129" si="20">SUM(W47*$E$21)</f>
        <v>0</v>
      </c>
      <c r="X114" s="22">
        <f t="shared" ref="X114:X129" si="21">X47</f>
        <v>0</v>
      </c>
      <c r="Y114" s="22">
        <f t="shared" ref="Y114:Y129" si="22">SUM(W114*X114)</f>
        <v>0</v>
      </c>
      <c r="AA114" s="30">
        <f t="shared" ref="AA114:AA129" si="23">SUM(AA47*$F$21)</f>
        <v>0</v>
      </c>
      <c r="AB114" s="22">
        <f t="shared" ref="AB114:AB129" si="24">AB47</f>
        <v>0</v>
      </c>
      <c r="AC114" s="22">
        <f>SUM(AA114*AB114)</f>
        <v>0</v>
      </c>
      <c r="AE114" s="30">
        <f t="shared" ref="AE114:AE129" si="25">SUM(AA114+W114+S114+O114)*$J$21</f>
        <v>0</v>
      </c>
      <c r="AF114" s="22">
        <f>IF(O114+S114+W114+AA114 =0,0,(P114*O114 +T114*S114+ X114*W114 +AB114*AA114)/(O114+S114+W114+AA114))</f>
        <v>0</v>
      </c>
      <c r="AG114">
        <f t="shared" ref="AG114:AG129" si="26">SUM(AE114*AF114)</f>
        <v>0</v>
      </c>
      <c r="AH114" s="22"/>
    </row>
    <row r="115" spans="14:34" x14ac:dyDescent="0.45">
      <c r="N115" s="17">
        <v>1</v>
      </c>
      <c r="O115" s="30">
        <f t="shared" si="14"/>
        <v>0</v>
      </c>
      <c r="P115" s="22">
        <f t="shared" si="15"/>
        <v>0</v>
      </c>
      <c r="Q115" s="22">
        <f t="shared" si="16"/>
        <v>0</v>
      </c>
      <c r="S115" s="30">
        <f t="shared" si="17"/>
        <v>0</v>
      </c>
      <c r="T115" s="22">
        <f t="shared" si="18"/>
        <v>0</v>
      </c>
      <c r="U115" s="22">
        <f t="shared" si="19"/>
        <v>0</v>
      </c>
      <c r="W115" s="30">
        <f t="shared" si="20"/>
        <v>0</v>
      </c>
      <c r="X115" s="22">
        <f t="shared" si="21"/>
        <v>0</v>
      </c>
      <c r="Y115" s="22">
        <f t="shared" si="22"/>
        <v>0</v>
      </c>
      <c r="AA115" s="30">
        <f t="shared" si="23"/>
        <v>0</v>
      </c>
      <c r="AB115" s="22">
        <f t="shared" si="24"/>
        <v>0</v>
      </c>
      <c r="AC115" s="22">
        <f t="shared" ref="AC115:AC129" si="27">SUM(AA115*AB115)</f>
        <v>0</v>
      </c>
      <c r="AE115" s="30">
        <f t="shared" si="25"/>
        <v>0</v>
      </c>
      <c r="AF115" s="22">
        <f t="shared" ref="AF115:AF129" si="28">IF(O115+S115+W115+AA115 =0,0,(P115*O115 +T115*S115+ X115*W115 +AB115*AA115)/(O115+S115+W115+AA115))</f>
        <v>0</v>
      </c>
      <c r="AG115">
        <f t="shared" si="26"/>
        <v>0</v>
      </c>
      <c r="AH115" s="22"/>
    </row>
    <row r="116" spans="14:34" x14ac:dyDescent="0.45">
      <c r="N116" s="17">
        <v>2</v>
      </c>
      <c r="O116" s="30">
        <f t="shared" si="14"/>
        <v>0</v>
      </c>
      <c r="P116" s="22">
        <f t="shared" si="15"/>
        <v>0</v>
      </c>
      <c r="Q116" s="22">
        <f t="shared" si="16"/>
        <v>0</v>
      </c>
      <c r="S116" s="30">
        <f t="shared" si="17"/>
        <v>0</v>
      </c>
      <c r="T116" s="22">
        <f t="shared" si="18"/>
        <v>0</v>
      </c>
      <c r="U116" s="22">
        <f t="shared" si="19"/>
        <v>0</v>
      </c>
      <c r="W116" s="30">
        <f t="shared" si="20"/>
        <v>0</v>
      </c>
      <c r="X116" s="22">
        <f t="shared" si="21"/>
        <v>0</v>
      </c>
      <c r="Y116" s="22">
        <f t="shared" si="22"/>
        <v>0</v>
      </c>
      <c r="AA116" s="30">
        <f t="shared" si="23"/>
        <v>0</v>
      </c>
      <c r="AB116" s="22">
        <f t="shared" si="24"/>
        <v>0</v>
      </c>
      <c r="AC116" s="22">
        <f t="shared" si="27"/>
        <v>0</v>
      </c>
      <c r="AE116" s="30">
        <f t="shared" si="25"/>
        <v>0</v>
      </c>
      <c r="AF116" s="22">
        <f t="shared" si="28"/>
        <v>0</v>
      </c>
      <c r="AG116">
        <f t="shared" si="26"/>
        <v>0</v>
      </c>
      <c r="AH116" s="22"/>
    </row>
    <row r="117" spans="14:34" x14ac:dyDescent="0.45">
      <c r="N117" s="17">
        <v>3</v>
      </c>
      <c r="O117" s="30">
        <f t="shared" si="14"/>
        <v>0</v>
      </c>
      <c r="P117" s="22">
        <f t="shared" si="15"/>
        <v>0</v>
      </c>
      <c r="Q117" s="22">
        <f t="shared" si="16"/>
        <v>0</v>
      </c>
      <c r="S117" s="30">
        <f t="shared" si="17"/>
        <v>0</v>
      </c>
      <c r="T117" s="22">
        <f t="shared" si="18"/>
        <v>0</v>
      </c>
      <c r="U117" s="22">
        <f t="shared" si="19"/>
        <v>0</v>
      </c>
      <c r="W117" s="30">
        <f t="shared" si="20"/>
        <v>0</v>
      </c>
      <c r="X117" s="22">
        <f t="shared" si="21"/>
        <v>0</v>
      </c>
      <c r="Y117" s="22">
        <f t="shared" si="22"/>
        <v>0</v>
      </c>
      <c r="AA117" s="30">
        <f t="shared" si="23"/>
        <v>0</v>
      </c>
      <c r="AB117" s="22">
        <f t="shared" si="24"/>
        <v>0</v>
      </c>
      <c r="AC117" s="22">
        <f t="shared" si="27"/>
        <v>0</v>
      </c>
      <c r="AE117" s="30">
        <f t="shared" si="25"/>
        <v>0</v>
      </c>
      <c r="AF117" s="22">
        <f t="shared" si="28"/>
        <v>0</v>
      </c>
      <c r="AG117">
        <f t="shared" si="26"/>
        <v>0</v>
      </c>
      <c r="AH117" s="22"/>
    </row>
    <row r="118" spans="14:34" x14ac:dyDescent="0.45">
      <c r="N118" s="17">
        <v>4</v>
      </c>
      <c r="O118" s="30">
        <f t="shared" si="14"/>
        <v>0</v>
      </c>
      <c r="P118" s="22">
        <f t="shared" si="15"/>
        <v>0</v>
      </c>
      <c r="Q118" s="22">
        <f t="shared" si="16"/>
        <v>0</v>
      </c>
      <c r="S118" s="30">
        <f t="shared" si="17"/>
        <v>0</v>
      </c>
      <c r="T118" s="22">
        <f t="shared" si="18"/>
        <v>0</v>
      </c>
      <c r="U118" s="22">
        <f t="shared" si="19"/>
        <v>0</v>
      </c>
      <c r="W118" s="30">
        <f t="shared" si="20"/>
        <v>0</v>
      </c>
      <c r="X118" s="22">
        <f t="shared" si="21"/>
        <v>0</v>
      </c>
      <c r="Y118" s="22">
        <f t="shared" si="22"/>
        <v>0</v>
      </c>
      <c r="AA118" s="30">
        <f t="shared" si="23"/>
        <v>0</v>
      </c>
      <c r="AB118" s="22">
        <f t="shared" si="24"/>
        <v>0</v>
      </c>
      <c r="AC118" s="22">
        <f t="shared" si="27"/>
        <v>0</v>
      </c>
      <c r="AE118" s="30">
        <f t="shared" si="25"/>
        <v>0</v>
      </c>
      <c r="AF118" s="22">
        <f t="shared" si="28"/>
        <v>0</v>
      </c>
      <c r="AG118">
        <f t="shared" si="26"/>
        <v>0</v>
      </c>
      <c r="AH118" s="22"/>
    </row>
    <row r="119" spans="14:34" x14ac:dyDescent="0.45">
      <c r="N119" s="17">
        <v>5</v>
      </c>
      <c r="O119" s="30">
        <f t="shared" si="14"/>
        <v>0</v>
      </c>
      <c r="P119" s="22">
        <f t="shared" si="15"/>
        <v>0</v>
      </c>
      <c r="Q119" s="22">
        <f t="shared" si="16"/>
        <v>0</v>
      </c>
      <c r="S119" s="30">
        <f t="shared" si="17"/>
        <v>0</v>
      </c>
      <c r="T119" s="22">
        <f t="shared" si="18"/>
        <v>0</v>
      </c>
      <c r="U119" s="22">
        <f t="shared" si="19"/>
        <v>0</v>
      </c>
      <c r="W119" s="30">
        <f t="shared" si="20"/>
        <v>0</v>
      </c>
      <c r="X119" s="22">
        <f t="shared" si="21"/>
        <v>0</v>
      </c>
      <c r="Y119" s="22">
        <f t="shared" si="22"/>
        <v>0</v>
      </c>
      <c r="AA119" s="30">
        <f t="shared" si="23"/>
        <v>0</v>
      </c>
      <c r="AB119" s="22">
        <f t="shared" si="24"/>
        <v>0</v>
      </c>
      <c r="AC119" s="22">
        <f t="shared" si="27"/>
        <v>0</v>
      </c>
      <c r="AE119" s="30">
        <f t="shared" si="25"/>
        <v>0</v>
      </c>
      <c r="AF119" s="22">
        <f t="shared" si="28"/>
        <v>0</v>
      </c>
      <c r="AG119">
        <f t="shared" si="26"/>
        <v>0</v>
      </c>
      <c r="AH119" s="22"/>
    </row>
    <row r="120" spans="14:34" x14ac:dyDescent="0.45">
      <c r="N120" s="17">
        <v>6</v>
      </c>
      <c r="O120" s="30">
        <f t="shared" si="14"/>
        <v>0</v>
      </c>
      <c r="P120" s="22">
        <f t="shared" si="15"/>
        <v>0</v>
      </c>
      <c r="Q120" s="22">
        <f t="shared" si="16"/>
        <v>0</v>
      </c>
      <c r="S120" s="30">
        <f t="shared" si="17"/>
        <v>0</v>
      </c>
      <c r="T120" s="22">
        <f t="shared" si="18"/>
        <v>0</v>
      </c>
      <c r="U120" s="22">
        <f t="shared" si="19"/>
        <v>0</v>
      </c>
      <c r="W120" s="30">
        <f t="shared" si="20"/>
        <v>0</v>
      </c>
      <c r="X120" s="22">
        <f t="shared" si="21"/>
        <v>0</v>
      </c>
      <c r="Y120" s="22">
        <f t="shared" si="22"/>
        <v>0</v>
      </c>
      <c r="AA120" s="30">
        <f t="shared" si="23"/>
        <v>0</v>
      </c>
      <c r="AB120" s="22">
        <f t="shared" si="24"/>
        <v>0</v>
      </c>
      <c r="AC120" s="22">
        <f t="shared" si="27"/>
        <v>0</v>
      </c>
      <c r="AE120" s="30">
        <f t="shared" si="25"/>
        <v>0</v>
      </c>
      <c r="AF120" s="22">
        <f t="shared" si="28"/>
        <v>0</v>
      </c>
      <c r="AG120">
        <f t="shared" si="26"/>
        <v>0</v>
      </c>
      <c r="AH120" s="22"/>
    </row>
    <row r="121" spans="14:34" x14ac:dyDescent="0.45">
      <c r="N121" s="17">
        <v>7</v>
      </c>
      <c r="O121" s="30">
        <f t="shared" si="14"/>
        <v>0</v>
      </c>
      <c r="P121" s="22">
        <f t="shared" si="15"/>
        <v>0</v>
      </c>
      <c r="Q121" s="22">
        <f t="shared" si="16"/>
        <v>0</v>
      </c>
      <c r="S121" s="30">
        <f t="shared" si="17"/>
        <v>0</v>
      </c>
      <c r="T121" s="22">
        <f t="shared" si="18"/>
        <v>0</v>
      </c>
      <c r="U121" s="22">
        <f t="shared" si="19"/>
        <v>0</v>
      </c>
      <c r="W121" s="30">
        <f t="shared" si="20"/>
        <v>0</v>
      </c>
      <c r="X121" s="22">
        <f t="shared" si="21"/>
        <v>0</v>
      </c>
      <c r="Y121" s="22">
        <f t="shared" si="22"/>
        <v>0</v>
      </c>
      <c r="AA121" s="30">
        <f t="shared" si="23"/>
        <v>0</v>
      </c>
      <c r="AB121" s="22">
        <f t="shared" si="24"/>
        <v>0</v>
      </c>
      <c r="AC121" s="22">
        <f t="shared" si="27"/>
        <v>0</v>
      </c>
      <c r="AE121" s="30">
        <f t="shared" si="25"/>
        <v>0</v>
      </c>
      <c r="AF121" s="22">
        <f t="shared" si="28"/>
        <v>0</v>
      </c>
      <c r="AG121">
        <f t="shared" si="26"/>
        <v>0</v>
      </c>
      <c r="AH121" s="22"/>
    </row>
    <row r="122" spans="14:34" x14ac:dyDescent="0.45">
      <c r="N122" s="17">
        <v>8</v>
      </c>
      <c r="O122" s="30">
        <f t="shared" si="14"/>
        <v>0</v>
      </c>
      <c r="P122" s="22">
        <f t="shared" si="15"/>
        <v>0</v>
      </c>
      <c r="Q122" s="22">
        <f t="shared" si="16"/>
        <v>0</v>
      </c>
      <c r="S122" s="30">
        <f t="shared" si="17"/>
        <v>0</v>
      </c>
      <c r="T122" s="22">
        <f t="shared" si="18"/>
        <v>0</v>
      </c>
      <c r="U122" s="22">
        <f t="shared" si="19"/>
        <v>0</v>
      </c>
      <c r="W122" s="30">
        <f t="shared" si="20"/>
        <v>0</v>
      </c>
      <c r="X122" s="22">
        <f t="shared" si="21"/>
        <v>0</v>
      </c>
      <c r="Y122" s="22">
        <f t="shared" si="22"/>
        <v>0</v>
      </c>
      <c r="AA122" s="30">
        <f t="shared" si="23"/>
        <v>0</v>
      </c>
      <c r="AB122" s="22">
        <f t="shared" si="24"/>
        <v>0</v>
      </c>
      <c r="AC122" s="22">
        <f t="shared" si="27"/>
        <v>0</v>
      </c>
      <c r="AE122" s="30">
        <f t="shared" si="25"/>
        <v>0</v>
      </c>
      <c r="AF122" s="22">
        <f t="shared" si="28"/>
        <v>0</v>
      </c>
      <c r="AG122">
        <f t="shared" si="26"/>
        <v>0</v>
      </c>
      <c r="AH122" s="22"/>
    </row>
    <row r="123" spans="14:34" x14ac:dyDescent="0.45">
      <c r="N123" s="17">
        <v>9</v>
      </c>
      <c r="O123" s="30">
        <f t="shared" si="14"/>
        <v>0</v>
      </c>
      <c r="P123" s="22">
        <f t="shared" si="15"/>
        <v>0</v>
      </c>
      <c r="Q123" s="22">
        <f t="shared" si="16"/>
        <v>0</v>
      </c>
      <c r="S123" s="30">
        <f t="shared" si="17"/>
        <v>0</v>
      </c>
      <c r="T123" s="22">
        <f t="shared" si="18"/>
        <v>0</v>
      </c>
      <c r="U123" s="22">
        <f t="shared" si="19"/>
        <v>0</v>
      </c>
      <c r="W123" s="30">
        <f t="shared" si="20"/>
        <v>0</v>
      </c>
      <c r="X123" s="22">
        <f t="shared" si="21"/>
        <v>0</v>
      </c>
      <c r="Y123" s="22">
        <f t="shared" si="22"/>
        <v>0</v>
      </c>
      <c r="AA123" s="30">
        <f t="shared" si="23"/>
        <v>0</v>
      </c>
      <c r="AB123" s="22">
        <f t="shared" si="24"/>
        <v>0</v>
      </c>
      <c r="AC123" s="22">
        <f t="shared" si="27"/>
        <v>0</v>
      </c>
      <c r="AE123" s="30">
        <f t="shared" si="25"/>
        <v>0</v>
      </c>
      <c r="AF123" s="22">
        <f t="shared" si="28"/>
        <v>0</v>
      </c>
      <c r="AG123">
        <f t="shared" si="26"/>
        <v>0</v>
      </c>
      <c r="AH123" s="22"/>
    </row>
    <row r="124" spans="14:34" x14ac:dyDescent="0.45">
      <c r="N124" s="17">
        <v>10</v>
      </c>
      <c r="O124" s="30">
        <f t="shared" si="14"/>
        <v>0</v>
      </c>
      <c r="P124" s="22">
        <f t="shared" si="15"/>
        <v>0</v>
      </c>
      <c r="Q124" s="22">
        <f t="shared" si="16"/>
        <v>0</v>
      </c>
      <c r="S124" s="30">
        <f t="shared" si="17"/>
        <v>0</v>
      </c>
      <c r="T124" s="22">
        <f t="shared" si="18"/>
        <v>0</v>
      </c>
      <c r="U124" s="22">
        <f t="shared" si="19"/>
        <v>0</v>
      </c>
      <c r="W124" s="30">
        <f t="shared" si="20"/>
        <v>0</v>
      </c>
      <c r="X124" s="22">
        <f t="shared" si="21"/>
        <v>0</v>
      </c>
      <c r="Y124" s="22">
        <f t="shared" si="22"/>
        <v>0</v>
      </c>
      <c r="AA124" s="30">
        <f t="shared" si="23"/>
        <v>0</v>
      </c>
      <c r="AB124" s="22">
        <f t="shared" si="24"/>
        <v>0</v>
      </c>
      <c r="AC124" s="22">
        <f t="shared" si="27"/>
        <v>0</v>
      </c>
      <c r="AE124" s="30">
        <f t="shared" si="25"/>
        <v>0</v>
      </c>
      <c r="AF124" s="22">
        <f t="shared" si="28"/>
        <v>0</v>
      </c>
      <c r="AG124">
        <f t="shared" si="26"/>
        <v>0</v>
      </c>
      <c r="AH124" s="22"/>
    </row>
    <row r="125" spans="14:34" x14ac:dyDescent="0.45">
      <c r="N125" s="17">
        <v>11</v>
      </c>
      <c r="O125" s="30">
        <f t="shared" si="14"/>
        <v>0</v>
      </c>
      <c r="P125" s="22">
        <f t="shared" si="15"/>
        <v>0</v>
      </c>
      <c r="Q125" s="22">
        <f t="shared" si="16"/>
        <v>0</v>
      </c>
      <c r="S125" s="30">
        <f t="shared" si="17"/>
        <v>0</v>
      </c>
      <c r="T125" s="22">
        <f t="shared" si="18"/>
        <v>0</v>
      </c>
      <c r="U125" s="22">
        <f t="shared" si="19"/>
        <v>0</v>
      </c>
      <c r="W125" s="30">
        <f t="shared" si="20"/>
        <v>0</v>
      </c>
      <c r="X125" s="22">
        <f t="shared" si="21"/>
        <v>0</v>
      </c>
      <c r="Y125" s="22">
        <f t="shared" si="22"/>
        <v>0</v>
      </c>
      <c r="AA125" s="30">
        <f t="shared" si="23"/>
        <v>0</v>
      </c>
      <c r="AB125" s="22">
        <f t="shared" si="24"/>
        <v>0</v>
      </c>
      <c r="AC125" s="22">
        <f t="shared" si="27"/>
        <v>0</v>
      </c>
      <c r="AE125" s="30">
        <f t="shared" si="25"/>
        <v>0</v>
      </c>
      <c r="AF125" s="22">
        <f t="shared" si="28"/>
        <v>0</v>
      </c>
      <c r="AG125">
        <f t="shared" si="26"/>
        <v>0</v>
      </c>
      <c r="AH125" s="22"/>
    </row>
    <row r="126" spans="14:34" x14ac:dyDescent="0.45">
      <c r="N126" s="17">
        <v>12</v>
      </c>
      <c r="O126" s="30">
        <f t="shared" si="14"/>
        <v>0</v>
      </c>
      <c r="P126" s="22">
        <f t="shared" si="15"/>
        <v>0</v>
      </c>
      <c r="Q126" s="22">
        <f t="shared" si="16"/>
        <v>0</v>
      </c>
      <c r="S126" s="30">
        <f t="shared" si="17"/>
        <v>0</v>
      </c>
      <c r="T126" s="22">
        <f t="shared" si="18"/>
        <v>0</v>
      </c>
      <c r="U126" s="22">
        <f t="shared" si="19"/>
        <v>0</v>
      </c>
      <c r="W126" s="30">
        <f t="shared" si="20"/>
        <v>0</v>
      </c>
      <c r="X126" s="22">
        <f t="shared" si="21"/>
        <v>0</v>
      </c>
      <c r="Y126" s="22">
        <f t="shared" si="22"/>
        <v>0</v>
      </c>
      <c r="AA126" s="30">
        <f t="shared" si="23"/>
        <v>0</v>
      </c>
      <c r="AB126" s="22">
        <f t="shared" si="24"/>
        <v>0</v>
      </c>
      <c r="AC126" s="22">
        <f t="shared" si="27"/>
        <v>0</v>
      </c>
      <c r="AE126" s="30">
        <f t="shared" si="25"/>
        <v>0</v>
      </c>
      <c r="AF126" s="22">
        <f t="shared" si="28"/>
        <v>0</v>
      </c>
      <c r="AG126">
        <f t="shared" si="26"/>
        <v>0</v>
      </c>
      <c r="AH126" s="22"/>
    </row>
    <row r="127" spans="14:34" x14ac:dyDescent="0.45">
      <c r="N127" s="17">
        <v>13</v>
      </c>
      <c r="O127" s="30">
        <f t="shared" si="14"/>
        <v>0</v>
      </c>
      <c r="P127" s="22">
        <f t="shared" si="15"/>
        <v>0</v>
      </c>
      <c r="Q127" s="22">
        <f t="shared" si="16"/>
        <v>0</v>
      </c>
      <c r="S127" s="30">
        <f t="shared" si="17"/>
        <v>0</v>
      </c>
      <c r="T127" s="22">
        <f t="shared" si="18"/>
        <v>0</v>
      </c>
      <c r="U127" s="22">
        <f t="shared" si="19"/>
        <v>0</v>
      </c>
      <c r="W127" s="30">
        <f t="shared" si="20"/>
        <v>0</v>
      </c>
      <c r="X127" s="22">
        <f t="shared" si="21"/>
        <v>0</v>
      </c>
      <c r="Y127" s="22">
        <f t="shared" si="22"/>
        <v>0</v>
      </c>
      <c r="AA127" s="30">
        <f t="shared" si="23"/>
        <v>0</v>
      </c>
      <c r="AB127" s="22">
        <f t="shared" si="24"/>
        <v>0</v>
      </c>
      <c r="AC127" s="22">
        <f t="shared" si="27"/>
        <v>0</v>
      </c>
      <c r="AE127" s="30">
        <f t="shared" si="25"/>
        <v>0</v>
      </c>
      <c r="AF127" s="22">
        <f t="shared" si="28"/>
        <v>0</v>
      </c>
      <c r="AG127">
        <f t="shared" si="26"/>
        <v>0</v>
      </c>
      <c r="AH127" s="22"/>
    </row>
    <row r="128" spans="14:34" x14ac:dyDescent="0.45">
      <c r="N128" s="17">
        <v>14</v>
      </c>
      <c r="O128" s="30">
        <f t="shared" si="14"/>
        <v>0</v>
      </c>
      <c r="P128" s="22">
        <f t="shared" si="15"/>
        <v>0</v>
      </c>
      <c r="Q128" s="22">
        <f t="shared" si="16"/>
        <v>0</v>
      </c>
      <c r="S128" s="30">
        <f t="shared" si="17"/>
        <v>0</v>
      </c>
      <c r="T128" s="22">
        <f t="shared" si="18"/>
        <v>0</v>
      </c>
      <c r="U128" s="22">
        <f t="shared" si="19"/>
        <v>0</v>
      </c>
      <c r="W128" s="30">
        <f t="shared" si="20"/>
        <v>0</v>
      </c>
      <c r="X128" s="22">
        <f t="shared" si="21"/>
        <v>0</v>
      </c>
      <c r="Y128" s="22">
        <f t="shared" si="22"/>
        <v>0</v>
      </c>
      <c r="AA128" s="30">
        <f t="shared" si="23"/>
        <v>0</v>
      </c>
      <c r="AB128" s="22">
        <f t="shared" si="24"/>
        <v>0</v>
      </c>
      <c r="AC128" s="22">
        <f t="shared" si="27"/>
        <v>0</v>
      </c>
      <c r="AE128" s="30">
        <f t="shared" si="25"/>
        <v>0</v>
      </c>
      <c r="AF128" s="22">
        <f t="shared" si="28"/>
        <v>0</v>
      </c>
      <c r="AG128">
        <f t="shared" si="26"/>
        <v>0</v>
      </c>
      <c r="AH128" s="22"/>
    </row>
    <row r="129" spans="14:34" x14ac:dyDescent="0.45">
      <c r="N129" s="17" t="s">
        <v>53</v>
      </c>
      <c r="O129" s="30">
        <f t="shared" si="14"/>
        <v>0</v>
      </c>
      <c r="P129" s="22">
        <f t="shared" si="15"/>
        <v>0</v>
      </c>
      <c r="Q129" s="22">
        <f t="shared" si="16"/>
        <v>0</v>
      </c>
      <c r="S129" s="30">
        <f t="shared" si="17"/>
        <v>0</v>
      </c>
      <c r="T129" s="22">
        <f t="shared" si="18"/>
        <v>0</v>
      </c>
      <c r="U129" s="22">
        <f t="shared" si="19"/>
        <v>0</v>
      </c>
      <c r="W129" s="30">
        <f t="shared" si="20"/>
        <v>0</v>
      </c>
      <c r="X129" s="22">
        <f t="shared" si="21"/>
        <v>0</v>
      </c>
      <c r="Y129" s="22">
        <f t="shared" si="22"/>
        <v>0</v>
      </c>
      <c r="AA129" s="30">
        <f t="shared" si="23"/>
        <v>0</v>
      </c>
      <c r="AB129" s="22">
        <f t="shared" si="24"/>
        <v>0</v>
      </c>
      <c r="AC129" s="22">
        <f t="shared" si="27"/>
        <v>0</v>
      </c>
      <c r="AE129" s="30">
        <f t="shared" si="25"/>
        <v>0</v>
      </c>
      <c r="AF129" s="22">
        <f t="shared" si="28"/>
        <v>0</v>
      </c>
      <c r="AG129">
        <f t="shared" si="26"/>
        <v>0</v>
      </c>
      <c r="AH129" s="22"/>
    </row>
    <row r="131" spans="14:34" x14ac:dyDescent="0.45">
      <c r="N131" t="s">
        <v>54</v>
      </c>
      <c r="O131" s="38">
        <f>SUM(O114:O129)</f>
        <v>0</v>
      </c>
      <c r="Q131" s="22">
        <f>SUM(Q114:Q129)</f>
        <v>0</v>
      </c>
      <c r="S131" s="30">
        <f>SUM(S114:S129)</f>
        <v>0</v>
      </c>
      <c r="U131" s="22">
        <f>SUM(U114:U129)</f>
        <v>0</v>
      </c>
      <c r="W131" s="38">
        <f>SUM(W114:W129)</f>
        <v>0</v>
      </c>
      <c r="Y131" s="22">
        <f>SUM(Y114:Y129)</f>
        <v>0</v>
      </c>
      <c r="AA131" s="38">
        <f>SUM(AA114:AA129)</f>
        <v>0</v>
      </c>
      <c r="AC131" s="22">
        <f>SUM(AC114:AC129)</f>
        <v>0</v>
      </c>
      <c r="AE131" s="31">
        <f>SUM(AE114:AE129)</f>
        <v>0</v>
      </c>
      <c r="AF131" s="2"/>
      <c r="AG131">
        <f>SUM(AG114:AG129)</f>
        <v>0</v>
      </c>
      <c r="AH131" s="22"/>
    </row>
    <row r="135" spans="14:34" x14ac:dyDescent="0.45">
      <c r="N135" s="3" t="s">
        <v>26</v>
      </c>
      <c r="P135" s="5" t="str">
        <f>($C$3)</f>
        <v>p7eINT_metier</v>
      </c>
      <c r="T135" s="6" t="s">
        <v>27</v>
      </c>
      <c r="W135" s="7" t="str">
        <f>($C$5)</f>
        <v>Plaice VIIe - International (Used metier based datasets)</v>
      </c>
    </row>
    <row r="136" spans="14:34" x14ac:dyDescent="0.45">
      <c r="N136" s="3"/>
    </row>
    <row r="137" spans="14:34" x14ac:dyDescent="0.45">
      <c r="N137" s="6" t="s">
        <v>29</v>
      </c>
      <c r="P137" s="5">
        <f>($B$7)</f>
        <v>1980</v>
      </c>
      <c r="Q137" s="9"/>
      <c r="R137" s="9"/>
      <c r="S137" s="9"/>
      <c r="T137" s="6" t="s">
        <v>30</v>
      </c>
      <c r="U137" s="10"/>
      <c r="W137" s="5" t="str">
        <f>($D$7)</f>
        <v>Combined</v>
      </c>
    </row>
    <row r="138" spans="14:34" x14ac:dyDescent="0.45">
      <c r="N138" s="6"/>
      <c r="P138" s="6"/>
      <c r="Q138" s="9"/>
      <c r="R138" s="9"/>
      <c r="S138" s="9"/>
      <c r="U138" s="10"/>
    </row>
    <row r="139" spans="14:34" x14ac:dyDescent="0.45">
      <c r="N139" s="6" t="s">
        <v>32</v>
      </c>
      <c r="P139" s="36">
        <f>($F$7)</f>
        <v>42194</v>
      </c>
      <c r="Q139" s="2"/>
      <c r="R139" s="2"/>
      <c r="T139" s="6" t="s">
        <v>33</v>
      </c>
      <c r="U139" s="2"/>
      <c r="W139" s="5" t="str">
        <f>($J$7)</f>
        <v>idh</v>
      </c>
    </row>
    <row r="142" spans="14:34" x14ac:dyDescent="0.45">
      <c r="N142" s="15" t="s">
        <v>68</v>
      </c>
      <c r="X142" s="57" t="s">
        <v>161</v>
      </c>
    </row>
    <row r="143" spans="14:34" x14ac:dyDescent="0.45">
      <c r="X143" s="57" t="s">
        <v>162</v>
      </c>
    </row>
    <row r="144" spans="14:34" x14ac:dyDescent="0.45">
      <c r="N144" s="3" t="s">
        <v>78</v>
      </c>
      <c r="S144">
        <v>-6.9999999999999999E-4</v>
      </c>
      <c r="T144">
        <v>0.1095</v>
      </c>
      <c r="W144">
        <v>6.08E-2</v>
      </c>
    </row>
    <row r="145" spans="10:39" x14ac:dyDescent="0.45">
      <c r="AH145" s="66"/>
      <c r="AI145" s="66"/>
      <c r="AJ145" s="67"/>
      <c r="AK145" s="67"/>
      <c r="AL145" s="67"/>
      <c r="AM145" s="67"/>
    </row>
    <row r="146" spans="10:39" x14ac:dyDescent="0.45">
      <c r="O146" s="37" t="str">
        <f>J13</f>
        <v>TOTAL</v>
      </c>
      <c r="P146" s="2"/>
      <c r="AA146" s="42" t="s">
        <v>79</v>
      </c>
      <c r="AF146" s="42" t="s">
        <v>79</v>
      </c>
      <c r="AH146" s="66"/>
      <c r="AI146" s="66"/>
      <c r="AJ146" s="68" t="s">
        <v>79</v>
      </c>
      <c r="AK146" s="67"/>
      <c r="AL146" s="67"/>
      <c r="AM146" s="67"/>
    </row>
    <row r="147" spans="10:39" x14ac:dyDescent="0.45">
      <c r="O147" s="37" t="str">
        <f>J14</f>
        <v>ANNUAL</v>
      </c>
      <c r="P147" s="2"/>
      <c r="S147" t="s">
        <v>80</v>
      </c>
      <c r="T147" t="s">
        <v>81</v>
      </c>
      <c r="AA147" s="42" t="s">
        <v>82</v>
      </c>
      <c r="AE147" t="s">
        <v>80</v>
      </c>
      <c r="AF147" s="42" t="s">
        <v>82</v>
      </c>
      <c r="AH147" s="66"/>
      <c r="AI147" s="66"/>
      <c r="AJ147" s="68" t="s">
        <v>83</v>
      </c>
      <c r="AK147" s="67"/>
      <c r="AL147" s="67"/>
      <c r="AM147" s="67"/>
    </row>
    <row r="148" spans="10:39" x14ac:dyDescent="0.45">
      <c r="N148" s="17" t="s">
        <v>40</v>
      </c>
      <c r="O148" s="10" t="s">
        <v>74</v>
      </c>
      <c r="P148" s="10" t="s">
        <v>75</v>
      </c>
      <c r="S148" t="s">
        <v>84</v>
      </c>
      <c r="T148" t="s">
        <v>85</v>
      </c>
      <c r="W148" t="s">
        <v>86</v>
      </c>
      <c r="X148" t="s">
        <v>87</v>
      </c>
      <c r="AA148" s="42" t="s">
        <v>88</v>
      </c>
      <c r="AE148" t="s">
        <v>89</v>
      </c>
      <c r="AF148" s="42" t="s">
        <v>90</v>
      </c>
      <c r="AH148" s="66"/>
      <c r="AI148" s="66"/>
      <c r="AJ148" s="68" t="s">
        <v>91</v>
      </c>
      <c r="AK148" s="67"/>
      <c r="AL148" s="67"/>
      <c r="AM148" s="67"/>
    </row>
    <row r="149" spans="10:39" x14ac:dyDescent="0.45">
      <c r="N149" s="17">
        <v>0</v>
      </c>
      <c r="O149" s="30">
        <f t="shared" ref="O149:O164" si="29">SUM(AE81+AE114)</f>
        <v>0</v>
      </c>
      <c r="P149" s="22">
        <f t="shared" ref="P149:P164" si="30">IF(AE81+AE114=0,0,(AE81*AF81+AE114* AF114)/(AE81+AE114))</f>
        <v>0</v>
      </c>
      <c r="Q149" s="22">
        <f t="shared" ref="Q149:Q164" si="31">SUM(O149*P149)</f>
        <v>0</v>
      </c>
      <c r="AF149" s="42"/>
      <c r="AH149" s="66"/>
      <c r="AI149" s="66"/>
      <c r="AJ149" s="67">
        <f t="shared" ref="AJ149:AJ164" si="32">SUM(O149*P149)</f>
        <v>0</v>
      </c>
      <c r="AK149" s="67"/>
      <c r="AL149" s="69">
        <f t="shared" ref="AL149:AL164" si="33">SUM(P149*$AJ$168)</f>
        <v>0</v>
      </c>
      <c r="AM149" s="67"/>
    </row>
    <row r="150" spans="10:39" x14ac:dyDescent="0.45">
      <c r="J150" s="56"/>
      <c r="N150" s="17">
        <v>1</v>
      </c>
      <c r="O150" s="30">
        <f t="shared" si="29"/>
        <v>19000</v>
      </c>
      <c r="P150" s="22">
        <f t="shared" si="30"/>
        <v>0.248</v>
      </c>
      <c r="Q150" s="22">
        <f t="shared" si="31"/>
        <v>4712</v>
      </c>
      <c r="S150">
        <v>1.5</v>
      </c>
      <c r="T150" s="22">
        <f t="shared" ref="T150:T164" si="34">P150</f>
        <v>0.248</v>
      </c>
      <c r="W150" s="22">
        <f>SUM(($S$144*S150^2)+($T$144*S150)+$W$144)</f>
        <v>0.22347500000000001</v>
      </c>
      <c r="X150">
        <f>SUM(O150*W150)</f>
        <v>4246.0250000000005</v>
      </c>
      <c r="AA150" s="43">
        <f>SUM(W150*$X$168)</f>
        <v>0.22206573883445188</v>
      </c>
      <c r="AE150">
        <v>1</v>
      </c>
      <c r="AF150" s="43">
        <f>SUM(($S$144*AE150^2)+($T$144*AE150)+$W$144)*$X$168</f>
        <v>0.16853048129018028</v>
      </c>
      <c r="AH150" s="66"/>
      <c r="AI150" s="66"/>
      <c r="AJ150" s="67">
        <f>SUM(O150*P150)</f>
        <v>4712</v>
      </c>
      <c r="AK150" s="67"/>
      <c r="AL150" s="69">
        <f t="shared" si="33"/>
        <v>0.24796146717571069</v>
      </c>
      <c r="AM150" s="67"/>
    </row>
    <row r="151" spans="10:39" x14ac:dyDescent="0.45">
      <c r="J151" s="56"/>
      <c r="N151" s="17">
        <v>2</v>
      </c>
      <c r="O151" s="30">
        <f t="shared" si="29"/>
        <v>753665</v>
      </c>
      <c r="P151" s="22">
        <f t="shared" si="30"/>
        <v>0.33684436187381428</v>
      </c>
      <c r="Q151" s="22">
        <f t="shared" si="31"/>
        <v>253867.80599162824</v>
      </c>
      <c r="S151">
        <v>2.5</v>
      </c>
      <c r="T151" s="22">
        <f t="shared" si="34"/>
        <v>0.33684436187381428</v>
      </c>
      <c r="W151" s="22">
        <f t="shared" ref="W151:W164" si="35">SUM(($S$144*S151^2)+($T$144*S151)+$W$144)</f>
        <v>0.330175</v>
      </c>
      <c r="X151">
        <f t="shared" ref="X151:X164" si="36">SUM(O151*W151)</f>
        <v>248841.34137499999</v>
      </c>
      <c r="AA151" s="43">
        <f t="shared" ref="AA151:AA164" si="37">SUM(W151*$X$168)</f>
        <v>0.32809287535368675</v>
      </c>
      <c r="AE151">
        <v>2</v>
      </c>
      <c r="AF151" s="43">
        <f t="shared" ref="AF151:AF164" si="38">SUM(($S$144*AE151^2)+($T$144*AE151)+$W$144)*$X$168</f>
        <v>0.27525320352228738</v>
      </c>
      <c r="AH151" s="66"/>
      <c r="AI151" s="66"/>
      <c r="AJ151" s="67">
        <f t="shared" si="32"/>
        <v>253867.80599162824</v>
      </c>
      <c r="AK151" s="67"/>
      <c r="AL151" s="69">
        <f t="shared" si="33"/>
        <v>0.33679202491974602</v>
      </c>
      <c r="AM151" s="67"/>
    </row>
    <row r="152" spans="10:39" x14ac:dyDescent="0.45">
      <c r="J152" s="56"/>
      <c r="N152" s="17">
        <v>3</v>
      </c>
      <c r="O152" s="30">
        <f t="shared" si="29"/>
        <v>757792</v>
      </c>
      <c r="P152" s="22">
        <f t="shared" si="30"/>
        <v>0.42648840889211281</v>
      </c>
      <c r="Q152" s="22">
        <f t="shared" si="31"/>
        <v>323189.50435117196</v>
      </c>
      <c r="S152">
        <v>3.5</v>
      </c>
      <c r="T152" s="22">
        <f t="shared" si="34"/>
        <v>0.42648840889211281</v>
      </c>
      <c r="W152" s="22">
        <f t="shared" si="35"/>
        <v>0.435475</v>
      </c>
      <c r="X152">
        <f t="shared" si="36"/>
        <v>329999.47120000003</v>
      </c>
      <c r="AA152" s="43">
        <f t="shared" si="37"/>
        <v>0.43272884044717724</v>
      </c>
      <c r="AE152">
        <v>3</v>
      </c>
      <c r="AF152" s="43">
        <f t="shared" si="38"/>
        <v>0.38058475432865013</v>
      </c>
      <c r="AH152" s="66"/>
      <c r="AI152" s="66"/>
      <c r="AJ152" s="67">
        <f t="shared" si="32"/>
        <v>323189.50435117196</v>
      </c>
      <c r="AK152" s="67"/>
      <c r="AL152" s="69">
        <f t="shared" si="33"/>
        <v>0.42642214355775288</v>
      </c>
      <c r="AM152" s="67"/>
    </row>
    <row r="153" spans="10:39" x14ac:dyDescent="0.45">
      <c r="J153" s="56"/>
      <c r="N153" s="17">
        <v>4</v>
      </c>
      <c r="O153" s="30">
        <f t="shared" si="29"/>
        <v>244168</v>
      </c>
      <c r="P153" s="22">
        <f t="shared" si="30"/>
        <v>0.52182087566418156</v>
      </c>
      <c r="Q153" s="22">
        <f t="shared" si="31"/>
        <v>127411.95956917189</v>
      </c>
      <c r="S153">
        <v>4.5</v>
      </c>
      <c r="T153" s="22">
        <f t="shared" si="34"/>
        <v>0.52182087566418156</v>
      </c>
      <c r="W153" s="22">
        <f t="shared" si="35"/>
        <v>0.53937500000000005</v>
      </c>
      <c r="X153">
        <f t="shared" si="36"/>
        <v>131698.11500000002</v>
      </c>
      <c r="AA153" s="43">
        <f t="shared" si="37"/>
        <v>0.53597363411492338</v>
      </c>
      <c r="AE153">
        <v>4</v>
      </c>
      <c r="AF153" s="43">
        <f t="shared" si="38"/>
        <v>0.48452513370926836</v>
      </c>
      <c r="AH153" s="66"/>
      <c r="AI153" s="66"/>
      <c r="AJ153" s="67">
        <f t="shared" si="32"/>
        <v>127411.95956917189</v>
      </c>
      <c r="AK153" s="67"/>
      <c r="AL153" s="69">
        <f t="shared" si="33"/>
        <v>0.52173979811534099</v>
      </c>
      <c r="AM153" s="67"/>
    </row>
    <row r="154" spans="10:39" x14ac:dyDescent="0.45">
      <c r="J154" s="56"/>
      <c r="N154" s="17">
        <v>5</v>
      </c>
      <c r="O154" s="30">
        <f t="shared" si="29"/>
        <v>226250</v>
      </c>
      <c r="P154" s="22">
        <f t="shared" si="30"/>
        <v>0.62978349915294962</v>
      </c>
      <c r="Q154" s="22">
        <f t="shared" si="31"/>
        <v>142488.51668335486</v>
      </c>
      <c r="S154">
        <v>5.5</v>
      </c>
      <c r="T154" s="22">
        <f t="shared" si="34"/>
        <v>0.62978349915294962</v>
      </c>
      <c r="W154" s="22">
        <f t="shared" si="35"/>
        <v>0.64187499999999997</v>
      </c>
      <c r="X154">
        <f t="shared" si="36"/>
        <v>145224.21875</v>
      </c>
      <c r="AA154" s="43">
        <f t="shared" si="37"/>
        <v>0.63782725635692494</v>
      </c>
      <c r="AE154">
        <v>5</v>
      </c>
      <c r="AF154" s="43">
        <f t="shared" si="38"/>
        <v>0.58707434166414219</v>
      </c>
      <c r="AH154" s="66"/>
      <c r="AI154" s="66"/>
      <c r="AJ154" s="67">
        <f t="shared" si="32"/>
        <v>142488.51668335486</v>
      </c>
      <c r="AK154" s="67"/>
      <c r="AL154" s="69">
        <f t="shared" si="33"/>
        <v>0.62968564698797713</v>
      </c>
      <c r="AM154" s="67"/>
    </row>
    <row r="155" spans="10:39" x14ac:dyDescent="0.45">
      <c r="J155" s="56"/>
      <c r="N155" s="17">
        <v>6</v>
      </c>
      <c r="O155" s="30">
        <f t="shared" si="29"/>
        <v>61700</v>
      </c>
      <c r="P155" s="22">
        <f t="shared" si="30"/>
        <v>0.72297286400998206</v>
      </c>
      <c r="Q155" s="22">
        <f t="shared" si="31"/>
        <v>44607.425709415897</v>
      </c>
      <c r="S155">
        <v>6.5</v>
      </c>
      <c r="T155" s="22">
        <f t="shared" si="34"/>
        <v>0.72297286400998206</v>
      </c>
      <c r="W155" s="22">
        <f t="shared" si="35"/>
        <v>0.74297499999999994</v>
      </c>
      <c r="X155">
        <f t="shared" si="36"/>
        <v>45841.557499999995</v>
      </c>
      <c r="AA155" s="43">
        <f t="shared" si="37"/>
        <v>0.7382897071731821</v>
      </c>
      <c r="AE155">
        <v>6</v>
      </c>
      <c r="AF155" s="43">
        <f t="shared" si="38"/>
        <v>0.68823237819327165</v>
      </c>
      <c r="AH155" s="66"/>
      <c r="AI155" s="66"/>
      <c r="AJ155" s="67">
        <f t="shared" si="32"/>
        <v>44607.425709415897</v>
      </c>
      <c r="AK155" s="67"/>
      <c r="AL155" s="69">
        <f t="shared" si="33"/>
        <v>0.72286053261347061</v>
      </c>
      <c r="AM155" s="67"/>
    </row>
    <row r="156" spans="10:39" x14ac:dyDescent="0.45">
      <c r="J156" s="56"/>
      <c r="N156" s="17">
        <v>7</v>
      </c>
      <c r="O156" s="30">
        <f t="shared" si="29"/>
        <v>62600</v>
      </c>
      <c r="P156" s="22">
        <f t="shared" si="30"/>
        <v>0.8156395644025296</v>
      </c>
      <c r="Q156" s="22">
        <f t="shared" si="31"/>
        <v>51059.036731598353</v>
      </c>
      <c r="S156">
        <v>7.5</v>
      </c>
      <c r="T156" s="22">
        <f t="shared" si="34"/>
        <v>0.8156395644025296</v>
      </c>
      <c r="W156" s="22">
        <f t="shared" si="35"/>
        <v>0.84267499999999995</v>
      </c>
      <c r="X156">
        <f t="shared" si="36"/>
        <v>52751.454999999994</v>
      </c>
      <c r="AA156" s="43">
        <f t="shared" si="37"/>
        <v>0.83736098656369495</v>
      </c>
      <c r="AE156">
        <v>7</v>
      </c>
      <c r="AF156" s="43">
        <f t="shared" si="38"/>
        <v>0.7879992432966566</v>
      </c>
      <c r="AH156" s="66"/>
      <c r="AI156" s="66"/>
      <c r="AJ156" s="67">
        <f t="shared" si="32"/>
        <v>51059.036731598353</v>
      </c>
      <c r="AK156" s="67"/>
      <c r="AL156" s="69">
        <f t="shared" si="33"/>
        <v>0.81551283498310001</v>
      </c>
      <c r="AM156" s="67"/>
    </row>
    <row r="157" spans="10:39" x14ac:dyDescent="0.45">
      <c r="J157" s="56"/>
      <c r="N157" s="17">
        <v>8</v>
      </c>
      <c r="O157" s="30">
        <f t="shared" si="29"/>
        <v>22450</v>
      </c>
      <c r="P157" s="22">
        <f t="shared" si="30"/>
        <v>0.95809783140613991</v>
      </c>
      <c r="Q157" s="22">
        <f t="shared" si="31"/>
        <v>21509.296315067841</v>
      </c>
      <c r="S157">
        <v>8.5</v>
      </c>
      <c r="T157" s="22">
        <f t="shared" si="34"/>
        <v>0.95809783140613991</v>
      </c>
      <c r="W157" s="22">
        <f t="shared" si="35"/>
        <v>0.94097499999999989</v>
      </c>
      <c r="X157">
        <f t="shared" si="36"/>
        <v>21124.888749999998</v>
      </c>
      <c r="AA157" s="43">
        <f t="shared" si="37"/>
        <v>0.93504109452846329</v>
      </c>
      <c r="AE157">
        <v>8</v>
      </c>
      <c r="AF157" s="43">
        <f t="shared" si="38"/>
        <v>0.88637493697429726</v>
      </c>
      <c r="AH157" s="66"/>
      <c r="AI157" s="66"/>
      <c r="AJ157" s="67">
        <f t="shared" si="32"/>
        <v>21509.296315067841</v>
      </c>
      <c r="AK157" s="67"/>
      <c r="AL157" s="69">
        <f t="shared" si="33"/>
        <v>0.95794896763440784</v>
      </c>
      <c r="AM157" s="70"/>
    </row>
    <row r="158" spans="10:39" x14ac:dyDescent="0.45">
      <c r="J158" s="56"/>
      <c r="N158" s="17">
        <v>9</v>
      </c>
      <c r="O158" s="30">
        <f t="shared" si="29"/>
        <v>13300</v>
      </c>
      <c r="P158" s="22">
        <f t="shared" si="30"/>
        <v>1.006616245323809</v>
      </c>
      <c r="Q158" s="22">
        <f t="shared" si="31"/>
        <v>13387.99606280666</v>
      </c>
      <c r="S158">
        <v>9.5</v>
      </c>
      <c r="T158" s="22">
        <f t="shared" si="34"/>
        <v>1.006616245323809</v>
      </c>
      <c r="W158" s="22">
        <f t="shared" si="35"/>
        <v>1.0378749999999999</v>
      </c>
      <c r="X158">
        <f t="shared" si="36"/>
        <v>13803.737499999999</v>
      </c>
      <c r="Z158" s="5"/>
      <c r="AA158" s="43">
        <f t="shared" si="37"/>
        <v>1.0313300310674873</v>
      </c>
      <c r="AE158">
        <v>9</v>
      </c>
      <c r="AF158" s="43">
        <f t="shared" si="38"/>
        <v>0.9833594592261935</v>
      </c>
      <c r="AH158" s="66"/>
      <c r="AI158" s="66"/>
      <c r="AJ158" s="67">
        <f t="shared" si="32"/>
        <v>13387.99606280666</v>
      </c>
      <c r="AK158" s="67"/>
      <c r="AL158" s="69">
        <f t="shared" si="33"/>
        <v>1.0064598430378904</v>
      </c>
      <c r="AM158" s="67"/>
    </row>
    <row r="159" spans="10:39" x14ac:dyDescent="0.45">
      <c r="J159" s="56"/>
      <c r="L159" s="34" t="s">
        <v>92</v>
      </c>
      <c r="M159" s="30">
        <f>SUM(O159:O164)</f>
        <v>137200</v>
      </c>
      <c r="N159" s="17">
        <v>10</v>
      </c>
      <c r="O159" s="30">
        <f t="shared" si="29"/>
        <v>24200</v>
      </c>
      <c r="P159" s="22">
        <f t="shared" si="30"/>
        <v>1.3144002081765425</v>
      </c>
      <c r="Q159" s="22">
        <f t="shared" si="31"/>
        <v>31808.485037872328</v>
      </c>
      <c r="S159">
        <v>10.5</v>
      </c>
      <c r="T159" s="22">
        <f t="shared" si="34"/>
        <v>1.3144002081765425</v>
      </c>
      <c r="W159" s="22">
        <f t="shared" si="35"/>
        <v>1.133375</v>
      </c>
      <c r="X159">
        <f t="shared" si="36"/>
        <v>27427.674999999999</v>
      </c>
      <c r="AA159" s="43">
        <f t="shared" si="37"/>
        <v>1.126227796180767</v>
      </c>
      <c r="AE159">
        <v>10</v>
      </c>
      <c r="AF159" s="43">
        <f t="shared" si="38"/>
        <v>1.0789528100523451</v>
      </c>
      <c r="AH159" s="66"/>
      <c r="AI159" s="66"/>
      <c r="AJ159" s="67">
        <f t="shared" si="32"/>
        <v>31808.485037872328</v>
      </c>
      <c r="AK159" s="67"/>
      <c r="AL159" s="69">
        <f t="shared" si="33"/>
        <v>1.3141959841754638</v>
      </c>
      <c r="AM159" s="71"/>
    </row>
    <row r="160" spans="10:39" x14ac:dyDescent="0.45">
      <c r="N160" s="17">
        <v>11</v>
      </c>
      <c r="O160" s="30">
        <f t="shared" si="29"/>
        <v>28000</v>
      </c>
      <c r="P160" s="22">
        <f t="shared" si="30"/>
        <v>1.1930000000000001</v>
      </c>
      <c r="Q160" s="22">
        <f t="shared" si="31"/>
        <v>33404</v>
      </c>
      <c r="S160">
        <v>11.5</v>
      </c>
      <c r="T160" s="22">
        <f t="shared" si="34"/>
        <v>1.1930000000000001</v>
      </c>
      <c r="W160" s="22">
        <f t="shared" si="35"/>
        <v>1.2274749999999999</v>
      </c>
      <c r="X160">
        <f t="shared" si="36"/>
        <v>34369.299999999996</v>
      </c>
      <c r="AA160" s="43">
        <f t="shared" si="37"/>
        <v>1.219734389868302</v>
      </c>
      <c r="AE160">
        <v>11</v>
      </c>
      <c r="AF160" s="43">
        <f t="shared" si="38"/>
        <v>1.1731549894527524</v>
      </c>
      <c r="AH160" s="66"/>
      <c r="AI160" s="66"/>
      <c r="AJ160" s="67">
        <f t="shared" si="32"/>
        <v>33404</v>
      </c>
      <c r="AK160" s="67"/>
      <c r="AL160" s="69">
        <f t="shared" si="33"/>
        <v>1.1928146384702536</v>
      </c>
      <c r="AM160" s="67"/>
    </row>
    <row r="161" spans="14:39" x14ac:dyDescent="0.45">
      <c r="N161" s="17">
        <v>12</v>
      </c>
      <c r="O161" s="30">
        <f t="shared" si="29"/>
        <v>13000</v>
      </c>
      <c r="P161" s="22">
        <f t="shared" si="30"/>
        <v>1.296</v>
      </c>
      <c r="Q161" s="22">
        <f t="shared" si="31"/>
        <v>16848</v>
      </c>
      <c r="S161">
        <v>12.5</v>
      </c>
      <c r="T161" s="22">
        <f t="shared" si="34"/>
        <v>1.296</v>
      </c>
      <c r="W161" s="22">
        <f t="shared" si="35"/>
        <v>1.3201749999999999</v>
      </c>
      <c r="X161">
        <f t="shared" si="36"/>
        <v>17162.274999999998</v>
      </c>
      <c r="AA161" s="43">
        <f t="shared" si="37"/>
        <v>1.3118498121300928</v>
      </c>
      <c r="AE161">
        <v>12</v>
      </c>
      <c r="AF161" s="43">
        <f t="shared" si="38"/>
        <v>1.2659659974274156</v>
      </c>
      <c r="AH161" s="66"/>
      <c r="AI161" s="66"/>
      <c r="AJ161" s="67">
        <f t="shared" si="32"/>
        <v>16848</v>
      </c>
      <c r="AK161" s="67"/>
      <c r="AL161" s="69">
        <f t="shared" si="33"/>
        <v>1.29579863491823</v>
      </c>
      <c r="AM161" s="67"/>
    </row>
    <row r="162" spans="14:39" x14ac:dyDescent="0.45">
      <c r="N162" s="17">
        <v>13</v>
      </c>
      <c r="O162" s="30">
        <f t="shared" si="29"/>
        <v>8000</v>
      </c>
      <c r="P162" s="22">
        <f t="shared" si="30"/>
        <v>1.3979999999999999</v>
      </c>
      <c r="Q162" s="22">
        <f t="shared" si="31"/>
        <v>11184</v>
      </c>
      <c r="S162">
        <v>13.5</v>
      </c>
      <c r="T162" s="22">
        <f t="shared" si="34"/>
        <v>1.3979999999999999</v>
      </c>
      <c r="W162" s="22">
        <f t="shared" si="35"/>
        <v>1.411475</v>
      </c>
      <c r="X162">
        <f t="shared" si="36"/>
        <v>11291.800000000001</v>
      </c>
      <c r="AA162" s="43">
        <f t="shared" si="37"/>
        <v>1.4025740629661394</v>
      </c>
      <c r="AE162">
        <v>13</v>
      </c>
      <c r="AF162" s="43">
        <f t="shared" si="38"/>
        <v>1.3573858339763341</v>
      </c>
      <c r="AH162" s="66"/>
      <c r="AI162" s="66"/>
      <c r="AJ162" s="67">
        <f t="shared" si="32"/>
        <v>11184</v>
      </c>
      <c r="AK162" s="67"/>
      <c r="AL162" s="69">
        <f t="shared" si="33"/>
        <v>1.3977827867404982</v>
      </c>
      <c r="AM162" s="67"/>
    </row>
    <row r="163" spans="14:39" x14ac:dyDescent="0.45">
      <c r="N163" s="17">
        <v>14</v>
      </c>
      <c r="O163" s="30">
        <f t="shared" si="29"/>
        <v>5000</v>
      </c>
      <c r="P163" s="22">
        <f t="shared" si="30"/>
        <v>1.502</v>
      </c>
      <c r="Q163" s="22">
        <f t="shared" si="31"/>
        <v>7510</v>
      </c>
      <c r="S163">
        <v>14.5</v>
      </c>
      <c r="T163" s="22">
        <f t="shared" si="34"/>
        <v>1.502</v>
      </c>
      <c r="W163" s="22">
        <f t="shared" si="35"/>
        <v>1.5013749999999999</v>
      </c>
      <c r="X163">
        <f t="shared" si="36"/>
        <v>7506.8749999999991</v>
      </c>
      <c r="AA163" s="43">
        <f t="shared" si="37"/>
        <v>1.4919071423764412</v>
      </c>
      <c r="AE163">
        <v>14</v>
      </c>
      <c r="AF163" s="43">
        <f t="shared" si="38"/>
        <v>1.4474144990995081</v>
      </c>
      <c r="AH163" s="66"/>
      <c r="AI163" s="66"/>
      <c r="AJ163" s="67">
        <f t="shared" si="32"/>
        <v>7510</v>
      </c>
      <c r="AK163" s="67"/>
      <c r="AL163" s="69">
        <f t="shared" si="33"/>
        <v>1.5017666278141832</v>
      </c>
      <c r="AM163" s="67"/>
    </row>
    <row r="164" spans="14:39" x14ac:dyDescent="0.45">
      <c r="N164" s="17" t="s">
        <v>53</v>
      </c>
      <c r="O164" s="30">
        <f t="shared" si="29"/>
        <v>59000</v>
      </c>
      <c r="P164" s="22">
        <f t="shared" si="30"/>
        <v>1.607</v>
      </c>
      <c r="Q164" s="22">
        <f t="shared" si="31"/>
        <v>94813</v>
      </c>
      <c r="S164">
        <v>15.5</v>
      </c>
      <c r="T164" s="22">
        <f t="shared" si="34"/>
        <v>1.607</v>
      </c>
      <c r="W164" s="22">
        <f t="shared" si="35"/>
        <v>1.5898749999999999</v>
      </c>
      <c r="X164">
        <f t="shared" si="36"/>
        <v>93802.625</v>
      </c>
      <c r="AA164" s="43">
        <f t="shared" si="37"/>
        <v>1.5798490503609988</v>
      </c>
      <c r="AE164">
        <v>15</v>
      </c>
      <c r="AF164" s="43">
        <f t="shared" si="38"/>
        <v>1.536051992796938</v>
      </c>
      <c r="AH164" s="66"/>
      <c r="AI164" s="66"/>
      <c r="AJ164" s="67">
        <f t="shared" si="32"/>
        <v>94813</v>
      </c>
      <c r="AK164" s="67"/>
      <c r="AL164" s="69">
        <f t="shared" si="33"/>
        <v>1.606750313513577</v>
      </c>
      <c r="AM164" s="67"/>
    </row>
    <row r="165" spans="14:39" x14ac:dyDescent="0.45">
      <c r="Z165" s="42" t="s">
        <v>92</v>
      </c>
      <c r="AA165" s="43">
        <f>SUM(AA159*O159/M159)+(AA160*O160/M159)+(AA161*O161/M159)+(AA162*O162/M159)+(AA163*O163/M159)+(AA164*O164/M159)</f>
        <v>1.387409222510849</v>
      </c>
      <c r="AB165" s="42"/>
      <c r="AC165" s="42"/>
      <c r="AD165" s="42" t="s">
        <v>93</v>
      </c>
      <c r="AE165" s="44">
        <v>10</v>
      </c>
      <c r="AF165" s="43">
        <f>SUM(AF159*O159/M159)+(AF160*O160/M159)+(AF161*O161/M159)+(AF162*O162/M159)+(AF163*O163/M159)+(AF164*O164/M159)</f>
        <v>1.3421266940002026</v>
      </c>
      <c r="AH165" s="66"/>
      <c r="AI165" s="66"/>
      <c r="AJ165" s="66"/>
      <c r="AK165" s="66"/>
      <c r="AL165" s="43">
        <f>SUM(AL159*O159/M159)+(AL160*O160/M159)+(AL161*O161/M159)+(AL162*O162/M159)+(AL163*O163/M159)+(AL164*O164/M159)</f>
        <v>1.4251975136912993</v>
      </c>
      <c r="AM165" s="66"/>
    </row>
    <row r="166" spans="14:39" x14ac:dyDescent="0.45">
      <c r="N166" t="s">
        <v>54</v>
      </c>
      <c r="O166" s="31">
        <f>SUM(O149:O164)</f>
        <v>2298125</v>
      </c>
      <c r="P166" s="2"/>
      <c r="Q166" s="32">
        <f>SUM(Q149:Q164)</f>
        <v>1177801.026452088</v>
      </c>
      <c r="W166" t="s">
        <v>94</v>
      </c>
      <c r="X166">
        <f>SUM(X150:X164)</f>
        <v>1185091.360075</v>
      </c>
      <c r="AH166" s="66" t="s">
        <v>94</v>
      </c>
      <c r="AI166" s="66"/>
      <c r="AJ166" s="66">
        <f>SUM(AJ149:AJ164)</f>
        <v>1177801.026452088</v>
      </c>
      <c r="AK166" s="66"/>
      <c r="AL166" s="66"/>
      <c r="AM166" s="66"/>
    </row>
    <row r="167" spans="14:39" x14ac:dyDescent="0.45">
      <c r="AH167" s="66"/>
      <c r="AI167" s="66"/>
      <c r="AJ167" s="66"/>
      <c r="AK167" s="66"/>
      <c r="AL167" s="66"/>
      <c r="AM167" s="66"/>
    </row>
    <row r="168" spans="14:39" x14ac:dyDescent="0.45">
      <c r="N168" t="s">
        <v>95</v>
      </c>
      <c r="O168" s="33">
        <f>IF($Q$166 &gt;0, $Q$166/$J$15/1000,0)</f>
        <v>1.0001553984364111</v>
      </c>
      <c r="P168" s="2"/>
      <c r="W168" t="s">
        <v>96</v>
      </c>
      <c r="X168">
        <f>J15/(X166/1000)</f>
        <v>0.99369387553172339</v>
      </c>
      <c r="AH168" s="66" t="s">
        <v>96</v>
      </c>
      <c r="AI168" s="66"/>
      <c r="AJ168" s="66">
        <f>J15/(AJ166/1000)</f>
        <v>0.99984462570851085</v>
      </c>
      <c r="AK168" s="66"/>
      <c r="AL168" s="66"/>
      <c r="AM168" s="66"/>
    </row>
    <row r="169" spans="14:39" x14ac:dyDescent="0.45">
      <c r="N169" t="s">
        <v>97</v>
      </c>
    </row>
    <row r="170" spans="14:39" x14ac:dyDescent="0.45">
      <c r="N170" t="s">
        <v>98</v>
      </c>
    </row>
  </sheetData>
  <pageMargins left="0.75" right="0.75" top="1" bottom="1" header="0.5" footer="0.5"/>
  <pageSetup paperSize="9" orientation="landscape" blackAndWhite="1" useFirstPageNumber="1" horizontalDpi="4294967292" verticalDpi="4294967292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5841" r:id="rId4" name="Button 1">
              <controlPr defaultSize="0" print="0" autoFill="0" autoLine="0" autoPict="0" macro="'TOTINT+migration(1980)'!PRINT">
                <anchor moveWithCells="1" sizeWithCells="1">
                  <from>
                    <xdr:col>5</xdr:col>
                    <xdr:colOff>354330</xdr:colOff>
                    <xdr:row>2</xdr:row>
                    <xdr:rowOff>0</xdr:rowOff>
                  </from>
                  <to>
                    <xdr:col>7</xdr:col>
                    <xdr:colOff>533400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2" r:id="rId5" name="Button 2">
              <controlPr defaultSize="0" print="0" autoFill="0" autoLine="0" autoPict="0" macro="'TOTINT+migration(1980)'!FIRST">
                <anchor moveWithCells="1" sizeWithCells="1">
                  <from>
                    <xdr:col>4</xdr:col>
                    <xdr:colOff>0</xdr:colOff>
                    <xdr:row>2</xdr:row>
                    <xdr:rowOff>0</xdr:rowOff>
                  </from>
                  <to>
                    <xdr:col>5</xdr:col>
                    <xdr:colOff>354330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3" r:id="rId6" name="Button 3">
              <controlPr defaultSize="0" print="0" autoFill="0" autoLine="0" autoPict="0" macro="'TOTINT+migration(1980)'!SAVE">
                <anchor moveWithCells="1" sizeWithCells="1">
                  <from>
                    <xdr:col>7</xdr:col>
                    <xdr:colOff>533400</xdr:colOff>
                    <xdr:row>2</xdr:row>
                    <xdr:rowOff>0</xdr:rowOff>
                  </from>
                  <to>
                    <xdr:col>10</xdr:col>
                    <xdr:colOff>57150</xdr:colOff>
                    <xdr:row>5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"/>
  <sheetViews>
    <sheetView workbookViewId="0"/>
  </sheetViews>
  <sheetFormatPr defaultRowHeight="12.3" x14ac:dyDescent="0.4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>
    <pageSetUpPr fitToPage="1"/>
  </sheetPr>
  <dimension ref="B1:E716"/>
  <sheetViews>
    <sheetView workbookViewId="0"/>
  </sheetViews>
  <sheetFormatPr defaultColWidth="3.27734375" defaultRowHeight="12.3" x14ac:dyDescent="0.45"/>
  <cols>
    <col min="1" max="1" width="1.27734375" customWidth="1"/>
    <col min="2" max="2" width="35.71875" hidden="1" customWidth="1"/>
    <col min="3" max="3" width="1" hidden="1" customWidth="1"/>
    <col min="4" max="4" width="34.71875" hidden="1" customWidth="1"/>
    <col min="5" max="5" width="15.27734375" customWidth="1"/>
  </cols>
  <sheetData>
    <row r="1" spans="2:5" x14ac:dyDescent="0.45">
      <c r="B1" s="6" t="s">
        <v>163</v>
      </c>
      <c r="D1" s="3" t="s">
        <v>164</v>
      </c>
      <c r="E1" t="s">
        <v>165</v>
      </c>
    </row>
    <row r="2" spans="2:5" x14ac:dyDescent="0.45">
      <c r="D2" t="s">
        <v>166</v>
      </c>
    </row>
    <row r="3" spans="2:5" x14ac:dyDescent="0.45">
      <c r="D3" t="s">
        <v>167</v>
      </c>
      <c r="E3" t="s">
        <v>168</v>
      </c>
    </row>
    <row r="4" spans="2:5" x14ac:dyDescent="0.45">
      <c r="D4" t="s">
        <v>169</v>
      </c>
      <c r="E4" t="s">
        <v>170</v>
      </c>
    </row>
    <row r="5" spans="2:5" x14ac:dyDescent="0.45">
      <c r="D5" t="s">
        <v>171</v>
      </c>
      <c r="E5" t="s">
        <v>172</v>
      </c>
    </row>
    <row r="6" spans="2:5" x14ac:dyDescent="0.45">
      <c r="D6" t="s">
        <v>173</v>
      </c>
    </row>
    <row r="7" spans="2:5" x14ac:dyDescent="0.45">
      <c r="D7" t="s">
        <v>174</v>
      </c>
      <c r="E7" t="s">
        <v>175</v>
      </c>
    </row>
    <row r="8" spans="2:5" x14ac:dyDescent="0.45">
      <c r="D8" t="s">
        <v>173</v>
      </c>
      <c r="E8" t="s">
        <v>176</v>
      </c>
    </row>
    <row r="9" spans="2:5" x14ac:dyDescent="0.45">
      <c r="D9" t="s">
        <v>177</v>
      </c>
      <c r="E9" t="s">
        <v>178</v>
      </c>
    </row>
    <row r="10" spans="2:5" x14ac:dyDescent="0.45">
      <c r="D10" t="s">
        <v>179</v>
      </c>
    </row>
    <row r="11" spans="2:5" x14ac:dyDescent="0.45">
      <c r="D11" t="s">
        <v>180</v>
      </c>
      <c r="E11" t="s">
        <v>181</v>
      </c>
    </row>
    <row r="12" spans="2:5" x14ac:dyDescent="0.45">
      <c r="D12" t="s">
        <v>182</v>
      </c>
      <c r="E12" t="s">
        <v>183</v>
      </c>
    </row>
    <row r="13" spans="2:5" x14ac:dyDescent="0.45">
      <c r="D13" t="s">
        <v>184</v>
      </c>
      <c r="E13" t="s">
        <v>185</v>
      </c>
    </row>
    <row r="14" spans="2:5" x14ac:dyDescent="0.45">
      <c r="D14" t="s">
        <v>186</v>
      </c>
      <c r="E14" t="s">
        <v>187</v>
      </c>
    </row>
    <row r="15" spans="2:5" x14ac:dyDescent="0.45">
      <c r="D15" t="s">
        <v>188</v>
      </c>
      <c r="E15" t="s">
        <v>189</v>
      </c>
    </row>
    <row r="16" spans="2:5" x14ac:dyDescent="0.45">
      <c r="C16" s="34"/>
      <c r="D16" t="s">
        <v>190</v>
      </c>
      <c r="E16" t="s">
        <v>191</v>
      </c>
    </row>
    <row r="17" spans="2:5" x14ac:dyDescent="0.45">
      <c r="C17" s="34"/>
      <c r="D17" t="s">
        <v>192</v>
      </c>
      <c r="E17" t="s">
        <v>193</v>
      </c>
    </row>
    <row r="18" spans="2:5" x14ac:dyDescent="0.45">
      <c r="D18" t="s">
        <v>167</v>
      </c>
    </row>
    <row r="19" spans="2:5" x14ac:dyDescent="0.45">
      <c r="D19" t="s">
        <v>194</v>
      </c>
      <c r="E19" t="s">
        <v>195</v>
      </c>
    </row>
    <row r="20" spans="2:5" x14ac:dyDescent="0.45">
      <c r="D20" t="s">
        <v>196</v>
      </c>
      <c r="E20" t="s">
        <v>197</v>
      </c>
    </row>
    <row r="22" spans="2:5" x14ac:dyDescent="0.45">
      <c r="E22" t="s">
        <v>198</v>
      </c>
    </row>
    <row r="23" spans="2:5" x14ac:dyDescent="0.45">
      <c r="B23" s="3" t="s">
        <v>199</v>
      </c>
      <c r="C23" s="3"/>
      <c r="D23" s="3" t="s">
        <v>200</v>
      </c>
      <c r="E23" t="s">
        <v>201</v>
      </c>
    </row>
    <row r="24" spans="2:5" x14ac:dyDescent="0.45">
      <c r="C24" s="34"/>
      <c r="D24" t="s">
        <v>202</v>
      </c>
    </row>
    <row r="25" spans="2:5" x14ac:dyDescent="0.45">
      <c r="C25" s="34"/>
      <c r="D25" t="s">
        <v>173</v>
      </c>
    </row>
    <row r="26" spans="2:5" x14ac:dyDescent="0.45">
      <c r="C26" s="34"/>
      <c r="D26" t="s">
        <v>203</v>
      </c>
    </row>
    <row r="27" spans="2:5" x14ac:dyDescent="0.45">
      <c r="D27" t="s">
        <v>204</v>
      </c>
    </row>
    <row r="28" spans="2:5" x14ac:dyDescent="0.45">
      <c r="C28" s="34"/>
      <c r="D28" t="s">
        <v>205</v>
      </c>
    </row>
    <row r="29" spans="2:5" x14ac:dyDescent="0.45">
      <c r="D29" t="s">
        <v>206</v>
      </c>
    </row>
    <row r="30" spans="2:5" x14ac:dyDescent="0.45">
      <c r="C30" s="34"/>
      <c r="D30" t="s">
        <v>207</v>
      </c>
    </row>
    <row r="31" spans="2:5" x14ac:dyDescent="0.45">
      <c r="D31" t="s">
        <v>208</v>
      </c>
    </row>
    <row r="32" spans="2:5" x14ac:dyDescent="0.45">
      <c r="C32" s="34"/>
      <c r="D32" t="s">
        <v>209</v>
      </c>
    </row>
    <row r="33" spans="3:4" x14ac:dyDescent="0.45">
      <c r="D33" t="s">
        <v>210</v>
      </c>
    </row>
    <row r="34" spans="3:4" x14ac:dyDescent="0.45">
      <c r="D34" t="s">
        <v>180</v>
      </c>
    </row>
    <row r="35" spans="3:4" x14ac:dyDescent="0.45">
      <c r="D35" t="s">
        <v>182</v>
      </c>
    </row>
    <row r="36" spans="3:4" x14ac:dyDescent="0.45">
      <c r="D36" t="s">
        <v>211</v>
      </c>
    </row>
    <row r="37" spans="3:4" x14ac:dyDescent="0.45">
      <c r="C37" s="34"/>
      <c r="D37" t="s">
        <v>186</v>
      </c>
    </row>
    <row r="38" spans="3:4" x14ac:dyDescent="0.45">
      <c r="C38" s="34"/>
      <c r="D38" t="s">
        <v>212</v>
      </c>
    </row>
    <row r="39" spans="3:4" x14ac:dyDescent="0.45">
      <c r="D39" t="s">
        <v>213</v>
      </c>
    </row>
    <row r="40" spans="3:4" x14ac:dyDescent="0.45">
      <c r="C40" s="34"/>
      <c r="D40" t="s">
        <v>214</v>
      </c>
    </row>
    <row r="41" spans="3:4" x14ac:dyDescent="0.45">
      <c r="D41" t="s">
        <v>215</v>
      </c>
    </row>
    <row r="42" spans="3:4" x14ac:dyDescent="0.45">
      <c r="C42" s="34"/>
      <c r="D42" t="s">
        <v>173</v>
      </c>
    </row>
    <row r="43" spans="3:4" x14ac:dyDescent="0.45">
      <c r="D43" t="s">
        <v>216</v>
      </c>
    </row>
    <row r="44" spans="3:4" x14ac:dyDescent="0.45">
      <c r="D44" t="s">
        <v>217</v>
      </c>
    </row>
    <row r="45" spans="3:4" x14ac:dyDescent="0.45">
      <c r="D45" t="s">
        <v>180</v>
      </c>
    </row>
    <row r="46" spans="3:4" x14ac:dyDescent="0.45">
      <c r="D46" t="s">
        <v>182</v>
      </c>
    </row>
    <row r="47" spans="3:4" x14ac:dyDescent="0.45">
      <c r="D47" t="s">
        <v>218</v>
      </c>
    </row>
    <row r="48" spans="3:4" x14ac:dyDescent="0.45">
      <c r="D48" t="s">
        <v>186</v>
      </c>
    </row>
    <row r="49" spans="2:4" x14ac:dyDescent="0.45">
      <c r="C49" s="34"/>
      <c r="D49" t="s">
        <v>219</v>
      </c>
    </row>
    <row r="50" spans="2:4" x14ac:dyDescent="0.45">
      <c r="D50" t="s">
        <v>220</v>
      </c>
    </row>
    <row r="51" spans="2:4" x14ac:dyDescent="0.45">
      <c r="D51" t="s">
        <v>221</v>
      </c>
    </row>
    <row r="54" spans="2:4" x14ac:dyDescent="0.45">
      <c r="B54" s="3" t="s">
        <v>222</v>
      </c>
      <c r="C54" s="3"/>
      <c r="D54" s="3" t="s">
        <v>223</v>
      </c>
    </row>
    <row r="55" spans="2:4" x14ac:dyDescent="0.45">
      <c r="C55" s="34"/>
      <c r="D55" t="s">
        <v>224</v>
      </c>
    </row>
    <row r="56" spans="2:4" x14ac:dyDescent="0.45">
      <c r="C56" s="34"/>
      <c r="D56" t="s">
        <v>173</v>
      </c>
    </row>
    <row r="57" spans="2:4" x14ac:dyDescent="0.45">
      <c r="C57" s="34"/>
      <c r="D57" t="s">
        <v>225</v>
      </c>
    </row>
    <row r="58" spans="2:4" x14ac:dyDescent="0.45">
      <c r="D58" t="s">
        <v>226</v>
      </c>
    </row>
    <row r="59" spans="2:4" x14ac:dyDescent="0.45">
      <c r="D59" t="s">
        <v>180</v>
      </c>
    </row>
    <row r="60" spans="2:4" x14ac:dyDescent="0.45">
      <c r="C60" s="34"/>
      <c r="D60" t="s">
        <v>182</v>
      </c>
    </row>
    <row r="61" spans="2:4" x14ac:dyDescent="0.45">
      <c r="D61" t="s">
        <v>227</v>
      </c>
    </row>
    <row r="62" spans="2:4" x14ac:dyDescent="0.45">
      <c r="C62" s="34"/>
      <c r="D62" t="s">
        <v>186</v>
      </c>
    </row>
    <row r="63" spans="2:4" x14ac:dyDescent="0.45">
      <c r="C63" s="34"/>
      <c r="D63" t="s">
        <v>228</v>
      </c>
    </row>
    <row r="64" spans="2:4" x14ac:dyDescent="0.45">
      <c r="D64" t="s">
        <v>203</v>
      </c>
    </row>
    <row r="65" spans="3:4" x14ac:dyDescent="0.45">
      <c r="C65" s="34"/>
      <c r="D65" t="s">
        <v>204</v>
      </c>
    </row>
    <row r="66" spans="3:4" x14ac:dyDescent="0.45">
      <c r="D66" t="s">
        <v>229</v>
      </c>
    </row>
    <row r="67" spans="3:4" x14ac:dyDescent="0.45">
      <c r="C67" s="34"/>
      <c r="D67" t="s">
        <v>173</v>
      </c>
    </row>
    <row r="68" spans="3:4" x14ac:dyDescent="0.45">
      <c r="C68" s="34"/>
      <c r="D68" t="s">
        <v>230</v>
      </c>
    </row>
    <row r="69" spans="3:4" x14ac:dyDescent="0.45">
      <c r="D69" t="s">
        <v>231</v>
      </c>
    </row>
    <row r="70" spans="3:4" x14ac:dyDescent="0.45">
      <c r="D70" t="s">
        <v>180</v>
      </c>
    </row>
    <row r="71" spans="3:4" x14ac:dyDescent="0.45">
      <c r="C71" s="34"/>
      <c r="D71" t="s">
        <v>182</v>
      </c>
    </row>
    <row r="72" spans="3:4" x14ac:dyDescent="0.45">
      <c r="D72" t="s">
        <v>232</v>
      </c>
    </row>
    <row r="73" spans="3:4" x14ac:dyDescent="0.45">
      <c r="C73" s="34"/>
      <c r="D73" t="s">
        <v>186</v>
      </c>
    </row>
    <row r="74" spans="3:4" x14ac:dyDescent="0.45">
      <c r="C74" s="34"/>
      <c r="D74" t="s">
        <v>228</v>
      </c>
    </row>
    <row r="75" spans="3:4" x14ac:dyDescent="0.45">
      <c r="D75" t="s">
        <v>233</v>
      </c>
    </row>
    <row r="76" spans="3:4" x14ac:dyDescent="0.45">
      <c r="C76" s="34"/>
      <c r="D76" t="s">
        <v>204</v>
      </c>
    </row>
    <row r="77" spans="3:4" x14ac:dyDescent="0.45">
      <c r="D77" t="s">
        <v>229</v>
      </c>
    </row>
    <row r="78" spans="3:4" x14ac:dyDescent="0.45">
      <c r="D78" t="s">
        <v>212</v>
      </c>
    </row>
    <row r="79" spans="3:4" x14ac:dyDescent="0.45">
      <c r="D79" t="s">
        <v>213</v>
      </c>
    </row>
    <row r="80" spans="3:4" x14ac:dyDescent="0.45">
      <c r="D80" t="s">
        <v>214</v>
      </c>
    </row>
    <row r="81" spans="2:4" x14ac:dyDescent="0.45">
      <c r="C81" s="3"/>
      <c r="D81" t="s">
        <v>215</v>
      </c>
    </row>
    <row r="82" spans="2:4" x14ac:dyDescent="0.45">
      <c r="D82" t="s">
        <v>220</v>
      </c>
    </row>
    <row r="83" spans="2:4" x14ac:dyDescent="0.45">
      <c r="C83" s="34"/>
      <c r="D83" t="s">
        <v>221</v>
      </c>
    </row>
    <row r="84" spans="2:4" x14ac:dyDescent="0.45">
      <c r="C84" s="34"/>
    </row>
    <row r="86" spans="2:4" x14ac:dyDescent="0.45">
      <c r="B86" s="3" t="s">
        <v>234</v>
      </c>
      <c r="D86" s="3" t="s">
        <v>235</v>
      </c>
    </row>
    <row r="87" spans="2:4" x14ac:dyDescent="0.45">
      <c r="C87" s="34"/>
      <c r="D87" t="s">
        <v>167</v>
      </c>
    </row>
    <row r="88" spans="2:4" x14ac:dyDescent="0.45">
      <c r="D88" t="s">
        <v>236</v>
      </c>
    </row>
    <row r="89" spans="2:4" x14ac:dyDescent="0.45">
      <c r="D89" t="s">
        <v>237</v>
      </c>
    </row>
    <row r="90" spans="2:4" x14ac:dyDescent="0.45">
      <c r="D90" t="s">
        <v>238</v>
      </c>
    </row>
    <row r="91" spans="2:4" x14ac:dyDescent="0.45">
      <c r="D91" t="s">
        <v>239</v>
      </c>
    </row>
    <row r="92" spans="2:4" x14ac:dyDescent="0.45">
      <c r="D92" t="s">
        <v>240</v>
      </c>
    </row>
    <row r="93" spans="2:4" x14ac:dyDescent="0.45">
      <c r="D93" t="s">
        <v>241</v>
      </c>
    </row>
    <row r="94" spans="2:4" x14ac:dyDescent="0.45">
      <c r="D94" t="s">
        <v>242</v>
      </c>
    </row>
    <row r="95" spans="2:4" x14ac:dyDescent="0.45">
      <c r="D95" t="s">
        <v>243</v>
      </c>
    </row>
    <row r="96" spans="2:4" x14ac:dyDescent="0.45">
      <c r="D96" t="s">
        <v>244</v>
      </c>
    </row>
    <row r="97" spans="3:4" x14ac:dyDescent="0.45">
      <c r="D97" t="s">
        <v>245</v>
      </c>
    </row>
    <row r="98" spans="3:4" x14ac:dyDescent="0.45">
      <c r="D98" t="s">
        <v>229</v>
      </c>
    </row>
    <row r="99" spans="3:4" x14ac:dyDescent="0.45">
      <c r="D99" t="s">
        <v>229</v>
      </c>
    </row>
    <row r="100" spans="3:4" x14ac:dyDescent="0.45">
      <c r="C100" s="34"/>
      <c r="D100" t="s">
        <v>246</v>
      </c>
    </row>
    <row r="101" spans="3:4" x14ac:dyDescent="0.45">
      <c r="D101" t="s">
        <v>247</v>
      </c>
    </row>
    <row r="102" spans="3:4" x14ac:dyDescent="0.45">
      <c r="C102" s="34"/>
      <c r="D102" t="s">
        <v>248</v>
      </c>
    </row>
    <row r="103" spans="3:4" x14ac:dyDescent="0.45">
      <c r="C103" s="34"/>
      <c r="D103" t="s">
        <v>249</v>
      </c>
    </row>
    <row r="104" spans="3:4" x14ac:dyDescent="0.45">
      <c r="C104" s="34"/>
      <c r="D104" t="s">
        <v>239</v>
      </c>
    </row>
    <row r="105" spans="3:4" x14ac:dyDescent="0.45">
      <c r="D105" t="s">
        <v>250</v>
      </c>
    </row>
    <row r="106" spans="3:4" x14ac:dyDescent="0.45">
      <c r="D106" t="s">
        <v>251</v>
      </c>
    </row>
    <row r="107" spans="3:4" x14ac:dyDescent="0.45">
      <c r="D107" t="s">
        <v>242</v>
      </c>
    </row>
    <row r="108" spans="3:4" x14ac:dyDescent="0.45">
      <c r="D108" t="s">
        <v>243</v>
      </c>
    </row>
    <row r="109" spans="3:4" x14ac:dyDescent="0.45">
      <c r="D109" t="s">
        <v>252</v>
      </c>
    </row>
    <row r="110" spans="3:4" x14ac:dyDescent="0.45">
      <c r="D110" t="s">
        <v>253</v>
      </c>
    </row>
    <row r="111" spans="3:4" x14ac:dyDescent="0.45">
      <c r="D111" t="s">
        <v>229</v>
      </c>
    </row>
    <row r="112" spans="3:4" x14ac:dyDescent="0.45">
      <c r="D112" t="s">
        <v>229</v>
      </c>
    </row>
    <row r="113" spans="3:4" x14ac:dyDescent="0.45">
      <c r="D113" t="s">
        <v>229</v>
      </c>
    </row>
    <row r="114" spans="3:4" x14ac:dyDescent="0.45">
      <c r="D114" t="s">
        <v>239</v>
      </c>
    </row>
    <row r="115" spans="3:4" x14ac:dyDescent="0.45">
      <c r="D115" t="s">
        <v>254</v>
      </c>
    </row>
    <row r="116" spans="3:4" x14ac:dyDescent="0.45">
      <c r="D116" t="s">
        <v>255</v>
      </c>
    </row>
    <row r="117" spans="3:4" x14ac:dyDescent="0.45">
      <c r="D117" t="s">
        <v>242</v>
      </c>
    </row>
    <row r="118" spans="3:4" x14ac:dyDescent="0.45">
      <c r="D118" t="s">
        <v>256</v>
      </c>
    </row>
    <row r="119" spans="3:4" x14ac:dyDescent="0.45">
      <c r="C119" s="34"/>
      <c r="D119" t="s">
        <v>244</v>
      </c>
    </row>
    <row r="120" spans="3:4" x14ac:dyDescent="0.45">
      <c r="D120" t="s">
        <v>257</v>
      </c>
    </row>
    <row r="121" spans="3:4" x14ac:dyDescent="0.45">
      <c r="C121" s="34"/>
      <c r="D121" t="s">
        <v>229</v>
      </c>
    </row>
    <row r="122" spans="3:4" x14ac:dyDescent="0.45">
      <c r="C122" s="34"/>
      <c r="D122" t="s">
        <v>229</v>
      </c>
    </row>
    <row r="123" spans="3:4" x14ac:dyDescent="0.45">
      <c r="D123" t="s">
        <v>258</v>
      </c>
    </row>
    <row r="124" spans="3:4" x14ac:dyDescent="0.45">
      <c r="D124" t="s">
        <v>259</v>
      </c>
    </row>
    <row r="125" spans="3:4" x14ac:dyDescent="0.45">
      <c r="D125" t="s">
        <v>260</v>
      </c>
    </row>
    <row r="126" spans="3:4" x14ac:dyDescent="0.45">
      <c r="D126" t="s">
        <v>261</v>
      </c>
    </row>
    <row r="127" spans="3:4" x14ac:dyDescent="0.45">
      <c r="D127" t="s">
        <v>239</v>
      </c>
    </row>
    <row r="128" spans="3:4" x14ac:dyDescent="0.45">
      <c r="C128" s="34"/>
      <c r="D128" t="s">
        <v>262</v>
      </c>
    </row>
    <row r="129" spans="3:4" x14ac:dyDescent="0.45">
      <c r="D129" t="s">
        <v>263</v>
      </c>
    </row>
    <row r="130" spans="3:4" x14ac:dyDescent="0.45">
      <c r="C130" s="34"/>
      <c r="D130" t="s">
        <v>242</v>
      </c>
    </row>
    <row r="131" spans="3:4" x14ac:dyDescent="0.45">
      <c r="C131" s="34"/>
      <c r="D131" t="s">
        <v>256</v>
      </c>
    </row>
    <row r="132" spans="3:4" x14ac:dyDescent="0.45">
      <c r="D132" t="s">
        <v>252</v>
      </c>
    </row>
    <row r="133" spans="3:4" x14ac:dyDescent="0.45">
      <c r="D133" t="s">
        <v>264</v>
      </c>
    </row>
    <row r="134" spans="3:4" x14ac:dyDescent="0.45">
      <c r="D134" t="s">
        <v>229</v>
      </c>
    </row>
    <row r="135" spans="3:4" x14ac:dyDescent="0.45">
      <c r="D135" t="s">
        <v>229</v>
      </c>
    </row>
    <row r="136" spans="3:4" x14ac:dyDescent="0.45">
      <c r="D136" t="s">
        <v>229</v>
      </c>
    </row>
    <row r="137" spans="3:4" x14ac:dyDescent="0.45">
      <c r="C137" s="34"/>
      <c r="D137" t="s">
        <v>239</v>
      </c>
    </row>
    <row r="138" spans="3:4" x14ac:dyDescent="0.45">
      <c r="D138" t="s">
        <v>265</v>
      </c>
    </row>
    <row r="139" spans="3:4" x14ac:dyDescent="0.45">
      <c r="C139" s="34"/>
      <c r="D139" t="s">
        <v>266</v>
      </c>
    </row>
    <row r="140" spans="3:4" x14ac:dyDescent="0.45">
      <c r="C140" s="34"/>
      <c r="D140" t="s">
        <v>242</v>
      </c>
    </row>
    <row r="141" spans="3:4" x14ac:dyDescent="0.45">
      <c r="C141" s="34"/>
      <c r="D141" t="s">
        <v>267</v>
      </c>
    </row>
    <row r="142" spans="3:4" x14ac:dyDescent="0.45">
      <c r="D142" t="s">
        <v>244</v>
      </c>
    </row>
    <row r="143" spans="3:4" x14ac:dyDescent="0.45">
      <c r="D143" t="s">
        <v>268</v>
      </c>
    </row>
    <row r="144" spans="3:4" x14ac:dyDescent="0.45">
      <c r="D144" t="s">
        <v>229</v>
      </c>
    </row>
    <row r="145" spans="3:4" x14ac:dyDescent="0.45">
      <c r="D145" t="s">
        <v>229</v>
      </c>
    </row>
    <row r="146" spans="3:4" x14ac:dyDescent="0.45">
      <c r="D146" t="s">
        <v>269</v>
      </c>
    </row>
    <row r="147" spans="3:4" x14ac:dyDescent="0.45">
      <c r="D147" t="s">
        <v>270</v>
      </c>
    </row>
    <row r="148" spans="3:4" x14ac:dyDescent="0.45">
      <c r="D148" t="s">
        <v>271</v>
      </c>
    </row>
    <row r="149" spans="3:4" x14ac:dyDescent="0.45">
      <c r="D149" t="s">
        <v>272</v>
      </c>
    </row>
    <row r="150" spans="3:4" x14ac:dyDescent="0.45">
      <c r="D150" t="s">
        <v>239</v>
      </c>
    </row>
    <row r="151" spans="3:4" x14ac:dyDescent="0.45">
      <c r="C151" s="34"/>
      <c r="D151" t="s">
        <v>273</v>
      </c>
    </row>
    <row r="152" spans="3:4" x14ac:dyDescent="0.45">
      <c r="D152" t="s">
        <v>274</v>
      </c>
    </row>
    <row r="153" spans="3:4" x14ac:dyDescent="0.45">
      <c r="D153" t="s">
        <v>242</v>
      </c>
    </row>
    <row r="154" spans="3:4" x14ac:dyDescent="0.45">
      <c r="D154" t="s">
        <v>267</v>
      </c>
    </row>
    <row r="155" spans="3:4" x14ac:dyDescent="0.45">
      <c r="D155" t="s">
        <v>252</v>
      </c>
    </row>
    <row r="156" spans="3:4" x14ac:dyDescent="0.45">
      <c r="C156" s="34"/>
      <c r="D156" t="s">
        <v>275</v>
      </c>
    </row>
    <row r="157" spans="3:4" x14ac:dyDescent="0.45">
      <c r="D157" t="s">
        <v>229</v>
      </c>
    </row>
    <row r="158" spans="3:4" x14ac:dyDescent="0.45">
      <c r="C158" s="34"/>
      <c r="D158" t="s">
        <v>229</v>
      </c>
    </row>
    <row r="159" spans="3:4" x14ac:dyDescent="0.45">
      <c r="C159" s="34"/>
      <c r="D159" t="s">
        <v>229</v>
      </c>
    </row>
    <row r="160" spans="3:4" x14ac:dyDescent="0.45">
      <c r="D160" t="s">
        <v>239</v>
      </c>
    </row>
    <row r="161" spans="3:4" x14ac:dyDescent="0.45">
      <c r="D161" t="s">
        <v>276</v>
      </c>
    </row>
    <row r="162" spans="3:4" x14ac:dyDescent="0.45">
      <c r="D162" t="s">
        <v>277</v>
      </c>
    </row>
    <row r="163" spans="3:4" x14ac:dyDescent="0.45">
      <c r="D163" t="s">
        <v>242</v>
      </c>
    </row>
    <row r="164" spans="3:4" x14ac:dyDescent="0.45">
      <c r="C164" s="34"/>
      <c r="D164" t="s">
        <v>278</v>
      </c>
    </row>
    <row r="165" spans="3:4" x14ac:dyDescent="0.45">
      <c r="D165" t="s">
        <v>244</v>
      </c>
    </row>
    <row r="166" spans="3:4" x14ac:dyDescent="0.45">
      <c r="C166" s="34"/>
      <c r="D166" t="s">
        <v>279</v>
      </c>
    </row>
    <row r="167" spans="3:4" x14ac:dyDescent="0.45">
      <c r="C167" s="34"/>
      <c r="D167" t="s">
        <v>229</v>
      </c>
    </row>
    <row r="168" spans="3:4" x14ac:dyDescent="0.45">
      <c r="D168" t="s">
        <v>229</v>
      </c>
    </row>
    <row r="169" spans="3:4" x14ac:dyDescent="0.45">
      <c r="D169" t="s">
        <v>280</v>
      </c>
    </row>
    <row r="170" spans="3:4" x14ac:dyDescent="0.45">
      <c r="D170" t="s">
        <v>281</v>
      </c>
    </row>
    <row r="171" spans="3:4" x14ac:dyDescent="0.45">
      <c r="D171" t="s">
        <v>282</v>
      </c>
    </row>
    <row r="172" spans="3:4" x14ac:dyDescent="0.45">
      <c r="C172" s="34"/>
      <c r="D172" t="s">
        <v>283</v>
      </c>
    </row>
    <row r="173" spans="3:4" x14ac:dyDescent="0.45">
      <c r="D173" t="s">
        <v>239</v>
      </c>
    </row>
    <row r="174" spans="3:4" x14ac:dyDescent="0.45">
      <c r="C174" s="34"/>
      <c r="D174" t="s">
        <v>284</v>
      </c>
    </row>
    <row r="175" spans="3:4" x14ac:dyDescent="0.45">
      <c r="C175" s="34"/>
      <c r="D175" t="s">
        <v>285</v>
      </c>
    </row>
    <row r="176" spans="3:4" x14ac:dyDescent="0.45">
      <c r="D176" t="s">
        <v>242</v>
      </c>
    </row>
    <row r="177" spans="3:4" x14ac:dyDescent="0.45">
      <c r="D177" t="s">
        <v>278</v>
      </c>
    </row>
    <row r="178" spans="3:4" x14ac:dyDescent="0.45">
      <c r="D178" t="s">
        <v>252</v>
      </c>
    </row>
    <row r="179" spans="3:4" x14ac:dyDescent="0.45">
      <c r="D179" t="s">
        <v>286</v>
      </c>
    </row>
    <row r="180" spans="3:4" x14ac:dyDescent="0.45">
      <c r="C180" s="34"/>
      <c r="D180" t="s">
        <v>229</v>
      </c>
    </row>
    <row r="181" spans="3:4" x14ac:dyDescent="0.45">
      <c r="D181" t="s">
        <v>229</v>
      </c>
    </row>
    <row r="182" spans="3:4" x14ac:dyDescent="0.45">
      <c r="C182" s="34"/>
      <c r="D182" t="s">
        <v>229</v>
      </c>
    </row>
    <row r="183" spans="3:4" x14ac:dyDescent="0.45">
      <c r="C183" s="34"/>
      <c r="D183" t="s">
        <v>192</v>
      </c>
    </row>
    <row r="184" spans="3:4" x14ac:dyDescent="0.45">
      <c r="C184" s="34"/>
      <c r="D184" t="s">
        <v>173</v>
      </c>
    </row>
    <row r="185" spans="3:4" x14ac:dyDescent="0.45">
      <c r="D185" t="s">
        <v>287</v>
      </c>
    </row>
    <row r="186" spans="3:4" x14ac:dyDescent="0.45">
      <c r="D186" t="s">
        <v>180</v>
      </c>
    </row>
    <row r="187" spans="3:4" x14ac:dyDescent="0.45">
      <c r="D187" t="s">
        <v>182</v>
      </c>
    </row>
    <row r="188" spans="3:4" x14ac:dyDescent="0.45">
      <c r="D188" t="s">
        <v>288</v>
      </c>
    </row>
    <row r="189" spans="3:4" x14ac:dyDescent="0.45">
      <c r="D189" t="s">
        <v>186</v>
      </c>
    </row>
    <row r="190" spans="3:4" x14ac:dyDescent="0.45">
      <c r="D190" t="s">
        <v>289</v>
      </c>
    </row>
    <row r="191" spans="3:4" x14ac:dyDescent="0.45">
      <c r="D191" t="s">
        <v>290</v>
      </c>
    </row>
    <row r="192" spans="3:4" x14ac:dyDescent="0.45">
      <c r="D192" t="s">
        <v>167</v>
      </c>
    </row>
    <row r="193" spans="3:4" x14ac:dyDescent="0.45">
      <c r="D193" t="s">
        <v>238</v>
      </c>
    </row>
    <row r="194" spans="3:4" x14ac:dyDescent="0.45">
      <c r="D194" t="s">
        <v>239</v>
      </c>
    </row>
    <row r="195" spans="3:4" x14ac:dyDescent="0.45">
      <c r="D195" t="s">
        <v>291</v>
      </c>
    </row>
    <row r="196" spans="3:4" x14ac:dyDescent="0.45">
      <c r="D196" t="s">
        <v>292</v>
      </c>
    </row>
    <row r="197" spans="3:4" x14ac:dyDescent="0.45">
      <c r="C197" s="3"/>
      <c r="D197" t="s">
        <v>293</v>
      </c>
    </row>
    <row r="198" spans="3:4" x14ac:dyDescent="0.45">
      <c r="D198" t="s">
        <v>248</v>
      </c>
    </row>
    <row r="199" spans="3:4" x14ac:dyDescent="0.45">
      <c r="D199" t="s">
        <v>294</v>
      </c>
    </row>
    <row r="200" spans="3:4" x14ac:dyDescent="0.45">
      <c r="C200" s="34"/>
      <c r="D200" t="s">
        <v>295</v>
      </c>
    </row>
    <row r="201" spans="3:4" x14ac:dyDescent="0.45">
      <c r="C201" s="34"/>
      <c r="D201" t="s">
        <v>296</v>
      </c>
    </row>
    <row r="202" spans="3:4" x14ac:dyDescent="0.45">
      <c r="C202" s="34"/>
      <c r="D202" t="s">
        <v>229</v>
      </c>
    </row>
    <row r="203" spans="3:4" x14ac:dyDescent="0.45">
      <c r="C203" s="34"/>
      <c r="D203" t="s">
        <v>297</v>
      </c>
    </row>
    <row r="204" spans="3:4" x14ac:dyDescent="0.45">
      <c r="C204" s="34"/>
      <c r="D204" t="s">
        <v>298</v>
      </c>
    </row>
    <row r="205" spans="3:4" x14ac:dyDescent="0.45">
      <c r="C205" s="34"/>
      <c r="D205" t="s">
        <v>291</v>
      </c>
    </row>
    <row r="206" spans="3:4" x14ac:dyDescent="0.45">
      <c r="C206" s="34"/>
      <c r="D206" t="s">
        <v>292</v>
      </c>
    </row>
    <row r="207" spans="3:4" x14ac:dyDescent="0.45">
      <c r="C207" s="34"/>
      <c r="D207" t="s">
        <v>293</v>
      </c>
    </row>
    <row r="208" spans="3:4" x14ac:dyDescent="0.45">
      <c r="C208" s="34"/>
      <c r="D208" t="s">
        <v>248</v>
      </c>
    </row>
    <row r="209" spans="3:4" x14ac:dyDescent="0.45">
      <c r="C209" s="34"/>
      <c r="D209" t="s">
        <v>294</v>
      </c>
    </row>
    <row r="210" spans="3:4" x14ac:dyDescent="0.45">
      <c r="C210" s="34"/>
      <c r="D210" t="s">
        <v>295</v>
      </c>
    </row>
    <row r="211" spans="3:4" x14ac:dyDescent="0.45">
      <c r="C211" s="34"/>
      <c r="D211" t="s">
        <v>296</v>
      </c>
    </row>
    <row r="212" spans="3:4" x14ac:dyDescent="0.45">
      <c r="C212" s="34"/>
      <c r="D212" t="s">
        <v>229</v>
      </c>
    </row>
    <row r="213" spans="3:4" x14ac:dyDescent="0.45">
      <c r="C213" s="34"/>
      <c r="D213" t="s">
        <v>229</v>
      </c>
    </row>
    <row r="214" spans="3:4" x14ac:dyDescent="0.45">
      <c r="C214" s="34"/>
      <c r="D214" t="s">
        <v>229</v>
      </c>
    </row>
    <row r="215" spans="3:4" x14ac:dyDescent="0.45">
      <c r="D215" t="s">
        <v>239</v>
      </c>
    </row>
    <row r="216" spans="3:4" x14ac:dyDescent="0.45">
      <c r="C216" s="34"/>
      <c r="D216" t="s">
        <v>299</v>
      </c>
    </row>
    <row r="217" spans="3:4" x14ac:dyDescent="0.45">
      <c r="D217" t="s">
        <v>292</v>
      </c>
    </row>
    <row r="218" spans="3:4" x14ac:dyDescent="0.45">
      <c r="D218" t="s">
        <v>300</v>
      </c>
    </row>
    <row r="219" spans="3:4" x14ac:dyDescent="0.45">
      <c r="D219" t="s">
        <v>260</v>
      </c>
    </row>
    <row r="220" spans="3:4" x14ac:dyDescent="0.45">
      <c r="C220" s="3"/>
      <c r="D220" t="s">
        <v>301</v>
      </c>
    </row>
    <row r="221" spans="3:4" x14ac:dyDescent="0.45">
      <c r="D221" t="s">
        <v>295</v>
      </c>
    </row>
    <row r="222" spans="3:4" x14ac:dyDescent="0.45">
      <c r="D222" t="s">
        <v>302</v>
      </c>
    </row>
    <row r="223" spans="3:4" x14ac:dyDescent="0.45">
      <c r="C223" s="34"/>
      <c r="D223" t="s">
        <v>229</v>
      </c>
    </row>
    <row r="224" spans="3:4" x14ac:dyDescent="0.45">
      <c r="C224" s="34"/>
      <c r="D224" t="s">
        <v>297</v>
      </c>
    </row>
    <row r="225" spans="3:4" x14ac:dyDescent="0.45">
      <c r="D225" t="s">
        <v>303</v>
      </c>
    </row>
    <row r="226" spans="3:4" x14ac:dyDescent="0.45">
      <c r="D226" t="s">
        <v>299</v>
      </c>
    </row>
    <row r="227" spans="3:4" x14ac:dyDescent="0.45">
      <c r="D227" t="s">
        <v>292</v>
      </c>
    </row>
    <row r="228" spans="3:4" x14ac:dyDescent="0.45">
      <c r="D228" t="s">
        <v>300</v>
      </c>
    </row>
    <row r="229" spans="3:4" x14ac:dyDescent="0.45">
      <c r="D229" t="s">
        <v>260</v>
      </c>
    </row>
    <row r="230" spans="3:4" x14ac:dyDescent="0.45">
      <c r="C230" s="34"/>
      <c r="D230" t="s">
        <v>301</v>
      </c>
    </row>
    <row r="231" spans="3:4" x14ac:dyDescent="0.45">
      <c r="C231" s="34"/>
      <c r="D231" t="s">
        <v>295</v>
      </c>
    </row>
    <row r="232" spans="3:4" x14ac:dyDescent="0.45">
      <c r="C232" s="34"/>
      <c r="D232" t="s">
        <v>302</v>
      </c>
    </row>
    <row r="233" spans="3:4" x14ac:dyDescent="0.45">
      <c r="C233" s="34"/>
      <c r="D233" t="s">
        <v>229</v>
      </c>
    </row>
    <row r="234" spans="3:4" x14ac:dyDescent="0.45">
      <c r="C234" s="34"/>
      <c r="D234" t="s">
        <v>229</v>
      </c>
    </row>
    <row r="235" spans="3:4" x14ac:dyDescent="0.45">
      <c r="C235" s="34"/>
      <c r="D235" t="s">
        <v>229</v>
      </c>
    </row>
    <row r="236" spans="3:4" x14ac:dyDescent="0.45">
      <c r="C236" s="34"/>
      <c r="D236" t="s">
        <v>239</v>
      </c>
    </row>
    <row r="237" spans="3:4" x14ac:dyDescent="0.45">
      <c r="C237" s="34"/>
      <c r="D237" t="s">
        <v>304</v>
      </c>
    </row>
    <row r="238" spans="3:4" x14ac:dyDescent="0.45">
      <c r="D238" t="s">
        <v>292</v>
      </c>
    </row>
    <row r="239" spans="3:4" x14ac:dyDescent="0.45">
      <c r="D239" t="s">
        <v>305</v>
      </c>
    </row>
    <row r="240" spans="3:4" x14ac:dyDescent="0.45">
      <c r="C240" s="3"/>
      <c r="D240" t="s">
        <v>271</v>
      </c>
    </row>
    <row r="241" spans="3:4" x14ac:dyDescent="0.45">
      <c r="D241" t="s">
        <v>306</v>
      </c>
    </row>
    <row r="242" spans="3:4" x14ac:dyDescent="0.45">
      <c r="D242" t="s">
        <v>295</v>
      </c>
    </row>
    <row r="243" spans="3:4" x14ac:dyDescent="0.45">
      <c r="D243" t="s">
        <v>307</v>
      </c>
    </row>
    <row r="244" spans="3:4" x14ac:dyDescent="0.45">
      <c r="D244" t="s">
        <v>229</v>
      </c>
    </row>
    <row r="245" spans="3:4" x14ac:dyDescent="0.45">
      <c r="D245" t="s">
        <v>297</v>
      </c>
    </row>
    <row r="246" spans="3:4" x14ac:dyDescent="0.45">
      <c r="D246" t="s">
        <v>308</v>
      </c>
    </row>
    <row r="247" spans="3:4" x14ac:dyDescent="0.45">
      <c r="D247" t="s">
        <v>304</v>
      </c>
    </row>
    <row r="248" spans="3:4" x14ac:dyDescent="0.45">
      <c r="C248" s="34"/>
      <c r="D248" t="s">
        <v>292</v>
      </c>
    </row>
    <row r="249" spans="3:4" x14ac:dyDescent="0.45">
      <c r="D249" t="s">
        <v>305</v>
      </c>
    </row>
    <row r="250" spans="3:4" x14ac:dyDescent="0.45">
      <c r="D250" t="s">
        <v>271</v>
      </c>
    </row>
    <row r="251" spans="3:4" x14ac:dyDescent="0.45">
      <c r="D251" t="s">
        <v>306</v>
      </c>
    </row>
    <row r="252" spans="3:4" x14ac:dyDescent="0.45">
      <c r="D252" t="s">
        <v>295</v>
      </c>
    </row>
    <row r="253" spans="3:4" x14ac:dyDescent="0.45">
      <c r="D253" t="s">
        <v>307</v>
      </c>
    </row>
    <row r="254" spans="3:4" x14ac:dyDescent="0.45">
      <c r="D254" t="s">
        <v>229</v>
      </c>
    </row>
    <row r="255" spans="3:4" x14ac:dyDescent="0.45">
      <c r="D255" t="s">
        <v>229</v>
      </c>
    </row>
    <row r="256" spans="3:4" x14ac:dyDescent="0.45">
      <c r="D256" t="s">
        <v>229</v>
      </c>
    </row>
    <row r="257" spans="3:4" x14ac:dyDescent="0.45">
      <c r="D257" t="s">
        <v>239</v>
      </c>
    </row>
    <row r="258" spans="3:4" x14ac:dyDescent="0.45">
      <c r="D258" t="s">
        <v>309</v>
      </c>
    </row>
    <row r="259" spans="3:4" x14ac:dyDescent="0.45">
      <c r="D259" t="s">
        <v>292</v>
      </c>
    </row>
    <row r="260" spans="3:4" x14ac:dyDescent="0.45">
      <c r="D260" t="s">
        <v>310</v>
      </c>
    </row>
    <row r="261" spans="3:4" x14ac:dyDescent="0.45">
      <c r="D261" t="s">
        <v>282</v>
      </c>
    </row>
    <row r="262" spans="3:4" x14ac:dyDescent="0.45">
      <c r="D262" t="s">
        <v>311</v>
      </c>
    </row>
    <row r="263" spans="3:4" x14ac:dyDescent="0.45">
      <c r="C263" s="3"/>
      <c r="D263" t="s">
        <v>295</v>
      </c>
    </row>
    <row r="264" spans="3:4" x14ac:dyDescent="0.45">
      <c r="D264" t="s">
        <v>312</v>
      </c>
    </row>
    <row r="265" spans="3:4" x14ac:dyDescent="0.45">
      <c r="D265" t="s">
        <v>229</v>
      </c>
    </row>
    <row r="266" spans="3:4" x14ac:dyDescent="0.45">
      <c r="D266" t="s">
        <v>297</v>
      </c>
    </row>
    <row r="267" spans="3:4" x14ac:dyDescent="0.45">
      <c r="C267" s="3"/>
      <c r="D267" t="s">
        <v>313</v>
      </c>
    </row>
    <row r="268" spans="3:4" x14ac:dyDescent="0.45">
      <c r="D268" t="s">
        <v>309</v>
      </c>
    </row>
    <row r="269" spans="3:4" x14ac:dyDescent="0.45">
      <c r="D269" t="s">
        <v>292</v>
      </c>
    </row>
    <row r="270" spans="3:4" x14ac:dyDescent="0.45">
      <c r="D270" t="s">
        <v>310</v>
      </c>
    </row>
    <row r="271" spans="3:4" x14ac:dyDescent="0.45">
      <c r="D271" t="s">
        <v>282</v>
      </c>
    </row>
    <row r="272" spans="3:4" x14ac:dyDescent="0.45">
      <c r="D272" t="s">
        <v>311</v>
      </c>
    </row>
    <row r="273" spans="3:4" x14ac:dyDescent="0.45">
      <c r="D273" t="s">
        <v>295</v>
      </c>
    </row>
    <row r="274" spans="3:4" x14ac:dyDescent="0.45">
      <c r="D274" t="s">
        <v>312</v>
      </c>
    </row>
    <row r="275" spans="3:4" x14ac:dyDescent="0.45">
      <c r="D275" t="s">
        <v>229</v>
      </c>
    </row>
    <row r="276" spans="3:4" x14ac:dyDescent="0.45">
      <c r="C276" s="34"/>
      <c r="D276" t="s">
        <v>229</v>
      </c>
    </row>
    <row r="277" spans="3:4" x14ac:dyDescent="0.45">
      <c r="D277" t="s">
        <v>229</v>
      </c>
    </row>
    <row r="278" spans="3:4" x14ac:dyDescent="0.45">
      <c r="D278" t="s">
        <v>192</v>
      </c>
    </row>
    <row r="279" spans="3:4" x14ac:dyDescent="0.45">
      <c r="D279" t="s">
        <v>173</v>
      </c>
    </row>
    <row r="280" spans="3:4" x14ac:dyDescent="0.45">
      <c r="D280" t="s">
        <v>287</v>
      </c>
    </row>
    <row r="281" spans="3:4" x14ac:dyDescent="0.45">
      <c r="D281" t="s">
        <v>180</v>
      </c>
    </row>
    <row r="282" spans="3:4" x14ac:dyDescent="0.45">
      <c r="D282" t="s">
        <v>182</v>
      </c>
    </row>
    <row r="283" spans="3:4" x14ac:dyDescent="0.45">
      <c r="D283" t="s">
        <v>288</v>
      </c>
    </row>
    <row r="284" spans="3:4" x14ac:dyDescent="0.45">
      <c r="D284" t="s">
        <v>186</v>
      </c>
    </row>
    <row r="285" spans="3:4" x14ac:dyDescent="0.45">
      <c r="D285" t="s">
        <v>289</v>
      </c>
    </row>
    <row r="286" spans="3:4" x14ac:dyDescent="0.45">
      <c r="D286" t="s">
        <v>229</v>
      </c>
    </row>
    <row r="287" spans="3:4" x14ac:dyDescent="0.45">
      <c r="D287" t="s">
        <v>196</v>
      </c>
    </row>
    <row r="290" spans="2:4" x14ac:dyDescent="0.45">
      <c r="B290" s="3" t="s">
        <v>314</v>
      </c>
      <c r="D290" s="3" t="s">
        <v>315</v>
      </c>
    </row>
    <row r="291" spans="2:4" x14ac:dyDescent="0.45">
      <c r="D291" t="s">
        <v>167</v>
      </c>
    </row>
    <row r="292" spans="2:4" x14ac:dyDescent="0.45">
      <c r="C292" s="3"/>
      <c r="D292" t="s">
        <v>316</v>
      </c>
    </row>
    <row r="293" spans="2:4" x14ac:dyDescent="0.45">
      <c r="D293" t="s">
        <v>317</v>
      </c>
    </row>
    <row r="294" spans="2:4" x14ac:dyDescent="0.45">
      <c r="D294" t="s">
        <v>318</v>
      </c>
    </row>
    <row r="295" spans="2:4" x14ac:dyDescent="0.45">
      <c r="D295" t="s">
        <v>319</v>
      </c>
    </row>
    <row r="296" spans="2:4" x14ac:dyDescent="0.45">
      <c r="D296" t="s">
        <v>320</v>
      </c>
    </row>
    <row r="297" spans="2:4" x14ac:dyDescent="0.45">
      <c r="D297" t="s">
        <v>321</v>
      </c>
    </row>
    <row r="298" spans="2:4" x14ac:dyDescent="0.45">
      <c r="D298" t="s">
        <v>322</v>
      </c>
    </row>
    <row r="299" spans="2:4" x14ac:dyDescent="0.45">
      <c r="D299" t="s">
        <v>323</v>
      </c>
    </row>
    <row r="300" spans="2:4" x14ac:dyDescent="0.45">
      <c r="D300" t="s">
        <v>324</v>
      </c>
    </row>
    <row r="301" spans="2:4" x14ac:dyDescent="0.45">
      <c r="C301" s="34"/>
      <c r="D301" t="s">
        <v>325</v>
      </c>
    </row>
    <row r="302" spans="2:4" x14ac:dyDescent="0.45">
      <c r="D302" t="s">
        <v>326</v>
      </c>
    </row>
    <row r="303" spans="2:4" x14ac:dyDescent="0.45">
      <c r="D303" t="s">
        <v>327</v>
      </c>
    </row>
    <row r="304" spans="2:4" x14ac:dyDescent="0.45">
      <c r="D304" t="s">
        <v>328</v>
      </c>
    </row>
    <row r="305" spans="2:4" x14ac:dyDescent="0.45">
      <c r="D305" t="s">
        <v>329</v>
      </c>
    </row>
    <row r="306" spans="2:4" x14ac:dyDescent="0.45">
      <c r="D306" t="s">
        <v>330</v>
      </c>
    </row>
    <row r="307" spans="2:4" x14ac:dyDescent="0.45">
      <c r="D307" t="s">
        <v>331</v>
      </c>
    </row>
    <row r="308" spans="2:4" x14ac:dyDescent="0.45">
      <c r="D308" t="s">
        <v>332</v>
      </c>
    </row>
    <row r="309" spans="2:4" x14ac:dyDescent="0.45">
      <c r="D309" t="s">
        <v>229</v>
      </c>
    </row>
    <row r="310" spans="2:4" x14ac:dyDescent="0.45">
      <c r="D310" t="s">
        <v>173</v>
      </c>
    </row>
    <row r="311" spans="2:4" x14ac:dyDescent="0.45">
      <c r="D311" t="s">
        <v>196</v>
      </c>
    </row>
    <row r="314" spans="2:4" x14ac:dyDescent="0.45">
      <c r="B314" s="3" t="s">
        <v>333</v>
      </c>
      <c r="D314" s="3" t="s">
        <v>334</v>
      </c>
    </row>
    <row r="315" spans="2:4" x14ac:dyDescent="0.45">
      <c r="D315" t="s">
        <v>316</v>
      </c>
    </row>
    <row r="316" spans="2:4" x14ac:dyDescent="0.45">
      <c r="D316" t="s">
        <v>335</v>
      </c>
    </row>
    <row r="317" spans="2:4" x14ac:dyDescent="0.45">
      <c r="D317" t="s">
        <v>180</v>
      </c>
    </row>
    <row r="318" spans="2:4" x14ac:dyDescent="0.45">
      <c r="D318" t="s">
        <v>182</v>
      </c>
    </row>
    <row r="319" spans="2:4" x14ac:dyDescent="0.45">
      <c r="D319" t="s">
        <v>336</v>
      </c>
    </row>
    <row r="320" spans="2:4" x14ac:dyDescent="0.45">
      <c r="D320" t="s">
        <v>186</v>
      </c>
    </row>
    <row r="321" spans="3:4" x14ac:dyDescent="0.45">
      <c r="D321" t="s">
        <v>337</v>
      </c>
    </row>
    <row r="322" spans="3:4" x14ac:dyDescent="0.45">
      <c r="D322" t="s">
        <v>338</v>
      </c>
    </row>
    <row r="323" spans="3:4" x14ac:dyDescent="0.45">
      <c r="D323" t="s">
        <v>336</v>
      </c>
    </row>
    <row r="324" spans="3:4" x14ac:dyDescent="0.45">
      <c r="D324" t="s">
        <v>180</v>
      </c>
    </row>
    <row r="325" spans="3:4" x14ac:dyDescent="0.45">
      <c r="D325" t="s">
        <v>182</v>
      </c>
    </row>
    <row r="326" spans="3:4" x14ac:dyDescent="0.45">
      <c r="D326" t="s">
        <v>336</v>
      </c>
    </row>
    <row r="327" spans="3:4" x14ac:dyDescent="0.45">
      <c r="D327" t="s">
        <v>186</v>
      </c>
    </row>
    <row r="328" spans="3:4" x14ac:dyDescent="0.45">
      <c r="D328" t="s">
        <v>337</v>
      </c>
    </row>
    <row r="329" spans="3:4" x14ac:dyDescent="0.45">
      <c r="D329" t="s">
        <v>186</v>
      </c>
    </row>
    <row r="330" spans="3:4" x14ac:dyDescent="0.45">
      <c r="D330" t="s">
        <v>339</v>
      </c>
    </row>
    <row r="331" spans="3:4" x14ac:dyDescent="0.45">
      <c r="D331" t="s">
        <v>324</v>
      </c>
    </row>
    <row r="332" spans="3:4" x14ac:dyDescent="0.45">
      <c r="C332" s="3"/>
      <c r="D332" t="s">
        <v>340</v>
      </c>
    </row>
    <row r="333" spans="3:4" x14ac:dyDescent="0.45">
      <c r="D333" t="s">
        <v>341</v>
      </c>
    </row>
    <row r="334" spans="3:4" x14ac:dyDescent="0.45">
      <c r="D334" t="s">
        <v>180</v>
      </c>
    </row>
    <row r="335" spans="3:4" x14ac:dyDescent="0.45">
      <c r="D335" t="s">
        <v>182</v>
      </c>
    </row>
    <row r="336" spans="3:4" x14ac:dyDescent="0.45">
      <c r="D336" t="s">
        <v>342</v>
      </c>
    </row>
    <row r="337" spans="2:4" x14ac:dyDescent="0.45">
      <c r="D337" t="s">
        <v>186</v>
      </c>
    </row>
    <row r="338" spans="2:4" x14ac:dyDescent="0.45">
      <c r="D338" t="s">
        <v>343</v>
      </c>
    </row>
    <row r="339" spans="2:4" x14ac:dyDescent="0.45">
      <c r="D339" t="s">
        <v>344</v>
      </c>
    </row>
    <row r="340" spans="2:4" x14ac:dyDescent="0.45">
      <c r="D340" t="s">
        <v>345</v>
      </c>
    </row>
    <row r="341" spans="2:4" x14ac:dyDescent="0.45">
      <c r="C341" s="34"/>
      <c r="D341" t="s">
        <v>346</v>
      </c>
    </row>
    <row r="342" spans="2:4" x14ac:dyDescent="0.45">
      <c r="D342" t="s">
        <v>347</v>
      </c>
    </row>
    <row r="343" spans="2:4" x14ac:dyDescent="0.45">
      <c r="D343" t="s">
        <v>173</v>
      </c>
    </row>
    <row r="344" spans="2:4" x14ac:dyDescent="0.45">
      <c r="D344" t="s">
        <v>229</v>
      </c>
    </row>
    <row r="345" spans="2:4" x14ac:dyDescent="0.45">
      <c r="D345" t="s">
        <v>229</v>
      </c>
    </row>
    <row r="346" spans="2:4" x14ac:dyDescent="0.45">
      <c r="D346" t="s">
        <v>196</v>
      </c>
    </row>
    <row r="349" spans="2:4" x14ac:dyDescent="0.45">
      <c r="B349" s="3" t="s">
        <v>348</v>
      </c>
      <c r="D349" s="3" t="s">
        <v>349</v>
      </c>
    </row>
    <row r="350" spans="2:4" x14ac:dyDescent="0.45">
      <c r="D350" t="s">
        <v>350</v>
      </c>
    </row>
    <row r="351" spans="2:4" x14ac:dyDescent="0.45">
      <c r="D351" t="s">
        <v>351</v>
      </c>
    </row>
    <row r="352" spans="2:4" x14ac:dyDescent="0.45">
      <c r="D352" t="s">
        <v>352</v>
      </c>
    </row>
    <row r="353" spans="3:4" x14ac:dyDescent="0.45">
      <c r="D353" t="s">
        <v>353</v>
      </c>
    </row>
    <row r="354" spans="3:4" x14ac:dyDescent="0.45">
      <c r="D354" t="s">
        <v>354</v>
      </c>
    </row>
    <row r="355" spans="3:4" x14ac:dyDescent="0.45">
      <c r="D355" t="s">
        <v>355</v>
      </c>
    </row>
    <row r="356" spans="3:4" x14ac:dyDescent="0.45">
      <c r="D356" t="s">
        <v>356</v>
      </c>
    </row>
    <row r="357" spans="3:4" x14ac:dyDescent="0.45">
      <c r="C357" s="3"/>
      <c r="D357" t="s">
        <v>357</v>
      </c>
    </row>
    <row r="358" spans="3:4" x14ac:dyDescent="0.45">
      <c r="D358" t="s">
        <v>358</v>
      </c>
    </row>
    <row r="359" spans="3:4" x14ac:dyDescent="0.45">
      <c r="D359" t="s">
        <v>359</v>
      </c>
    </row>
    <row r="360" spans="3:4" x14ac:dyDescent="0.45">
      <c r="D360" t="s">
        <v>360</v>
      </c>
    </row>
    <row r="361" spans="3:4" x14ac:dyDescent="0.45">
      <c r="D361" t="s">
        <v>361</v>
      </c>
    </row>
    <row r="362" spans="3:4" x14ac:dyDescent="0.45">
      <c r="D362" t="s">
        <v>352</v>
      </c>
    </row>
    <row r="363" spans="3:4" x14ac:dyDescent="0.45">
      <c r="D363" t="s">
        <v>362</v>
      </c>
    </row>
    <row r="364" spans="3:4" x14ac:dyDescent="0.45">
      <c r="D364" t="s">
        <v>363</v>
      </c>
    </row>
    <row r="365" spans="3:4" x14ac:dyDescent="0.45">
      <c r="D365" t="s">
        <v>358</v>
      </c>
    </row>
    <row r="366" spans="3:4" x14ac:dyDescent="0.45">
      <c r="D366" t="s">
        <v>359</v>
      </c>
    </row>
    <row r="367" spans="3:4" x14ac:dyDescent="0.45">
      <c r="D367" t="s">
        <v>229</v>
      </c>
    </row>
    <row r="368" spans="3:4" x14ac:dyDescent="0.45">
      <c r="D368" t="s">
        <v>229</v>
      </c>
    </row>
    <row r="369" spans="2:4" x14ac:dyDescent="0.45">
      <c r="D369" t="s">
        <v>364</v>
      </c>
    </row>
    <row r="370" spans="2:4" x14ac:dyDescent="0.45">
      <c r="D370" t="s">
        <v>196</v>
      </c>
    </row>
    <row r="373" spans="2:4" x14ac:dyDescent="0.45">
      <c r="B373" s="3" t="s">
        <v>365</v>
      </c>
      <c r="D373" s="3" t="s">
        <v>366</v>
      </c>
    </row>
    <row r="374" spans="2:4" x14ac:dyDescent="0.45">
      <c r="D374" t="s">
        <v>367</v>
      </c>
    </row>
    <row r="377" spans="2:4" x14ac:dyDescent="0.45">
      <c r="B377" s="3" t="s">
        <v>368</v>
      </c>
      <c r="D377" s="3" t="s">
        <v>369</v>
      </c>
    </row>
    <row r="378" spans="2:4" x14ac:dyDescent="0.45">
      <c r="D378" t="s">
        <v>370</v>
      </c>
    </row>
    <row r="379" spans="2:4" x14ac:dyDescent="0.45">
      <c r="D379" t="s">
        <v>351</v>
      </c>
    </row>
    <row r="380" spans="2:4" x14ac:dyDescent="0.45">
      <c r="D380" t="s">
        <v>352</v>
      </c>
    </row>
    <row r="381" spans="2:4" x14ac:dyDescent="0.45">
      <c r="D381" t="s">
        <v>371</v>
      </c>
    </row>
    <row r="382" spans="2:4" x14ac:dyDescent="0.45">
      <c r="D382" t="s">
        <v>372</v>
      </c>
    </row>
    <row r="383" spans="2:4" x14ac:dyDescent="0.45">
      <c r="C383" s="3"/>
      <c r="D383" t="s">
        <v>354</v>
      </c>
    </row>
    <row r="384" spans="2:4" x14ac:dyDescent="0.45">
      <c r="D384" t="s">
        <v>355</v>
      </c>
    </row>
    <row r="385" spans="4:4" x14ac:dyDescent="0.45">
      <c r="D385" t="s">
        <v>373</v>
      </c>
    </row>
    <row r="386" spans="4:4" x14ac:dyDescent="0.45">
      <c r="D386" t="s">
        <v>357</v>
      </c>
    </row>
    <row r="387" spans="4:4" x14ac:dyDescent="0.45">
      <c r="D387" t="s">
        <v>358</v>
      </c>
    </row>
    <row r="388" spans="4:4" x14ac:dyDescent="0.45">
      <c r="D388" t="s">
        <v>359</v>
      </c>
    </row>
    <row r="389" spans="4:4" x14ac:dyDescent="0.45">
      <c r="D389" t="s">
        <v>360</v>
      </c>
    </row>
    <row r="390" spans="4:4" x14ac:dyDescent="0.45">
      <c r="D390" t="s">
        <v>361</v>
      </c>
    </row>
    <row r="391" spans="4:4" x14ac:dyDescent="0.45">
      <c r="D391" t="s">
        <v>352</v>
      </c>
    </row>
    <row r="392" spans="4:4" x14ac:dyDescent="0.45">
      <c r="D392" t="s">
        <v>371</v>
      </c>
    </row>
    <row r="393" spans="4:4" x14ac:dyDescent="0.45">
      <c r="D393" t="s">
        <v>374</v>
      </c>
    </row>
    <row r="394" spans="4:4" x14ac:dyDescent="0.45">
      <c r="D394" t="s">
        <v>375</v>
      </c>
    </row>
    <row r="395" spans="4:4" x14ac:dyDescent="0.45">
      <c r="D395" t="s">
        <v>358</v>
      </c>
    </row>
    <row r="396" spans="4:4" x14ac:dyDescent="0.45">
      <c r="D396" t="s">
        <v>359</v>
      </c>
    </row>
    <row r="397" spans="4:4" x14ac:dyDescent="0.45">
      <c r="D397" t="s">
        <v>229</v>
      </c>
    </row>
    <row r="398" spans="4:4" x14ac:dyDescent="0.45">
      <c r="D398" t="s">
        <v>229</v>
      </c>
    </row>
    <row r="399" spans="4:4" x14ac:dyDescent="0.45">
      <c r="D399" t="s">
        <v>376</v>
      </c>
    </row>
    <row r="400" spans="4:4" x14ac:dyDescent="0.45">
      <c r="D400" t="s">
        <v>196</v>
      </c>
    </row>
    <row r="403" spans="2:4" x14ac:dyDescent="0.45">
      <c r="B403" s="3" t="s">
        <v>377</v>
      </c>
      <c r="D403" s="3" t="s">
        <v>378</v>
      </c>
    </row>
    <row r="404" spans="2:4" x14ac:dyDescent="0.45">
      <c r="D404" t="s">
        <v>379</v>
      </c>
    </row>
    <row r="405" spans="2:4" x14ac:dyDescent="0.45">
      <c r="D405" t="s">
        <v>351</v>
      </c>
    </row>
    <row r="406" spans="2:4" x14ac:dyDescent="0.45">
      <c r="D406" t="s">
        <v>352</v>
      </c>
    </row>
    <row r="407" spans="2:4" x14ac:dyDescent="0.45">
      <c r="D407" t="s">
        <v>380</v>
      </c>
    </row>
    <row r="408" spans="2:4" x14ac:dyDescent="0.45">
      <c r="D408" t="s">
        <v>381</v>
      </c>
    </row>
    <row r="409" spans="2:4" x14ac:dyDescent="0.45">
      <c r="D409" t="s">
        <v>354</v>
      </c>
    </row>
    <row r="410" spans="2:4" x14ac:dyDescent="0.45">
      <c r="D410" t="s">
        <v>355</v>
      </c>
    </row>
    <row r="411" spans="2:4" x14ac:dyDescent="0.45">
      <c r="D411" t="s">
        <v>382</v>
      </c>
    </row>
    <row r="412" spans="2:4" x14ac:dyDescent="0.45">
      <c r="D412" t="s">
        <v>357</v>
      </c>
    </row>
    <row r="413" spans="2:4" x14ac:dyDescent="0.45">
      <c r="D413" t="s">
        <v>358</v>
      </c>
    </row>
    <row r="414" spans="2:4" x14ac:dyDescent="0.45">
      <c r="D414" t="s">
        <v>359</v>
      </c>
    </row>
    <row r="415" spans="2:4" x14ac:dyDescent="0.45">
      <c r="D415" t="s">
        <v>360</v>
      </c>
    </row>
    <row r="416" spans="2:4" x14ac:dyDescent="0.45">
      <c r="D416" t="s">
        <v>361</v>
      </c>
    </row>
    <row r="417" spans="2:4" x14ac:dyDescent="0.45">
      <c r="D417" t="s">
        <v>352</v>
      </c>
    </row>
    <row r="418" spans="2:4" x14ac:dyDescent="0.45">
      <c r="D418" t="s">
        <v>380</v>
      </c>
    </row>
    <row r="419" spans="2:4" x14ac:dyDescent="0.45">
      <c r="D419" t="s">
        <v>383</v>
      </c>
    </row>
    <row r="420" spans="2:4" x14ac:dyDescent="0.45">
      <c r="D420" t="s">
        <v>384</v>
      </c>
    </row>
    <row r="421" spans="2:4" x14ac:dyDescent="0.45">
      <c r="D421" t="s">
        <v>358</v>
      </c>
    </row>
    <row r="422" spans="2:4" x14ac:dyDescent="0.45">
      <c r="D422" t="s">
        <v>359</v>
      </c>
    </row>
    <row r="423" spans="2:4" x14ac:dyDescent="0.45">
      <c r="D423" t="s">
        <v>229</v>
      </c>
    </row>
    <row r="424" spans="2:4" x14ac:dyDescent="0.45">
      <c r="D424" t="s">
        <v>229</v>
      </c>
    </row>
    <row r="425" spans="2:4" x14ac:dyDescent="0.45">
      <c r="D425" t="s">
        <v>385</v>
      </c>
    </row>
    <row r="426" spans="2:4" x14ac:dyDescent="0.45">
      <c r="D426" t="s">
        <v>196</v>
      </c>
    </row>
    <row r="429" spans="2:4" x14ac:dyDescent="0.45">
      <c r="B429" s="3" t="s">
        <v>386</v>
      </c>
      <c r="D429" s="3" t="s">
        <v>387</v>
      </c>
    </row>
    <row r="430" spans="2:4" x14ac:dyDescent="0.45">
      <c r="D430" t="s">
        <v>388</v>
      </c>
    </row>
    <row r="431" spans="2:4" x14ac:dyDescent="0.45">
      <c r="D431" t="s">
        <v>351</v>
      </c>
    </row>
    <row r="432" spans="2:4" x14ac:dyDescent="0.45">
      <c r="D432" t="s">
        <v>352</v>
      </c>
    </row>
    <row r="433" spans="4:4" x14ac:dyDescent="0.45">
      <c r="D433" t="s">
        <v>389</v>
      </c>
    </row>
    <row r="434" spans="4:4" x14ac:dyDescent="0.45">
      <c r="D434" t="s">
        <v>390</v>
      </c>
    </row>
    <row r="435" spans="4:4" x14ac:dyDescent="0.45">
      <c r="D435" t="s">
        <v>354</v>
      </c>
    </row>
    <row r="436" spans="4:4" x14ac:dyDescent="0.45">
      <c r="D436" t="s">
        <v>355</v>
      </c>
    </row>
    <row r="437" spans="4:4" x14ac:dyDescent="0.45">
      <c r="D437" t="s">
        <v>391</v>
      </c>
    </row>
    <row r="438" spans="4:4" x14ac:dyDescent="0.45">
      <c r="D438" t="s">
        <v>357</v>
      </c>
    </row>
    <row r="439" spans="4:4" x14ac:dyDescent="0.45">
      <c r="D439" t="s">
        <v>358</v>
      </c>
    </row>
    <row r="440" spans="4:4" x14ac:dyDescent="0.45">
      <c r="D440" t="s">
        <v>359</v>
      </c>
    </row>
    <row r="441" spans="4:4" x14ac:dyDescent="0.45">
      <c r="D441" t="s">
        <v>360</v>
      </c>
    </row>
    <row r="442" spans="4:4" x14ac:dyDescent="0.45">
      <c r="D442" t="s">
        <v>361</v>
      </c>
    </row>
    <row r="443" spans="4:4" x14ac:dyDescent="0.45">
      <c r="D443" t="s">
        <v>352</v>
      </c>
    </row>
    <row r="444" spans="4:4" x14ac:dyDescent="0.45">
      <c r="D444" t="s">
        <v>389</v>
      </c>
    </row>
    <row r="445" spans="4:4" x14ac:dyDescent="0.45">
      <c r="D445" t="s">
        <v>392</v>
      </c>
    </row>
    <row r="446" spans="4:4" x14ac:dyDescent="0.45">
      <c r="D446" t="s">
        <v>393</v>
      </c>
    </row>
    <row r="447" spans="4:4" x14ac:dyDescent="0.45">
      <c r="D447" t="s">
        <v>358</v>
      </c>
    </row>
    <row r="448" spans="4:4" x14ac:dyDescent="0.45">
      <c r="D448" t="s">
        <v>359</v>
      </c>
    </row>
    <row r="449" spans="2:4" x14ac:dyDescent="0.45">
      <c r="D449" t="s">
        <v>229</v>
      </c>
    </row>
    <row r="450" spans="2:4" x14ac:dyDescent="0.45">
      <c r="D450" t="s">
        <v>229</v>
      </c>
    </row>
    <row r="451" spans="2:4" x14ac:dyDescent="0.45">
      <c r="D451" t="s">
        <v>196</v>
      </c>
    </row>
    <row r="454" spans="2:4" x14ac:dyDescent="0.45">
      <c r="B454" s="3" t="s">
        <v>394</v>
      </c>
      <c r="D454" s="3" t="s">
        <v>395</v>
      </c>
    </row>
    <row r="455" spans="2:4" x14ac:dyDescent="0.45">
      <c r="D455" t="s">
        <v>396</v>
      </c>
    </row>
    <row r="456" spans="2:4" x14ac:dyDescent="0.45">
      <c r="D456" t="s">
        <v>180</v>
      </c>
    </row>
    <row r="457" spans="2:4" x14ac:dyDescent="0.45">
      <c r="D457" t="s">
        <v>182</v>
      </c>
    </row>
    <row r="458" spans="2:4" x14ac:dyDescent="0.45">
      <c r="D458" t="s">
        <v>397</v>
      </c>
    </row>
    <row r="459" spans="2:4" x14ac:dyDescent="0.45">
      <c r="D459" t="s">
        <v>186</v>
      </c>
    </row>
    <row r="460" spans="2:4" x14ac:dyDescent="0.45">
      <c r="D460" t="s">
        <v>398</v>
      </c>
    </row>
    <row r="461" spans="2:4" x14ac:dyDescent="0.45">
      <c r="D461" t="s">
        <v>399</v>
      </c>
    </row>
    <row r="462" spans="2:4" x14ac:dyDescent="0.45">
      <c r="D462" t="s">
        <v>400</v>
      </c>
    </row>
    <row r="463" spans="2:4" x14ac:dyDescent="0.45">
      <c r="D463" t="s">
        <v>401</v>
      </c>
    </row>
    <row r="464" spans="2:4" x14ac:dyDescent="0.45">
      <c r="D464" t="s">
        <v>402</v>
      </c>
    </row>
    <row r="465" spans="4:4" x14ac:dyDescent="0.45">
      <c r="D465" t="s">
        <v>403</v>
      </c>
    </row>
    <row r="466" spans="4:4" x14ac:dyDescent="0.45">
      <c r="D466" t="s">
        <v>404</v>
      </c>
    </row>
    <row r="467" spans="4:4" x14ac:dyDescent="0.45">
      <c r="D467" t="s">
        <v>403</v>
      </c>
    </row>
    <row r="468" spans="4:4" x14ac:dyDescent="0.45">
      <c r="D468" t="s">
        <v>405</v>
      </c>
    </row>
    <row r="469" spans="4:4" x14ac:dyDescent="0.45">
      <c r="D469" t="s">
        <v>403</v>
      </c>
    </row>
    <row r="470" spans="4:4" x14ac:dyDescent="0.45">
      <c r="D470" t="s">
        <v>406</v>
      </c>
    </row>
    <row r="471" spans="4:4" x14ac:dyDescent="0.45">
      <c r="D471" t="s">
        <v>403</v>
      </c>
    </row>
    <row r="472" spans="4:4" x14ac:dyDescent="0.45">
      <c r="D472" t="s">
        <v>229</v>
      </c>
    </row>
    <row r="473" spans="4:4" x14ac:dyDescent="0.45">
      <c r="D473" t="s">
        <v>407</v>
      </c>
    </row>
    <row r="474" spans="4:4" x14ac:dyDescent="0.45">
      <c r="D474" t="s">
        <v>402</v>
      </c>
    </row>
    <row r="475" spans="4:4" x14ac:dyDescent="0.45">
      <c r="D475" t="s">
        <v>403</v>
      </c>
    </row>
    <row r="476" spans="4:4" x14ac:dyDescent="0.45">
      <c r="D476" t="s">
        <v>404</v>
      </c>
    </row>
    <row r="477" spans="4:4" x14ac:dyDescent="0.45">
      <c r="D477" t="s">
        <v>403</v>
      </c>
    </row>
    <row r="478" spans="4:4" x14ac:dyDescent="0.45">
      <c r="D478" t="s">
        <v>406</v>
      </c>
    </row>
    <row r="479" spans="4:4" x14ac:dyDescent="0.45">
      <c r="D479" t="s">
        <v>403</v>
      </c>
    </row>
    <row r="480" spans="4:4" x14ac:dyDescent="0.45">
      <c r="D480" t="s">
        <v>229</v>
      </c>
    </row>
    <row r="481" spans="4:4" x14ac:dyDescent="0.45">
      <c r="D481" t="s">
        <v>408</v>
      </c>
    </row>
    <row r="482" spans="4:4" x14ac:dyDescent="0.45">
      <c r="D482" t="s">
        <v>409</v>
      </c>
    </row>
    <row r="483" spans="4:4" x14ac:dyDescent="0.45">
      <c r="D483" t="s">
        <v>403</v>
      </c>
    </row>
    <row r="484" spans="4:4" x14ac:dyDescent="0.45">
      <c r="D484" t="s">
        <v>404</v>
      </c>
    </row>
    <row r="485" spans="4:4" x14ac:dyDescent="0.45">
      <c r="D485" t="s">
        <v>403</v>
      </c>
    </row>
    <row r="486" spans="4:4" x14ac:dyDescent="0.45">
      <c r="D486" t="s">
        <v>405</v>
      </c>
    </row>
    <row r="487" spans="4:4" x14ac:dyDescent="0.45">
      <c r="D487" t="s">
        <v>403</v>
      </c>
    </row>
    <row r="488" spans="4:4" x14ac:dyDescent="0.45">
      <c r="D488" t="s">
        <v>406</v>
      </c>
    </row>
    <row r="489" spans="4:4" x14ac:dyDescent="0.45">
      <c r="D489" t="s">
        <v>403</v>
      </c>
    </row>
    <row r="490" spans="4:4" x14ac:dyDescent="0.45">
      <c r="D490" t="s">
        <v>229</v>
      </c>
    </row>
    <row r="491" spans="4:4" x14ac:dyDescent="0.45">
      <c r="D491" t="s">
        <v>410</v>
      </c>
    </row>
    <row r="492" spans="4:4" x14ac:dyDescent="0.45">
      <c r="D492" t="s">
        <v>409</v>
      </c>
    </row>
    <row r="493" spans="4:4" x14ac:dyDescent="0.45">
      <c r="D493" t="s">
        <v>403</v>
      </c>
    </row>
    <row r="494" spans="4:4" x14ac:dyDescent="0.45">
      <c r="D494" t="s">
        <v>404</v>
      </c>
    </row>
    <row r="495" spans="4:4" x14ac:dyDescent="0.45">
      <c r="D495" t="s">
        <v>403</v>
      </c>
    </row>
    <row r="496" spans="4:4" x14ac:dyDescent="0.45">
      <c r="D496" t="s">
        <v>406</v>
      </c>
    </row>
    <row r="497" spans="4:4" x14ac:dyDescent="0.45">
      <c r="D497" t="s">
        <v>403</v>
      </c>
    </row>
    <row r="498" spans="4:4" x14ac:dyDescent="0.45">
      <c r="D498" t="s">
        <v>229</v>
      </c>
    </row>
    <row r="499" spans="4:4" x14ac:dyDescent="0.45">
      <c r="D499" t="s">
        <v>411</v>
      </c>
    </row>
    <row r="500" spans="4:4" x14ac:dyDescent="0.45">
      <c r="D500" t="s">
        <v>402</v>
      </c>
    </row>
    <row r="501" spans="4:4" x14ac:dyDescent="0.45">
      <c r="D501" t="s">
        <v>403</v>
      </c>
    </row>
    <row r="502" spans="4:4" x14ac:dyDescent="0.45">
      <c r="D502" t="s">
        <v>412</v>
      </c>
    </row>
    <row r="503" spans="4:4" x14ac:dyDescent="0.45">
      <c r="D503" t="s">
        <v>403</v>
      </c>
    </row>
    <row r="504" spans="4:4" x14ac:dyDescent="0.45">
      <c r="D504" t="s">
        <v>413</v>
      </c>
    </row>
    <row r="505" spans="4:4" x14ac:dyDescent="0.45">
      <c r="D505" t="s">
        <v>403</v>
      </c>
    </row>
    <row r="506" spans="4:4" x14ac:dyDescent="0.45">
      <c r="D506" t="s">
        <v>404</v>
      </c>
    </row>
    <row r="507" spans="4:4" x14ac:dyDescent="0.45">
      <c r="D507" t="s">
        <v>403</v>
      </c>
    </row>
    <row r="508" spans="4:4" x14ac:dyDescent="0.45">
      <c r="D508" t="s">
        <v>405</v>
      </c>
    </row>
    <row r="509" spans="4:4" x14ac:dyDescent="0.45">
      <c r="D509" t="s">
        <v>403</v>
      </c>
    </row>
    <row r="510" spans="4:4" x14ac:dyDescent="0.45">
      <c r="D510" t="s">
        <v>406</v>
      </c>
    </row>
    <row r="511" spans="4:4" x14ac:dyDescent="0.45">
      <c r="D511" t="s">
        <v>403</v>
      </c>
    </row>
    <row r="512" spans="4:4" x14ac:dyDescent="0.45">
      <c r="D512" t="s">
        <v>229</v>
      </c>
    </row>
    <row r="513" spans="4:4" x14ac:dyDescent="0.45">
      <c r="D513" t="s">
        <v>414</v>
      </c>
    </row>
    <row r="514" spans="4:4" x14ac:dyDescent="0.45">
      <c r="D514" t="s">
        <v>402</v>
      </c>
    </row>
    <row r="515" spans="4:4" x14ac:dyDescent="0.45">
      <c r="D515" t="s">
        <v>403</v>
      </c>
    </row>
    <row r="516" spans="4:4" x14ac:dyDescent="0.45">
      <c r="D516" t="s">
        <v>412</v>
      </c>
    </row>
    <row r="517" spans="4:4" x14ac:dyDescent="0.45">
      <c r="D517" t="s">
        <v>403</v>
      </c>
    </row>
    <row r="518" spans="4:4" x14ac:dyDescent="0.45">
      <c r="D518" t="s">
        <v>404</v>
      </c>
    </row>
    <row r="519" spans="4:4" x14ac:dyDescent="0.45">
      <c r="D519" t="s">
        <v>403</v>
      </c>
    </row>
    <row r="520" spans="4:4" x14ac:dyDescent="0.45">
      <c r="D520" t="s">
        <v>406</v>
      </c>
    </row>
    <row r="521" spans="4:4" x14ac:dyDescent="0.45">
      <c r="D521" t="s">
        <v>403</v>
      </c>
    </row>
    <row r="522" spans="4:4" x14ac:dyDescent="0.45">
      <c r="D522" t="s">
        <v>229</v>
      </c>
    </row>
    <row r="523" spans="4:4" x14ac:dyDescent="0.45">
      <c r="D523" t="s">
        <v>415</v>
      </c>
    </row>
    <row r="524" spans="4:4" x14ac:dyDescent="0.45">
      <c r="D524" t="s">
        <v>398</v>
      </c>
    </row>
    <row r="525" spans="4:4" x14ac:dyDescent="0.45">
      <c r="D525" t="s">
        <v>399</v>
      </c>
    </row>
    <row r="526" spans="4:4" x14ac:dyDescent="0.45">
      <c r="D526" t="s">
        <v>400</v>
      </c>
    </row>
    <row r="527" spans="4:4" x14ac:dyDescent="0.45">
      <c r="D527" t="s">
        <v>196</v>
      </c>
    </row>
    <row r="530" spans="2:4" x14ac:dyDescent="0.45">
      <c r="B530" s="3" t="s">
        <v>416</v>
      </c>
      <c r="D530" s="3" t="s">
        <v>417</v>
      </c>
    </row>
    <row r="531" spans="2:4" x14ac:dyDescent="0.45">
      <c r="D531" t="s">
        <v>418</v>
      </c>
    </row>
    <row r="532" spans="2:4" x14ac:dyDescent="0.45">
      <c r="D532" t="s">
        <v>196</v>
      </c>
    </row>
    <row r="535" spans="2:4" x14ac:dyDescent="0.45">
      <c r="B535" s="3" t="s">
        <v>419</v>
      </c>
      <c r="D535" s="3" t="s">
        <v>420</v>
      </c>
    </row>
    <row r="536" spans="2:4" x14ac:dyDescent="0.45">
      <c r="D536" t="s">
        <v>421</v>
      </c>
    </row>
    <row r="537" spans="2:4" x14ac:dyDescent="0.45">
      <c r="D537" t="s">
        <v>196</v>
      </c>
    </row>
    <row r="540" spans="2:4" x14ac:dyDescent="0.45">
      <c r="B540" s="3" t="s">
        <v>422</v>
      </c>
      <c r="D540" s="3" t="s">
        <v>423</v>
      </c>
    </row>
    <row r="541" spans="2:4" x14ac:dyDescent="0.45">
      <c r="D541" t="s">
        <v>424</v>
      </c>
    </row>
    <row r="542" spans="2:4" x14ac:dyDescent="0.45">
      <c r="D542" t="s">
        <v>425</v>
      </c>
    </row>
    <row r="543" spans="2:4" x14ac:dyDescent="0.45">
      <c r="D543" t="s">
        <v>426</v>
      </c>
    </row>
    <row r="544" spans="2:4" x14ac:dyDescent="0.45">
      <c r="D544" t="s">
        <v>427</v>
      </c>
    </row>
    <row r="545" spans="4:4" x14ac:dyDescent="0.45">
      <c r="D545" t="s">
        <v>428</v>
      </c>
    </row>
    <row r="546" spans="4:4" x14ac:dyDescent="0.45">
      <c r="D546" t="s">
        <v>424</v>
      </c>
    </row>
    <row r="547" spans="4:4" x14ac:dyDescent="0.45">
      <c r="D547" t="s">
        <v>426</v>
      </c>
    </row>
    <row r="548" spans="4:4" x14ac:dyDescent="0.45">
      <c r="D548" t="s">
        <v>429</v>
      </c>
    </row>
    <row r="549" spans="4:4" x14ac:dyDescent="0.45">
      <c r="D549" t="s">
        <v>430</v>
      </c>
    </row>
    <row r="550" spans="4:4" x14ac:dyDescent="0.45">
      <c r="D550" t="s">
        <v>431</v>
      </c>
    </row>
    <row r="551" spans="4:4" x14ac:dyDescent="0.45">
      <c r="D551" t="s">
        <v>432</v>
      </c>
    </row>
    <row r="552" spans="4:4" x14ac:dyDescent="0.45">
      <c r="D552" t="s">
        <v>433</v>
      </c>
    </row>
    <row r="553" spans="4:4" x14ac:dyDescent="0.45">
      <c r="D553" t="s">
        <v>430</v>
      </c>
    </row>
    <row r="554" spans="4:4" x14ac:dyDescent="0.45">
      <c r="D554" t="s">
        <v>434</v>
      </c>
    </row>
    <row r="555" spans="4:4" x14ac:dyDescent="0.45">
      <c r="D555" t="s">
        <v>435</v>
      </c>
    </row>
    <row r="556" spans="4:4" x14ac:dyDescent="0.45">
      <c r="D556" t="s">
        <v>428</v>
      </c>
    </row>
    <row r="557" spans="4:4" x14ac:dyDescent="0.45">
      <c r="D557" t="s">
        <v>436</v>
      </c>
    </row>
    <row r="558" spans="4:4" x14ac:dyDescent="0.45">
      <c r="D558" t="s">
        <v>437</v>
      </c>
    </row>
    <row r="559" spans="4:4" x14ac:dyDescent="0.45">
      <c r="D559" t="s">
        <v>438</v>
      </c>
    </row>
    <row r="560" spans="4:4" x14ac:dyDescent="0.45">
      <c r="D560" t="s">
        <v>433</v>
      </c>
    </row>
    <row r="561" spans="4:4" x14ac:dyDescent="0.45">
      <c r="D561" t="s">
        <v>439</v>
      </c>
    </row>
    <row r="562" spans="4:4" x14ac:dyDescent="0.45">
      <c r="D562" t="s">
        <v>431</v>
      </c>
    </row>
    <row r="563" spans="4:4" x14ac:dyDescent="0.45">
      <c r="D563" t="s">
        <v>437</v>
      </c>
    </row>
    <row r="564" spans="4:4" x14ac:dyDescent="0.45">
      <c r="D564" s="34" t="s">
        <v>440</v>
      </c>
    </row>
    <row r="565" spans="4:4" x14ac:dyDescent="0.45">
      <c r="D565" t="s">
        <v>434</v>
      </c>
    </row>
    <row r="566" spans="4:4" x14ac:dyDescent="0.45">
      <c r="D566" t="s">
        <v>433</v>
      </c>
    </row>
    <row r="567" spans="4:4" x14ac:dyDescent="0.45">
      <c r="D567" t="s">
        <v>441</v>
      </c>
    </row>
    <row r="568" spans="4:4" x14ac:dyDescent="0.45">
      <c r="D568" t="s">
        <v>442</v>
      </c>
    </row>
    <row r="569" spans="4:4" x14ac:dyDescent="0.45">
      <c r="D569" t="s">
        <v>437</v>
      </c>
    </row>
    <row r="570" spans="4:4" x14ac:dyDescent="0.45">
      <c r="D570" s="34" t="s">
        <v>443</v>
      </c>
    </row>
    <row r="571" spans="4:4" x14ac:dyDescent="0.45">
      <c r="D571" t="s">
        <v>444</v>
      </c>
    </row>
    <row r="572" spans="4:4" x14ac:dyDescent="0.45">
      <c r="D572" t="s">
        <v>433</v>
      </c>
    </row>
    <row r="573" spans="4:4" x14ac:dyDescent="0.45">
      <c r="D573" t="s">
        <v>439</v>
      </c>
    </row>
    <row r="574" spans="4:4" x14ac:dyDescent="0.45">
      <c r="D574" t="s">
        <v>431</v>
      </c>
    </row>
    <row r="575" spans="4:4" x14ac:dyDescent="0.45">
      <c r="D575" t="s">
        <v>437</v>
      </c>
    </row>
    <row r="576" spans="4:4" x14ac:dyDescent="0.45">
      <c r="D576" s="34" t="s">
        <v>445</v>
      </c>
    </row>
    <row r="577" spans="4:4" x14ac:dyDescent="0.45">
      <c r="D577" t="s">
        <v>434</v>
      </c>
    </row>
    <row r="578" spans="4:4" x14ac:dyDescent="0.45">
      <c r="D578" t="s">
        <v>433</v>
      </c>
    </row>
    <row r="579" spans="4:4" x14ac:dyDescent="0.45">
      <c r="D579" t="s">
        <v>441</v>
      </c>
    </row>
    <row r="580" spans="4:4" x14ac:dyDescent="0.45">
      <c r="D580" t="s">
        <v>442</v>
      </c>
    </row>
    <row r="581" spans="4:4" x14ac:dyDescent="0.45">
      <c r="D581" t="s">
        <v>437</v>
      </c>
    </row>
    <row r="582" spans="4:4" x14ac:dyDescent="0.45">
      <c r="D582" s="34" t="s">
        <v>443</v>
      </c>
    </row>
    <row r="583" spans="4:4" x14ac:dyDescent="0.45">
      <c r="D583" t="s">
        <v>446</v>
      </c>
    </row>
    <row r="584" spans="4:4" x14ac:dyDescent="0.45">
      <c r="D584" t="s">
        <v>433</v>
      </c>
    </row>
    <row r="585" spans="4:4" x14ac:dyDescent="0.45">
      <c r="D585" t="s">
        <v>439</v>
      </c>
    </row>
    <row r="586" spans="4:4" x14ac:dyDescent="0.45">
      <c r="D586" t="s">
        <v>431</v>
      </c>
    </row>
    <row r="587" spans="4:4" x14ac:dyDescent="0.45">
      <c r="D587" t="s">
        <v>437</v>
      </c>
    </row>
    <row r="588" spans="4:4" x14ac:dyDescent="0.45">
      <c r="D588" s="34" t="s">
        <v>447</v>
      </c>
    </row>
    <row r="589" spans="4:4" x14ac:dyDescent="0.45">
      <c r="D589" t="s">
        <v>434</v>
      </c>
    </row>
    <row r="590" spans="4:4" x14ac:dyDescent="0.45">
      <c r="D590" t="s">
        <v>433</v>
      </c>
    </row>
    <row r="591" spans="4:4" x14ac:dyDescent="0.45">
      <c r="D591" t="s">
        <v>441</v>
      </c>
    </row>
    <row r="592" spans="4:4" x14ac:dyDescent="0.45">
      <c r="D592" t="s">
        <v>442</v>
      </c>
    </row>
    <row r="593" spans="4:4" x14ac:dyDescent="0.45">
      <c r="D593" t="s">
        <v>437</v>
      </c>
    </row>
    <row r="594" spans="4:4" x14ac:dyDescent="0.45">
      <c r="D594" s="34" t="s">
        <v>443</v>
      </c>
    </row>
    <row r="595" spans="4:4" x14ac:dyDescent="0.45">
      <c r="D595" t="s">
        <v>448</v>
      </c>
    </row>
    <row r="596" spans="4:4" x14ac:dyDescent="0.45">
      <c r="D596" t="s">
        <v>433</v>
      </c>
    </row>
    <row r="597" spans="4:4" x14ac:dyDescent="0.45">
      <c r="D597" t="s">
        <v>439</v>
      </c>
    </row>
    <row r="598" spans="4:4" x14ac:dyDescent="0.45">
      <c r="D598" t="s">
        <v>431</v>
      </c>
    </row>
    <row r="599" spans="4:4" x14ac:dyDescent="0.45">
      <c r="D599" t="s">
        <v>437</v>
      </c>
    </row>
    <row r="600" spans="4:4" x14ac:dyDescent="0.45">
      <c r="D600" s="34" t="s">
        <v>449</v>
      </c>
    </row>
    <row r="601" spans="4:4" x14ac:dyDescent="0.45">
      <c r="D601" t="s">
        <v>434</v>
      </c>
    </row>
    <row r="602" spans="4:4" x14ac:dyDescent="0.45">
      <c r="D602" t="s">
        <v>433</v>
      </c>
    </row>
    <row r="603" spans="4:4" x14ac:dyDescent="0.45">
      <c r="D603" t="s">
        <v>441</v>
      </c>
    </row>
    <row r="604" spans="4:4" x14ac:dyDescent="0.45">
      <c r="D604" t="s">
        <v>442</v>
      </c>
    </row>
    <row r="605" spans="4:4" x14ac:dyDescent="0.45">
      <c r="D605" t="s">
        <v>437</v>
      </c>
    </row>
    <row r="606" spans="4:4" x14ac:dyDescent="0.45">
      <c r="D606" s="34" t="s">
        <v>443</v>
      </c>
    </row>
    <row r="607" spans="4:4" x14ac:dyDescent="0.45">
      <c r="D607" s="34" t="s">
        <v>450</v>
      </c>
    </row>
    <row r="608" spans="4:4" x14ac:dyDescent="0.45">
      <c r="D608" t="s">
        <v>451</v>
      </c>
    </row>
    <row r="609" spans="2:4" x14ac:dyDescent="0.45">
      <c r="D609" t="s">
        <v>194</v>
      </c>
    </row>
    <row r="610" spans="2:4" x14ac:dyDescent="0.45">
      <c r="D610" s="34" t="s">
        <v>221</v>
      </c>
    </row>
    <row r="612" spans="2:4" x14ac:dyDescent="0.45">
      <c r="D612" s="34"/>
    </row>
    <row r="614" spans="2:4" x14ac:dyDescent="0.45">
      <c r="B614" s="3" t="s">
        <v>452</v>
      </c>
      <c r="D614" s="3" t="s">
        <v>453</v>
      </c>
    </row>
    <row r="615" spans="2:4" x14ac:dyDescent="0.45">
      <c r="D615" t="s">
        <v>424</v>
      </c>
    </row>
    <row r="616" spans="2:4" x14ac:dyDescent="0.45">
      <c r="D616" t="s">
        <v>425</v>
      </c>
    </row>
    <row r="617" spans="2:4" x14ac:dyDescent="0.45">
      <c r="D617" t="s">
        <v>426</v>
      </c>
    </row>
    <row r="618" spans="2:4" x14ac:dyDescent="0.45">
      <c r="D618" t="s">
        <v>427</v>
      </c>
    </row>
    <row r="619" spans="2:4" x14ac:dyDescent="0.45">
      <c r="D619" t="s">
        <v>428</v>
      </c>
    </row>
    <row r="620" spans="2:4" x14ac:dyDescent="0.45">
      <c r="D620" t="s">
        <v>424</v>
      </c>
    </row>
    <row r="621" spans="2:4" x14ac:dyDescent="0.45">
      <c r="D621" t="s">
        <v>426</v>
      </c>
    </row>
    <row r="622" spans="2:4" x14ac:dyDescent="0.45">
      <c r="D622" t="s">
        <v>429</v>
      </c>
    </row>
    <row r="623" spans="2:4" x14ac:dyDescent="0.45">
      <c r="D623" t="s">
        <v>430</v>
      </c>
    </row>
    <row r="624" spans="2:4" x14ac:dyDescent="0.45">
      <c r="D624" t="s">
        <v>431</v>
      </c>
    </row>
    <row r="625" spans="4:4" x14ac:dyDescent="0.45">
      <c r="D625" t="s">
        <v>432</v>
      </c>
    </row>
    <row r="626" spans="4:4" x14ac:dyDescent="0.45">
      <c r="D626" t="s">
        <v>433</v>
      </c>
    </row>
    <row r="627" spans="4:4" x14ac:dyDescent="0.45">
      <c r="D627" t="s">
        <v>430</v>
      </c>
    </row>
    <row r="628" spans="4:4" x14ac:dyDescent="0.45">
      <c r="D628" t="s">
        <v>434</v>
      </c>
    </row>
    <row r="629" spans="4:4" x14ac:dyDescent="0.45">
      <c r="D629" t="s">
        <v>435</v>
      </c>
    </row>
    <row r="630" spans="4:4" x14ac:dyDescent="0.45">
      <c r="D630" t="s">
        <v>428</v>
      </c>
    </row>
    <row r="631" spans="4:4" x14ac:dyDescent="0.45">
      <c r="D631" t="s">
        <v>436</v>
      </c>
    </row>
    <row r="632" spans="4:4" x14ac:dyDescent="0.45">
      <c r="D632" t="s">
        <v>437</v>
      </c>
    </row>
    <row r="633" spans="4:4" x14ac:dyDescent="0.45">
      <c r="D633" t="s">
        <v>438</v>
      </c>
    </row>
    <row r="634" spans="4:4" x14ac:dyDescent="0.45">
      <c r="D634" t="s">
        <v>433</v>
      </c>
    </row>
    <row r="635" spans="4:4" x14ac:dyDescent="0.45">
      <c r="D635" t="s">
        <v>439</v>
      </c>
    </row>
    <row r="636" spans="4:4" x14ac:dyDescent="0.45">
      <c r="D636" t="s">
        <v>431</v>
      </c>
    </row>
    <row r="637" spans="4:4" x14ac:dyDescent="0.45">
      <c r="D637" t="s">
        <v>437</v>
      </c>
    </row>
    <row r="638" spans="4:4" x14ac:dyDescent="0.45">
      <c r="D638" s="34" t="s">
        <v>454</v>
      </c>
    </row>
    <row r="639" spans="4:4" x14ac:dyDescent="0.45">
      <c r="D639" t="s">
        <v>434</v>
      </c>
    </row>
    <row r="640" spans="4:4" x14ac:dyDescent="0.45">
      <c r="D640" t="s">
        <v>433</v>
      </c>
    </row>
    <row r="641" spans="4:4" x14ac:dyDescent="0.45">
      <c r="D641" t="s">
        <v>441</v>
      </c>
    </row>
    <row r="642" spans="4:4" x14ac:dyDescent="0.45">
      <c r="D642" t="s">
        <v>442</v>
      </c>
    </row>
    <row r="643" spans="4:4" x14ac:dyDescent="0.45">
      <c r="D643" t="s">
        <v>439</v>
      </c>
    </row>
    <row r="644" spans="4:4" x14ac:dyDescent="0.45">
      <c r="D644" t="s">
        <v>431</v>
      </c>
    </row>
    <row r="645" spans="4:4" x14ac:dyDescent="0.45">
      <c r="D645" t="s">
        <v>437</v>
      </c>
    </row>
    <row r="646" spans="4:4" x14ac:dyDescent="0.45">
      <c r="D646" s="34" t="s">
        <v>455</v>
      </c>
    </row>
    <row r="647" spans="4:4" x14ac:dyDescent="0.45">
      <c r="D647" t="s">
        <v>434</v>
      </c>
    </row>
    <row r="648" spans="4:4" x14ac:dyDescent="0.45">
      <c r="D648" t="s">
        <v>433</v>
      </c>
    </row>
    <row r="649" spans="4:4" x14ac:dyDescent="0.45">
      <c r="D649" t="s">
        <v>441</v>
      </c>
    </row>
    <row r="650" spans="4:4" x14ac:dyDescent="0.45">
      <c r="D650" t="s">
        <v>442</v>
      </c>
    </row>
    <row r="651" spans="4:4" x14ac:dyDescent="0.45">
      <c r="D651" t="s">
        <v>437</v>
      </c>
    </row>
    <row r="652" spans="4:4" x14ac:dyDescent="0.45">
      <c r="D652" s="34" t="s">
        <v>443</v>
      </c>
    </row>
    <row r="653" spans="4:4" x14ac:dyDescent="0.45">
      <c r="D653" t="s">
        <v>444</v>
      </c>
    </row>
    <row r="654" spans="4:4" x14ac:dyDescent="0.45">
      <c r="D654" t="s">
        <v>433</v>
      </c>
    </row>
    <row r="655" spans="4:4" x14ac:dyDescent="0.45">
      <c r="D655" t="s">
        <v>439</v>
      </c>
    </row>
    <row r="656" spans="4:4" x14ac:dyDescent="0.45">
      <c r="D656" t="s">
        <v>431</v>
      </c>
    </row>
    <row r="657" spans="4:4" x14ac:dyDescent="0.45">
      <c r="D657" t="s">
        <v>437</v>
      </c>
    </row>
    <row r="658" spans="4:4" x14ac:dyDescent="0.45">
      <c r="D658" s="34" t="s">
        <v>456</v>
      </c>
    </row>
    <row r="659" spans="4:4" x14ac:dyDescent="0.45">
      <c r="D659" t="s">
        <v>434</v>
      </c>
    </row>
    <row r="660" spans="4:4" x14ac:dyDescent="0.45">
      <c r="D660" t="s">
        <v>433</v>
      </c>
    </row>
    <row r="661" spans="4:4" x14ac:dyDescent="0.45">
      <c r="D661" t="s">
        <v>441</v>
      </c>
    </row>
    <row r="662" spans="4:4" x14ac:dyDescent="0.45">
      <c r="D662" t="s">
        <v>442</v>
      </c>
    </row>
    <row r="663" spans="4:4" x14ac:dyDescent="0.45">
      <c r="D663" t="s">
        <v>439</v>
      </c>
    </row>
    <row r="664" spans="4:4" x14ac:dyDescent="0.45">
      <c r="D664" t="s">
        <v>431</v>
      </c>
    </row>
    <row r="665" spans="4:4" x14ac:dyDescent="0.45">
      <c r="D665" t="s">
        <v>437</v>
      </c>
    </row>
    <row r="666" spans="4:4" x14ac:dyDescent="0.45">
      <c r="D666" s="34" t="s">
        <v>457</v>
      </c>
    </row>
    <row r="667" spans="4:4" x14ac:dyDescent="0.45">
      <c r="D667" t="s">
        <v>434</v>
      </c>
    </row>
    <row r="668" spans="4:4" x14ac:dyDescent="0.45">
      <c r="D668" t="s">
        <v>433</v>
      </c>
    </row>
    <row r="669" spans="4:4" x14ac:dyDescent="0.45">
      <c r="D669" t="s">
        <v>441</v>
      </c>
    </row>
    <row r="670" spans="4:4" x14ac:dyDescent="0.45">
      <c r="D670" t="s">
        <v>442</v>
      </c>
    </row>
    <row r="671" spans="4:4" x14ac:dyDescent="0.45">
      <c r="D671" t="s">
        <v>437</v>
      </c>
    </row>
    <row r="672" spans="4:4" x14ac:dyDescent="0.45">
      <c r="D672" s="34" t="s">
        <v>443</v>
      </c>
    </row>
    <row r="673" spans="4:4" x14ac:dyDescent="0.45">
      <c r="D673" t="s">
        <v>446</v>
      </c>
    </row>
    <row r="674" spans="4:4" x14ac:dyDescent="0.45">
      <c r="D674" t="s">
        <v>433</v>
      </c>
    </row>
    <row r="675" spans="4:4" x14ac:dyDescent="0.45">
      <c r="D675" t="s">
        <v>439</v>
      </c>
    </row>
    <row r="676" spans="4:4" x14ac:dyDescent="0.45">
      <c r="D676" t="s">
        <v>431</v>
      </c>
    </row>
    <row r="677" spans="4:4" x14ac:dyDescent="0.45">
      <c r="D677" t="s">
        <v>437</v>
      </c>
    </row>
    <row r="678" spans="4:4" x14ac:dyDescent="0.45">
      <c r="D678" s="34" t="s">
        <v>458</v>
      </c>
    </row>
    <row r="679" spans="4:4" x14ac:dyDescent="0.45">
      <c r="D679" t="s">
        <v>434</v>
      </c>
    </row>
    <row r="680" spans="4:4" x14ac:dyDescent="0.45">
      <c r="D680" t="s">
        <v>433</v>
      </c>
    </row>
    <row r="681" spans="4:4" x14ac:dyDescent="0.45">
      <c r="D681" t="s">
        <v>441</v>
      </c>
    </row>
    <row r="682" spans="4:4" x14ac:dyDescent="0.45">
      <c r="D682" t="s">
        <v>442</v>
      </c>
    </row>
    <row r="683" spans="4:4" x14ac:dyDescent="0.45">
      <c r="D683" t="s">
        <v>439</v>
      </c>
    </row>
    <row r="684" spans="4:4" x14ac:dyDescent="0.45">
      <c r="D684" t="s">
        <v>431</v>
      </c>
    </row>
    <row r="685" spans="4:4" x14ac:dyDescent="0.45">
      <c r="D685" t="s">
        <v>437</v>
      </c>
    </row>
    <row r="686" spans="4:4" x14ac:dyDescent="0.45">
      <c r="D686" s="34" t="s">
        <v>459</v>
      </c>
    </row>
    <row r="687" spans="4:4" x14ac:dyDescent="0.45">
      <c r="D687" t="s">
        <v>434</v>
      </c>
    </row>
    <row r="688" spans="4:4" x14ac:dyDescent="0.45">
      <c r="D688" t="s">
        <v>433</v>
      </c>
    </row>
    <row r="689" spans="4:4" x14ac:dyDescent="0.45">
      <c r="D689" t="s">
        <v>441</v>
      </c>
    </row>
    <row r="690" spans="4:4" x14ac:dyDescent="0.45">
      <c r="D690" t="s">
        <v>442</v>
      </c>
    </row>
    <row r="691" spans="4:4" x14ac:dyDescent="0.45">
      <c r="D691" t="s">
        <v>437</v>
      </c>
    </row>
    <row r="692" spans="4:4" x14ac:dyDescent="0.45">
      <c r="D692" s="34" t="s">
        <v>443</v>
      </c>
    </row>
    <row r="693" spans="4:4" x14ac:dyDescent="0.45">
      <c r="D693" t="s">
        <v>448</v>
      </c>
    </row>
    <row r="694" spans="4:4" x14ac:dyDescent="0.45">
      <c r="D694" t="s">
        <v>433</v>
      </c>
    </row>
    <row r="695" spans="4:4" x14ac:dyDescent="0.45">
      <c r="D695" t="s">
        <v>439</v>
      </c>
    </row>
    <row r="696" spans="4:4" x14ac:dyDescent="0.45">
      <c r="D696" t="s">
        <v>431</v>
      </c>
    </row>
    <row r="697" spans="4:4" x14ac:dyDescent="0.45">
      <c r="D697" t="s">
        <v>437</v>
      </c>
    </row>
    <row r="698" spans="4:4" x14ac:dyDescent="0.45">
      <c r="D698" s="34" t="s">
        <v>460</v>
      </c>
    </row>
    <row r="699" spans="4:4" x14ac:dyDescent="0.45">
      <c r="D699" t="s">
        <v>434</v>
      </c>
    </row>
    <row r="700" spans="4:4" x14ac:dyDescent="0.45">
      <c r="D700" t="s">
        <v>433</v>
      </c>
    </row>
    <row r="701" spans="4:4" x14ac:dyDescent="0.45">
      <c r="D701" t="s">
        <v>441</v>
      </c>
    </row>
    <row r="702" spans="4:4" x14ac:dyDescent="0.45">
      <c r="D702" t="s">
        <v>442</v>
      </c>
    </row>
    <row r="703" spans="4:4" x14ac:dyDescent="0.45">
      <c r="D703" t="s">
        <v>439</v>
      </c>
    </row>
    <row r="704" spans="4:4" x14ac:dyDescent="0.45">
      <c r="D704" t="s">
        <v>431</v>
      </c>
    </row>
    <row r="705" spans="4:4" x14ac:dyDescent="0.45">
      <c r="D705" t="s">
        <v>437</v>
      </c>
    </row>
    <row r="706" spans="4:4" x14ac:dyDescent="0.45">
      <c r="D706" s="34" t="s">
        <v>461</v>
      </c>
    </row>
    <row r="707" spans="4:4" x14ac:dyDescent="0.45">
      <c r="D707" t="s">
        <v>434</v>
      </c>
    </row>
    <row r="708" spans="4:4" x14ac:dyDescent="0.45">
      <c r="D708" t="s">
        <v>433</v>
      </c>
    </row>
    <row r="709" spans="4:4" x14ac:dyDescent="0.45">
      <c r="D709" t="s">
        <v>441</v>
      </c>
    </row>
    <row r="710" spans="4:4" x14ac:dyDescent="0.45">
      <c r="D710" t="s">
        <v>442</v>
      </c>
    </row>
    <row r="711" spans="4:4" x14ac:dyDescent="0.45">
      <c r="D711" t="s">
        <v>437</v>
      </c>
    </row>
    <row r="712" spans="4:4" x14ac:dyDescent="0.45">
      <c r="D712" s="34" t="s">
        <v>443</v>
      </c>
    </row>
    <row r="713" spans="4:4" x14ac:dyDescent="0.45">
      <c r="D713" s="34" t="s">
        <v>450</v>
      </c>
    </row>
    <row r="714" spans="4:4" x14ac:dyDescent="0.45">
      <c r="D714" t="s">
        <v>451</v>
      </c>
    </row>
    <row r="715" spans="4:4" x14ac:dyDescent="0.45">
      <c r="D715" t="s">
        <v>194</v>
      </c>
    </row>
    <row r="716" spans="4:4" x14ac:dyDescent="0.45">
      <c r="D716" s="34" t="s">
        <v>221</v>
      </c>
    </row>
  </sheetData>
  <pageMargins left="0.75" right="0.75" top="1" bottom="1" header="0.5" footer="0.5"/>
  <pageSetup fitToHeight="0" orientation="landscape" horizontalDpi="4294967292" verticalDpi="4294967292" r:id="rId1"/>
  <headerFooter alignWithMargins="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3:E24"/>
  <sheetViews>
    <sheetView workbookViewId="0">
      <selection activeCell="E24" sqref="A3:E24"/>
    </sheetView>
  </sheetViews>
  <sheetFormatPr defaultRowHeight="12.3" x14ac:dyDescent="0.45"/>
  <cols>
    <col min="5" max="5" width="12.27734375" customWidth="1"/>
  </cols>
  <sheetData>
    <row r="3" spans="1:5" x14ac:dyDescent="0.45">
      <c r="A3" s="22">
        <v>176.15</v>
      </c>
      <c r="B3" s="34" t="s">
        <v>462</v>
      </c>
      <c r="D3" s="49" t="s">
        <v>463</v>
      </c>
      <c r="E3" s="50">
        <f>(D23/1000)/A3</f>
        <v>1.2658515729647524</v>
      </c>
    </row>
    <row r="4" spans="1:5" x14ac:dyDescent="0.45">
      <c r="B4" s="48" t="s">
        <v>44</v>
      </c>
      <c r="C4" s="2"/>
    </row>
    <row r="5" spans="1:5" x14ac:dyDescent="0.45">
      <c r="A5" s="34" t="s">
        <v>464</v>
      </c>
      <c r="B5" s="10" t="s">
        <v>41</v>
      </c>
      <c r="C5" s="10" t="s">
        <v>42</v>
      </c>
      <c r="D5" s="54" t="s">
        <v>463</v>
      </c>
    </row>
    <row r="6" spans="1:5" x14ac:dyDescent="0.45">
      <c r="A6">
        <v>0</v>
      </c>
      <c r="B6" s="30">
        <v>0</v>
      </c>
      <c r="C6" s="22">
        <v>0</v>
      </c>
      <c r="D6">
        <f>SUM(B6*C6)</f>
        <v>0</v>
      </c>
    </row>
    <row r="7" spans="1:5" x14ac:dyDescent="0.45">
      <c r="A7">
        <v>1</v>
      </c>
      <c r="B7" s="30">
        <v>22.0395</v>
      </c>
      <c r="C7" s="22">
        <v>0.15027746832927699</v>
      </c>
      <c r="D7">
        <f t="shared" ref="D7:D21" si="0">SUM(B7*C7)</f>
        <v>3.3120402632431003</v>
      </c>
    </row>
    <row r="8" spans="1:5" x14ac:dyDescent="0.45">
      <c r="A8">
        <v>2</v>
      </c>
      <c r="B8" s="30">
        <v>8866.4733749999996</v>
      </c>
      <c r="C8" s="22">
        <v>0.26739470852644998</v>
      </c>
      <c r="D8">
        <f t="shared" si="0"/>
        <v>2370.8480637656539</v>
      </c>
    </row>
    <row r="9" spans="1:5" x14ac:dyDescent="0.45">
      <c r="A9">
        <v>3</v>
      </c>
      <c r="B9" s="30">
        <v>148994.20395000002</v>
      </c>
      <c r="C9" s="22">
        <v>0.32361054591778399</v>
      </c>
      <c r="D9">
        <f t="shared" si="0"/>
        <v>48216.095678845159</v>
      </c>
    </row>
    <row r="10" spans="1:5" x14ac:dyDescent="0.45">
      <c r="A10">
        <v>4</v>
      </c>
      <c r="B10" s="30">
        <v>277737.52364999999</v>
      </c>
      <c r="C10" s="22">
        <v>0.39774757626133</v>
      </c>
      <c r="D10">
        <f t="shared" si="0"/>
        <v>110469.42686861132</v>
      </c>
    </row>
    <row r="11" spans="1:5" x14ac:dyDescent="0.45">
      <c r="A11">
        <v>5</v>
      </c>
      <c r="B11" s="30">
        <v>80567.408279999989</v>
      </c>
      <c r="C11" s="22">
        <v>0.50000894667465901</v>
      </c>
      <c r="D11">
        <f t="shared" si="0"/>
        <v>40284.424950389992</v>
      </c>
    </row>
    <row r="12" spans="1:5" x14ac:dyDescent="0.45">
      <c r="A12">
        <v>6</v>
      </c>
      <c r="B12" s="30">
        <v>16288.41633</v>
      </c>
      <c r="C12" s="22">
        <v>0.73448427388937798</v>
      </c>
      <c r="D12">
        <f t="shared" si="0"/>
        <v>11963.585640947937</v>
      </c>
    </row>
    <row r="13" spans="1:5" x14ac:dyDescent="0.45">
      <c r="A13">
        <v>7</v>
      </c>
      <c r="B13" s="30">
        <v>4709.6118225</v>
      </c>
      <c r="C13" s="22">
        <v>0.78472273110239199</v>
      </c>
      <c r="D13">
        <f t="shared" si="0"/>
        <v>3695.7394517843136</v>
      </c>
    </row>
    <row r="14" spans="1:5" x14ac:dyDescent="0.45">
      <c r="A14">
        <v>8</v>
      </c>
      <c r="B14" s="30">
        <v>2743.4791335</v>
      </c>
      <c r="C14" s="22">
        <v>0.95755221988466699</v>
      </c>
      <c r="D14">
        <f t="shared" si="0"/>
        <v>2627.0245344901878</v>
      </c>
    </row>
    <row r="15" spans="1:5" x14ac:dyDescent="0.45">
      <c r="A15">
        <v>9</v>
      </c>
      <c r="B15" s="30">
        <v>1071.25997835</v>
      </c>
      <c r="C15" s="22">
        <v>1.24362350457268</v>
      </c>
      <c r="D15">
        <f t="shared" si="0"/>
        <v>1332.2440885840804</v>
      </c>
    </row>
    <row r="16" spans="1:5" x14ac:dyDescent="0.45">
      <c r="A16">
        <v>10</v>
      </c>
      <c r="B16" s="30">
        <v>1198.6315514999999</v>
      </c>
      <c r="C16" s="22">
        <v>1.6827967339379599</v>
      </c>
      <c r="D16">
        <f t="shared" si="0"/>
        <v>2017.0532600591894</v>
      </c>
    </row>
    <row r="17" spans="1:4" x14ac:dyDescent="0.45">
      <c r="A17">
        <v>11</v>
      </c>
      <c r="B17" s="30">
        <v>0</v>
      </c>
      <c r="C17" s="22">
        <v>0</v>
      </c>
      <c r="D17">
        <f t="shared" si="0"/>
        <v>0</v>
      </c>
    </row>
    <row r="18" spans="1:4" x14ac:dyDescent="0.45">
      <c r="A18">
        <v>12</v>
      </c>
      <c r="B18" s="30">
        <v>0</v>
      </c>
      <c r="C18" s="22">
        <v>0</v>
      </c>
      <c r="D18">
        <f t="shared" si="0"/>
        <v>0</v>
      </c>
    </row>
    <row r="19" spans="1:4" x14ac:dyDescent="0.45">
      <c r="A19">
        <v>13</v>
      </c>
      <c r="B19" s="30">
        <v>0</v>
      </c>
      <c r="C19" s="22">
        <v>0</v>
      </c>
      <c r="D19">
        <f t="shared" si="0"/>
        <v>0</v>
      </c>
    </row>
    <row r="20" spans="1:4" x14ac:dyDescent="0.45">
      <c r="A20">
        <v>14</v>
      </c>
      <c r="B20" s="30">
        <v>0</v>
      </c>
      <c r="C20" s="22">
        <v>0</v>
      </c>
      <c r="D20">
        <f t="shared" si="0"/>
        <v>0</v>
      </c>
    </row>
    <row r="21" spans="1:4" x14ac:dyDescent="0.45">
      <c r="A21" s="34" t="s">
        <v>53</v>
      </c>
      <c r="B21" s="30">
        <v>0</v>
      </c>
      <c r="C21" s="22">
        <v>0</v>
      </c>
      <c r="D21">
        <f t="shared" si="0"/>
        <v>0</v>
      </c>
    </row>
    <row r="23" spans="1:4" ht="12.6" thickBot="1" x14ac:dyDescent="0.5">
      <c r="B23" s="51">
        <f>SUM(B6:B21)</f>
        <v>542199.04757085</v>
      </c>
      <c r="C23" s="52"/>
      <c r="D23" s="53">
        <f>SUM(D6:D22)</f>
        <v>222979.75457774111</v>
      </c>
    </row>
    <row r="24" spans="1:4" ht="12.6" thickTop="1" x14ac:dyDescent="0.45"/>
  </sheetData>
  <pageMargins left="0.7" right="0.7" top="0.75" bottom="0.75" header="0.3" footer="0.3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BC170"/>
  <sheetViews>
    <sheetView zoomScaleNormal="100" workbookViewId="0"/>
  </sheetViews>
  <sheetFormatPr defaultRowHeight="12.3" x14ac:dyDescent="0.45"/>
  <cols>
    <col min="7" max="7" width="2.71875" customWidth="1"/>
    <col min="9" max="9" width="2.71875" customWidth="1"/>
    <col min="10" max="10" width="9.83203125" customWidth="1"/>
    <col min="14" max="14" width="5.71875" customWidth="1"/>
    <col min="15" max="15" width="10.71875" customWidth="1"/>
    <col min="16" max="16" width="7.71875" customWidth="1"/>
    <col min="17" max="17" width="6.71875" hidden="1" customWidth="1"/>
    <col min="18" max="18" width="3.71875" customWidth="1"/>
    <col min="19" max="19" width="10.71875" customWidth="1"/>
    <col min="20" max="20" width="7.71875" customWidth="1"/>
    <col min="21" max="21" width="6.71875" hidden="1" customWidth="1"/>
    <col min="22" max="22" width="3.71875" customWidth="1"/>
    <col min="23" max="23" width="10.71875" customWidth="1"/>
    <col min="24" max="24" width="7.71875" customWidth="1"/>
    <col min="25" max="25" width="6.71875" hidden="1" customWidth="1"/>
    <col min="26" max="26" width="3.71875" customWidth="1"/>
    <col min="27" max="27" width="10.71875" customWidth="1"/>
    <col min="28" max="28" width="7.71875" customWidth="1"/>
    <col min="29" max="29" width="6.71875" hidden="1" customWidth="1"/>
    <col min="30" max="30" width="3.71875" customWidth="1"/>
    <col min="31" max="31" width="10.71875" customWidth="1"/>
    <col min="32" max="32" width="7.71875" customWidth="1"/>
    <col min="33" max="33" width="0" hidden="1" customWidth="1"/>
    <col min="35" max="35" width="5.27734375" customWidth="1"/>
    <col min="36" max="36" width="8.71875" customWidth="1"/>
    <col min="37" max="37" width="6.27734375" customWidth="1"/>
    <col min="38" max="38" width="6.44140625" customWidth="1"/>
  </cols>
  <sheetData>
    <row r="1" spans="1:55" ht="22.5" x14ac:dyDescent="0.75">
      <c r="A1" s="3" t="s">
        <v>22</v>
      </c>
      <c r="C1" s="1" t="s">
        <v>23</v>
      </c>
      <c r="E1" s="2"/>
      <c r="F1" s="3" t="s">
        <v>24</v>
      </c>
      <c r="J1" s="3" t="s">
        <v>25</v>
      </c>
      <c r="N1" s="3" t="s">
        <v>26</v>
      </c>
      <c r="P1" s="5" t="str">
        <f>($C$3)</f>
        <v>p7eINT_metier</v>
      </c>
      <c r="T1" s="6" t="s">
        <v>27</v>
      </c>
      <c r="W1" s="7" t="str">
        <f>($C$5)</f>
        <v>Plaice VIIe - International (Used metier based datasets)</v>
      </c>
    </row>
    <row r="2" spans="1:55" x14ac:dyDescent="0.45">
      <c r="N2" s="3"/>
    </row>
    <row r="3" spans="1:55" x14ac:dyDescent="0.45">
      <c r="A3" s="3" t="s">
        <v>26</v>
      </c>
      <c r="C3" s="11" t="s">
        <v>28</v>
      </c>
      <c r="D3" s="39"/>
      <c r="N3" s="6" t="s">
        <v>29</v>
      </c>
      <c r="P3" s="5">
        <f>($B$7)</f>
        <v>2012</v>
      </c>
      <c r="Q3" s="9"/>
      <c r="R3" s="9"/>
      <c r="S3" s="9"/>
      <c r="T3" s="6" t="s">
        <v>30</v>
      </c>
      <c r="U3" s="10"/>
      <c r="W3" s="5" t="str">
        <f>($D$7)</f>
        <v>Combined</v>
      </c>
    </row>
    <row r="4" spans="1:55" x14ac:dyDescent="0.45">
      <c r="A4" s="3"/>
      <c r="N4" s="6"/>
      <c r="P4" s="6"/>
      <c r="Q4" s="9"/>
      <c r="R4" s="9"/>
      <c r="S4" s="9"/>
      <c r="U4" s="10"/>
    </row>
    <row r="5" spans="1:55" x14ac:dyDescent="0.45">
      <c r="A5" s="6" t="s">
        <v>27</v>
      </c>
      <c r="C5" s="11" t="s">
        <v>31</v>
      </c>
      <c r="D5" s="9"/>
      <c r="E5" s="9"/>
      <c r="G5" s="10"/>
      <c r="N5" s="6" t="s">
        <v>32</v>
      </c>
      <c r="P5" s="36">
        <f>($F$7)</f>
        <v>42129</v>
      </c>
      <c r="Q5" s="2"/>
      <c r="R5" s="2"/>
      <c r="T5" s="6" t="s">
        <v>33</v>
      </c>
      <c r="U5" s="2"/>
      <c r="W5" s="5" t="str">
        <f>($J$7)</f>
        <v>idh</v>
      </c>
    </row>
    <row r="6" spans="1:55" x14ac:dyDescent="0.45">
      <c r="A6" s="6"/>
      <c r="C6" s="6"/>
      <c r="D6" s="9"/>
      <c r="E6" s="9"/>
      <c r="G6" s="10"/>
    </row>
    <row r="7" spans="1:55" x14ac:dyDescent="0.45">
      <c r="A7" s="6" t="s">
        <v>29</v>
      </c>
      <c r="B7" s="12">
        <v>2012</v>
      </c>
      <c r="C7" s="9" t="s">
        <v>30</v>
      </c>
      <c r="D7" s="13" t="str">
        <f>IF(F45=1, "Combined",IF(F45=2, "Separate",""))</f>
        <v>Combined</v>
      </c>
      <c r="E7" s="4" t="s">
        <v>32</v>
      </c>
      <c r="F7" s="35">
        <v>42129</v>
      </c>
      <c r="G7" s="2"/>
      <c r="I7" s="4" t="s">
        <v>33</v>
      </c>
      <c r="J7" s="40" t="s">
        <v>34</v>
      </c>
    </row>
    <row r="8" spans="1:55" x14ac:dyDescent="0.45">
      <c r="N8" s="15" t="s">
        <v>35</v>
      </c>
      <c r="AU8" s="45"/>
    </row>
    <row r="9" spans="1:55" x14ac:dyDescent="0.45">
      <c r="AF9" s="46"/>
      <c r="AG9" s="46"/>
      <c r="AH9" s="46"/>
      <c r="AI9" s="46"/>
      <c r="AJ9" s="46"/>
      <c r="AK9" s="46"/>
      <c r="AL9" s="46"/>
      <c r="AM9" s="46"/>
      <c r="AN9" s="46"/>
      <c r="AO9" s="47"/>
      <c r="AU9" s="45"/>
    </row>
    <row r="10" spans="1:55" x14ac:dyDescent="0.45">
      <c r="A10" t="s">
        <v>36</v>
      </c>
      <c r="N10" s="3" t="s">
        <v>37</v>
      </c>
    </row>
    <row r="11" spans="1:55" x14ac:dyDescent="0.45">
      <c r="A11" t="s">
        <v>38</v>
      </c>
      <c r="AK11" s="9"/>
    </row>
    <row r="12" spans="1:55" x14ac:dyDescent="0.45">
      <c r="O12" s="37" t="str">
        <f>C14</f>
        <v>International</v>
      </c>
      <c r="P12" s="2"/>
      <c r="S12" s="37" t="str">
        <f>D14</f>
        <v>Migration</v>
      </c>
      <c r="T12" s="2"/>
      <c r="U12" s="5"/>
      <c r="W12" s="37" t="str">
        <f>E14</f>
        <v>-</v>
      </c>
      <c r="X12" s="2"/>
      <c r="Z12" s="5"/>
      <c r="AA12" s="37" t="str">
        <f>F14</f>
        <v>-</v>
      </c>
      <c r="AB12" s="2"/>
      <c r="AC12" s="5"/>
      <c r="AJ12" s="9"/>
      <c r="AX12" s="42"/>
      <c r="BC12" s="42"/>
    </row>
    <row r="13" spans="1:55" x14ac:dyDescent="0.45">
      <c r="I13" s="4"/>
      <c r="J13" s="16" t="s">
        <v>39</v>
      </c>
      <c r="N13" s="17" t="s">
        <v>40</v>
      </c>
      <c r="O13" s="10" t="s">
        <v>41</v>
      </c>
      <c r="P13" s="10" t="s">
        <v>42</v>
      </c>
      <c r="S13" s="10" t="s">
        <v>41</v>
      </c>
      <c r="T13" s="10" t="s">
        <v>42</v>
      </c>
      <c r="U13" s="10"/>
      <c r="W13" s="10" t="s">
        <v>41</v>
      </c>
      <c r="X13" s="10" t="s">
        <v>42</v>
      </c>
      <c r="AA13" s="10" t="s">
        <v>41</v>
      </c>
      <c r="AB13" s="10" t="s">
        <v>42</v>
      </c>
      <c r="AC13" s="10"/>
      <c r="AE13" s="10"/>
      <c r="AX13" s="42"/>
      <c r="BC13" s="42"/>
    </row>
    <row r="14" spans="1:55" x14ac:dyDescent="0.45">
      <c r="C14" s="41" t="s">
        <v>43</v>
      </c>
      <c r="D14" s="41" t="s">
        <v>44</v>
      </c>
      <c r="E14" s="41" t="s">
        <v>45</v>
      </c>
      <c r="F14" s="41" t="s">
        <v>45</v>
      </c>
      <c r="H14" s="16" t="s">
        <v>46</v>
      </c>
      <c r="I14" s="4"/>
      <c r="J14" s="16" t="s">
        <v>47</v>
      </c>
      <c r="N14" s="17">
        <v>0</v>
      </c>
      <c r="O14" s="30"/>
      <c r="P14" s="22"/>
      <c r="Q14" s="18"/>
      <c r="S14" s="30"/>
      <c r="T14" s="22"/>
      <c r="U14" s="20"/>
      <c r="W14" s="30">
        <v>0</v>
      </c>
      <c r="X14" s="22">
        <v>0</v>
      </c>
      <c r="AA14" s="30">
        <v>0</v>
      </c>
      <c r="AB14" s="22">
        <v>0</v>
      </c>
      <c r="AC14" s="23"/>
      <c r="AE14" s="22"/>
      <c r="AX14" s="42"/>
      <c r="BC14" s="42"/>
    </row>
    <row r="15" spans="1:55" x14ac:dyDescent="0.45">
      <c r="A15" t="s">
        <v>48</v>
      </c>
      <c r="C15" s="20">
        <v>1366.2529999999999</v>
      </c>
      <c r="D15" s="22">
        <v>125.637</v>
      </c>
      <c r="E15" s="20">
        <f>0</f>
        <v>0</v>
      </c>
      <c r="F15" s="20">
        <f>0</f>
        <v>0</v>
      </c>
      <c r="H15" s="22"/>
      <c r="J15" s="22">
        <f>SUM(C15:F15)</f>
        <v>1491.8899999999999</v>
      </c>
      <c r="N15" s="17">
        <v>1</v>
      </c>
      <c r="O15" s="30"/>
      <c r="P15" s="22"/>
      <c r="Q15" s="18"/>
      <c r="S15" s="30">
        <v>0</v>
      </c>
      <c r="T15" s="22">
        <v>0</v>
      </c>
      <c r="U15" s="20"/>
      <c r="W15" s="30">
        <v>0</v>
      </c>
      <c r="X15" s="22">
        <v>0</v>
      </c>
      <c r="AA15" s="30">
        <v>0</v>
      </c>
      <c r="AB15" s="22">
        <v>0</v>
      </c>
      <c r="AC15" s="23"/>
      <c r="AE15" s="22"/>
      <c r="BC15" s="42"/>
    </row>
    <row r="16" spans="1:55" x14ac:dyDescent="0.45">
      <c r="N16" s="17">
        <v>2</v>
      </c>
      <c r="O16" s="30">
        <v>202057</v>
      </c>
      <c r="P16" s="22">
        <v>0.27300000000000002</v>
      </c>
      <c r="Q16" s="18"/>
      <c r="S16" s="30">
        <v>1541</v>
      </c>
      <c r="T16" s="22">
        <v>0.25700000000000001</v>
      </c>
      <c r="U16" s="20"/>
      <c r="W16" s="30">
        <v>0</v>
      </c>
      <c r="X16" s="22">
        <v>0</v>
      </c>
      <c r="AA16" s="30">
        <v>0</v>
      </c>
      <c r="AB16" s="22">
        <v>0</v>
      </c>
      <c r="AC16" s="23"/>
      <c r="AE16" s="22"/>
      <c r="AQ16" s="22"/>
      <c r="AT16" s="22"/>
      <c r="AX16" s="43"/>
      <c r="BC16" s="43"/>
    </row>
    <row r="17" spans="1:55" x14ac:dyDescent="0.45">
      <c r="A17" t="s">
        <v>49</v>
      </c>
      <c r="C17" s="20">
        <v>1366.2529999999999</v>
      </c>
      <c r="D17" s="22">
        <v>125.637</v>
      </c>
      <c r="E17" s="20">
        <f>0</f>
        <v>0</v>
      </c>
      <c r="F17" s="20">
        <f>0</f>
        <v>0</v>
      </c>
      <c r="H17" s="22">
        <f>SUM(C17:F17)</f>
        <v>1491.8899999999999</v>
      </c>
      <c r="I17" s="22"/>
      <c r="J17" s="22"/>
      <c r="N17" s="17">
        <v>3</v>
      </c>
      <c r="O17" s="30">
        <v>1448005</v>
      </c>
      <c r="P17" s="22">
        <v>0.32500000000000001</v>
      </c>
      <c r="Q17" s="18"/>
      <c r="S17" s="30">
        <v>112581</v>
      </c>
      <c r="T17" s="22">
        <v>0.29699999999999999</v>
      </c>
      <c r="U17" s="20"/>
      <c r="W17" s="30">
        <v>0</v>
      </c>
      <c r="X17" s="22">
        <v>0</v>
      </c>
      <c r="AA17" s="30">
        <v>0</v>
      </c>
      <c r="AB17" s="22">
        <v>0</v>
      </c>
      <c r="AC17" s="23"/>
      <c r="AE17" s="22"/>
      <c r="AQ17" s="22"/>
      <c r="AT17" s="22"/>
      <c r="AX17" s="43"/>
      <c r="BC17" s="43"/>
    </row>
    <row r="18" spans="1:55" x14ac:dyDescent="0.45">
      <c r="N18" s="17">
        <v>4</v>
      </c>
      <c r="O18" s="30">
        <v>933216</v>
      </c>
      <c r="P18" s="22">
        <v>0.39800000000000002</v>
      </c>
      <c r="Q18" s="18"/>
      <c r="S18" s="30">
        <v>132460</v>
      </c>
      <c r="T18" s="22">
        <v>0.33900000000000002</v>
      </c>
      <c r="U18" s="20"/>
      <c r="W18" s="30">
        <v>0</v>
      </c>
      <c r="X18" s="22">
        <v>0</v>
      </c>
      <c r="AA18" s="30">
        <v>0</v>
      </c>
      <c r="AB18" s="22">
        <v>0</v>
      </c>
      <c r="AC18" s="23"/>
      <c r="AE18" s="22"/>
      <c r="AQ18" s="22"/>
      <c r="AT18" s="22"/>
      <c r="AX18" s="43"/>
      <c r="BC18" s="43"/>
    </row>
    <row r="19" spans="1:55" x14ac:dyDescent="0.45">
      <c r="A19" t="s">
        <v>50</v>
      </c>
      <c r="C19" s="20">
        <v>1366.2529999999999</v>
      </c>
      <c r="D19" s="22">
        <v>125.637</v>
      </c>
      <c r="E19" s="20">
        <v>0</v>
      </c>
      <c r="F19" s="20">
        <v>0</v>
      </c>
      <c r="H19" s="22"/>
      <c r="I19" s="22"/>
      <c r="J19" s="22"/>
      <c r="N19" s="17">
        <v>5</v>
      </c>
      <c r="O19" s="30">
        <v>327590</v>
      </c>
      <c r="P19" s="22">
        <v>0.503</v>
      </c>
      <c r="Q19" s="18"/>
      <c r="S19" s="30">
        <v>44922</v>
      </c>
      <c r="T19" s="22">
        <v>0.46600000000000003</v>
      </c>
      <c r="U19" s="20"/>
      <c r="W19" s="30">
        <v>0</v>
      </c>
      <c r="X19" s="22">
        <v>0</v>
      </c>
      <c r="AA19" s="30">
        <v>0</v>
      </c>
      <c r="AB19" s="22">
        <v>0</v>
      </c>
      <c r="AC19" s="23"/>
      <c r="AE19" s="22"/>
      <c r="AQ19" s="22"/>
      <c r="AT19" s="22"/>
      <c r="AX19" s="43"/>
      <c r="BC19" s="43"/>
    </row>
    <row r="20" spans="1:55" x14ac:dyDescent="0.45">
      <c r="N20" s="17">
        <v>6</v>
      </c>
      <c r="O20" s="30">
        <v>231002</v>
      </c>
      <c r="P20" s="22">
        <v>0.59</v>
      </c>
      <c r="Q20" s="18"/>
      <c r="S20" s="30">
        <v>22241</v>
      </c>
      <c r="T20" s="22">
        <v>0.60199999999999998</v>
      </c>
      <c r="U20" s="20"/>
      <c r="W20" s="30">
        <v>0</v>
      </c>
      <c r="X20" s="22">
        <v>0</v>
      </c>
      <c r="AA20" s="30">
        <v>0</v>
      </c>
      <c r="AB20" s="22">
        <v>0</v>
      </c>
      <c r="AC20" s="23"/>
      <c r="AE20" s="22"/>
      <c r="AQ20" s="22"/>
      <c r="AT20" s="22"/>
      <c r="AX20" s="43"/>
      <c r="BC20" s="43"/>
    </row>
    <row r="21" spans="1:55" x14ac:dyDescent="0.45">
      <c r="A21" t="s">
        <v>51</v>
      </c>
      <c r="C21" s="13">
        <f>IF(C19=0, 0,IF(C19&lt;&gt; 0, C17/C19))</f>
        <v>1</v>
      </c>
      <c r="D21" s="13">
        <f>IF(D19=0, 0,IF(D19&lt;&gt; 0, D17/D19))</f>
        <v>1</v>
      </c>
      <c r="E21" s="13">
        <f>IF(E19=0, 0,IF(E19&lt;&gt; 0, E17/E19))</f>
        <v>0</v>
      </c>
      <c r="F21" s="13">
        <f>IF(F19=0, 0,IF(F19&lt;&gt; 0, F17/F19))</f>
        <v>0</v>
      </c>
      <c r="J21" s="13">
        <f>IF(H17=0, 0,IF(H17&lt;&gt; 0, J15/H17))</f>
        <v>1</v>
      </c>
      <c r="N21" s="17">
        <v>7</v>
      </c>
      <c r="O21" s="30">
        <v>96385</v>
      </c>
      <c r="P21" s="22">
        <v>0.73799999999999999</v>
      </c>
      <c r="Q21" s="18"/>
      <c r="S21" s="30">
        <v>4991</v>
      </c>
      <c r="T21" s="22">
        <v>0.80200000000000005</v>
      </c>
      <c r="U21" s="20"/>
      <c r="W21" s="30">
        <v>0</v>
      </c>
      <c r="X21" s="22">
        <v>0</v>
      </c>
      <c r="AA21" s="30">
        <v>0</v>
      </c>
      <c r="AB21" s="22">
        <v>0</v>
      </c>
      <c r="AC21" s="23"/>
      <c r="AE21" s="22"/>
      <c r="AQ21" s="22"/>
      <c r="AT21" s="22"/>
      <c r="AX21" s="43"/>
      <c r="BC21" s="43"/>
    </row>
    <row r="22" spans="1:55" x14ac:dyDescent="0.45">
      <c r="N22" s="17">
        <v>8</v>
      </c>
      <c r="O22" s="30">
        <v>44930</v>
      </c>
      <c r="P22" s="22">
        <v>0.73499999999999999</v>
      </c>
      <c r="Q22" s="18"/>
      <c r="S22" s="30">
        <v>6083</v>
      </c>
      <c r="T22" s="22">
        <v>1.008</v>
      </c>
      <c r="U22" s="20"/>
      <c r="W22" s="30">
        <v>0</v>
      </c>
      <c r="X22" s="22">
        <v>0</v>
      </c>
      <c r="AA22" s="30">
        <v>0</v>
      </c>
      <c r="AB22" s="22">
        <v>0</v>
      </c>
      <c r="AC22" s="23"/>
      <c r="AE22" s="22"/>
      <c r="AQ22" s="22"/>
      <c r="AT22" s="22"/>
      <c r="AX22" s="43"/>
      <c r="BC22" s="43"/>
    </row>
    <row r="23" spans="1:55" x14ac:dyDescent="0.45">
      <c r="N23" s="17">
        <v>9</v>
      </c>
      <c r="O23" s="30">
        <v>20355</v>
      </c>
      <c r="P23" s="22">
        <v>1.0289999999999999</v>
      </c>
      <c r="Q23" s="18"/>
      <c r="S23" s="30">
        <v>755</v>
      </c>
      <c r="T23" s="22">
        <v>0.85199999999999998</v>
      </c>
      <c r="U23" s="20"/>
      <c r="W23" s="30">
        <v>0</v>
      </c>
      <c r="X23" s="22">
        <v>0</v>
      </c>
      <c r="AA23" s="30">
        <v>0</v>
      </c>
      <c r="AB23" s="22">
        <v>0</v>
      </c>
      <c r="AC23" s="23"/>
      <c r="AE23" s="22"/>
      <c r="AQ23" s="22"/>
      <c r="AT23" s="22"/>
      <c r="AX23" s="43"/>
      <c r="BC23" s="43"/>
    </row>
    <row r="24" spans="1:55" x14ac:dyDescent="0.45">
      <c r="A24" t="s">
        <v>52</v>
      </c>
      <c r="C24" s="24">
        <f>IF($Q$98+$Q$131 &gt;0,($Q$98+$Q$131)/$C$17/1000,0)</f>
        <v>1.0002191614583826</v>
      </c>
      <c r="D24" s="24">
        <f>IF($U$98+$U$131 &gt;0,($U$98+$U$131)/$D$17/1000,0)</f>
        <v>0.99990881667024845</v>
      </c>
      <c r="E24" s="24">
        <f>IF($Y$98+$Y$131 &gt;0,($Y$98+$Y$131)/$E$17/1000,0)</f>
        <v>0</v>
      </c>
      <c r="F24" s="24">
        <f>IF($AC$98+$AC$131 &gt;0,($AC$98+$AC$131)/$F$17/1000,0)</f>
        <v>0</v>
      </c>
      <c r="G24" s="10"/>
      <c r="H24" s="10"/>
      <c r="I24" s="10"/>
      <c r="J24" s="24">
        <f>IF($AG$98+$AG$131 &gt;0,($AG$98+$AG$131)/$J$15/1000,0)</f>
        <v>1.0001930262955043</v>
      </c>
      <c r="N24" s="17">
        <v>10</v>
      </c>
      <c r="O24" s="30">
        <v>6850</v>
      </c>
      <c r="P24" s="22">
        <v>1.2849999999999999</v>
      </c>
      <c r="Q24" s="18"/>
      <c r="S24" s="30">
        <v>1785</v>
      </c>
      <c r="T24" s="22">
        <v>1.002</v>
      </c>
      <c r="U24" s="20"/>
      <c r="W24" s="30">
        <v>0</v>
      </c>
      <c r="X24" s="22">
        <v>0</v>
      </c>
      <c r="AA24" s="30">
        <v>0</v>
      </c>
      <c r="AB24" s="22">
        <v>0</v>
      </c>
      <c r="AC24" s="23"/>
      <c r="AE24" s="22"/>
      <c r="AQ24" s="22"/>
      <c r="AT24" s="22"/>
      <c r="AW24" s="5"/>
      <c r="AX24" s="43"/>
      <c r="BC24" s="43"/>
    </row>
    <row r="25" spans="1:55" x14ac:dyDescent="0.45">
      <c r="N25" s="17">
        <v>11</v>
      </c>
      <c r="O25" s="30">
        <v>9878</v>
      </c>
      <c r="P25" s="22">
        <v>1.0880000000000001</v>
      </c>
      <c r="Q25" s="18"/>
      <c r="S25" s="30">
        <v>0</v>
      </c>
      <c r="T25" s="22">
        <v>0</v>
      </c>
      <c r="U25" s="20"/>
      <c r="W25" s="30">
        <v>0</v>
      </c>
      <c r="X25" s="22">
        <v>0</v>
      </c>
      <c r="AA25" s="30">
        <v>0</v>
      </c>
      <c r="AB25" s="22">
        <v>0</v>
      </c>
      <c r="AC25" s="23"/>
      <c r="AE25" s="22"/>
      <c r="AQ25" s="22"/>
      <c r="AT25" s="22"/>
      <c r="AX25" s="43"/>
      <c r="BC25" s="43"/>
    </row>
    <row r="26" spans="1:55" x14ac:dyDescent="0.45">
      <c r="N26" s="17">
        <v>12</v>
      </c>
      <c r="O26" s="30">
        <v>3709</v>
      </c>
      <c r="P26" s="22">
        <v>1.226</v>
      </c>
      <c r="Q26" s="18"/>
      <c r="S26" s="30">
        <v>0</v>
      </c>
      <c r="T26" s="22">
        <v>0</v>
      </c>
      <c r="U26" s="20"/>
      <c r="W26" s="30">
        <v>0</v>
      </c>
      <c r="X26" s="22">
        <v>0</v>
      </c>
      <c r="AA26" s="30">
        <v>0</v>
      </c>
      <c r="AB26" s="22">
        <v>0</v>
      </c>
      <c r="AC26" s="23"/>
      <c r="AE26" s="22"/>
      <c r="AQ26" s="22"/>
      <c r="AT26" s="22"/>
      <c r="AX26" s="43"/>
      <c r="BC26" s="43"/>
    </row>
    <row r="27" spans="1:55" x14ac:dyDescent="0.45">
      <c r="N27" s="17">
        <v>13</v>
      </c>
      <c r="O27" s="30">
        <v>4843</v>
      </c>
      <c r="P27" s="22">
        <v>1.554</v>
      </c>
      <c r="Q27" s="18"/>
      <c r="S27" s="30">
        <v>0</v>
      </c>
      <c r="T27" s="22">
        <v>0</v>
      </c>
      <c r="U27" s="20"/>
      <c r="W27" s="30">
        <v>0</v>
      </c>
      <c r="X27" s="22">
        <v>0</v>
      </c>
      <c r="AA27" s="30">
        <v>0</v>
      </c>
      <c r="AB27" s="22">
        <v>0</v>
      </c>
      <c r="AC27" s="23"/>
      <c r="AE27" s="22"/>
      <c r="AQ27" s="22"/>
      <c r="AT27" s="22"/>
      <c r="AX27" s="43"/>
      <c r="BC27" s="43"/>
    </row>
    <row r="28" spans="1:55" x14ac:dyDescent="0.45">
      <c r="N28" s="17">
        <v>14</v>
      </c>
      <c r="O28" s="30">
        <v>633</v>
      </c>
      <c r="P28" s="22">
        <v>1.7110000000000001</v>
      </c>
      <c r="Q28" s="18"/>
      <c r="S28" s="30">
        <v>0</v>
      </c>
      <c r="T28" s="22">
        <v>0</v>
      </c>
      <c r="U28" s="20"/>
      <c r="W28" s="30">
        <v>0</v>
      </c>
      <c r="X28" s="22">
        <v>0</v>
      </c>
      <c r="AA28" s="30">
        <v>0</v>
      </c>
      <c r="AB28" s="22">
        <v>0</v>
      </c>
      <c r="AC28" s="23"/>
      <c r="AE28" s="22"/>
      <c r="AQ28" s="22"/>
      <c r="AT28" s="22"/>
      <c r="AX28" s="43"/>
      <c r="BC28" s="43"/>
    </row>
    <row r="29" spans="1:55" x14ac:dyDescent="0.45">
      <c r="N29" s="17" t="s">
        <v>53</v>
      </c>
      <c r="O29" s="30">
        <v>7217</v>
      </c>
      <c r="P29" s="22">
        <v>1.454</v>
      </c>
      <c r="Q29" s="18"/>
      <c r="S29" s="30">
        <v>0</v>
      </c>
      <c r="T29" s="22">
        <v>0</v>
      </c>
      <c r="U29" s="20"/>
      <c r="W29" s="30">
        <v>0</v>
      </c>
      <c r="X29" s="22">
        <v>0</v>
      </c>
      <c r="AA29" s="30">
        <v>0</v>
      </c>
      <c r="AB29" s="22">
        <v>0</v>
      </c>
      <c r="AC29" s="23"/>
      <c r="AE29" s="22"/>
      <c r="AQ29" s="22"/>
      <c r="AT29" s="22"/>
      <c r="AX29" s="43"/>
      <c r="BC29" s="43"/>
    </row>
    <row r="30" spans="1:55" x14ac:dyDescent="0.45">
      <c r="AQ30" s="22"/>
      <c r="AT30" s="22"/>
      <c r="AX30" s="43"/>
      <c r="BC30" s="43"/>
    </row>
    <row r="31" spans="1:55" x14ac:dyDescent="0.45">
      <c r="N31" t="s">
        <v>54</v>
      </c>
      <c r="O31" s="31">
        <f>SUM(O14:O29)</f>
        <v>3336670</v>
      </c>
      <c r="P31" s="2"/>
      <c r="S31" s="31">
        <f>SUM(S14:S29)</f>
        <v>327359</v>
      </c>
      <c r="T31" s="2"/>
      <c r="U31" s="5"/>
      <c r="V31" s="5"/>
      <c r="W31" s="31">
        <f>SUM(W14:W29)</f>
        <v>0</v>
      </c>
      <c r="X31" s="2"/>
      <c r="Y31" s="5"/>
      <c r="Z31" s="5"/>
      <c r="AA31" s="31">
        <f>SUM(AA14:AA29)</f>
        <v>0</v>
      </c>
      <c r="AB31" s="2"/>
      <c r="AC31" s="5"/>
      <c r="AW31" s="42"/>
      <c r="AX31" s="43"/>
      <c r="AY31" s="42"/>
      <c r="AZ31" s="42"/>
      <c r="BA31" s="42"/>
      <c r="BB31" s="44"/>
      <c r="BC31" s="43"/>
    </row>
    <row r="32" spans="1:55" x14ac:dyDescent="0.45">
      <c r="A32" s="46"/>
      <c r="B32" s="46"/>
      <c r="C32" s="46"/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7"/>
    </row>
    <row r="33" spans="1:38" x14ac:dyDescent="0.45">
      <c r="P33" s="3"/>
      <c r="U33" s="3"/>
      <c r="Z33" s="3"/>
      <c r="AE33" s="3"/>
      <c r="AK33" s="9"/>
    </row>
    <row r="34" spans="1:38" x14ac:dyDescent="0.45">
      <c r="N34" s="3" t="s">
        <v>26</v>
      </c>
      <c r="P34" s="5" t="str">
        <f>($C$3)</f>
        <v>p7eINT_metier</v>
      </c>
      <c r="T34" s="6" t="s">
        <v>27</v>
      </c>
      <c r="W34" s="7" t="str">
        <f>($C$5)</f>
        <v>Plaice VIIe - International (Used metier based datasets)</v>
      </c>
    </row>
    <row r="35" spans="1:38" x14ac:dyDescent="0.45">
      <c r="N35" s="3"/>
    </row>
    <row r="36" spans="1:38" x14ac:dyDescent="0.45">
      <c r="N36" s="6" t="s">
        <v>29</v>
      </c>
      <c r="P36" s="5">
        <f>($B$7)</f>
        <v>2012</v>
      </c>
      <c r="Q36" s="9"/>
      <c r="R36" s="9"/>
      <c r="S36" s="9"/>
      <c r="T36" s="6" t="s">
        <v>30</v>
      </c>
      <c r="U36" s="10"/>
      <c r="W36" s="5" t="str">
        <f>($D$7)</f>
        <v>Combined</v>
      </c>
    </row>
    <row r="37" spans="1:38" x14ac:dyDescent="0.45">
      <c r="C37" s="25" t="s">
        <v>55</v>
      </c>
      <c r="D37" s="26"/>
      <c r="E37" s="26"/>
      <c r="F37" s="27"/>
      <c r="N37" s="6"/>
      <c r="P37" s="6"/>
      <c r="Q37" s="9"/>
      <c r="R37" s="9"/>
      <c r="S37" s="9"/>
      <c r="U37" s="10"/>
    </row>
    <row r="38" spans="1:38" x14ac:dyDescent="0.45">
      <c r="C38" s="26"/>
      <c r="D38" s="26"/>
      <c r="E38" s="26"/>
      <c r="F38" s="28"/>
      <c r="N38" s="6" t="s">
        <v>32</v>
      </c>
      <c r="P38" s="36">
        <f>($F$7)</f>
        <v>42129</v>
      </c>
      <c r="Q38" s="2"/>
      <c r="R38" s="2"/>
      <c r="T38" s="6" t="s">
        <v>33</v>
      </c>
      <c r="U38" s="2"/>
      <c r="W38" s="5" t="str">
        <f>($J$7)</f>
        <v>idh</v>
      </c>
    </row>
    <row r="39" spans="1:38" x14ac:dyDescent="0.45">
      <c r="C39" s="26" t="s">
        <v>56</v>
      </c>
      <c r="D39" s="26"/>
      <c r="E39" s="26"/>
      <c r="F39" s="27">
        <f>1</f>
        <v>1</v>
      </c>
    </row>
    <row r="40" spans="1:38" x14ac:dyDescent="0.45">
      <c r="C40" s="26" t="s">
        <v>57</v>
      </c>
      <c r="D40" s="26"/>
      <c r="E40" s="26"/>
      <c r="F40" s="28" t="str">
        <f>"n"</f>
        <v>n</v>
      </c>
    </row>
    <row r="41" spans="1:38" x14ac:dyDescent="0.45">
      <c r="C41" s="26" t="s">
        <v>58</v>
      </c>
      <c r="D41" s="26"/>
      <c r="E41" s="26"/>
      <c r="F41" s="28">
        <f>1</f>
        <v>1</v>
      </c>
      <c r="N41" s="15" t="s">
        <v>35</v>
      </c>
    </row>
    <row r="42" spans="1:38" x14ac:dyDescent="0.45">
      <c r="C42" s="26" t="s">
        <v>59</v>
      </c>
      <c r="D42" s="26"/>
      <c r="E42" s="26"/>
      <c r="F42" s="27">
        <f>2</f>
        <v>2</v>
      </c>
    </row>
    <row r="43" spans="1:38" x14ac:dyDescent="0.45">
      <c r="C43" s="26" t="s">
        <v>60</v>
      </c>
      <c r="D43" s="26"/>
      <c r="E43" s="26"/>
      <c r="F43" s="29" t="str">
        <f>"n"</f>
        <v>n</v>
      </c>
      <c r="N43" s="3" t="s">
        <v>61</v>
      </c>
    </row>
    <row r="44" spans="1:38" x14ac:dyDescent="0.45">
      <c r="C44" s="26" t="s">
        <v>62</v>
      </c>
      <c r="D44" s="26"/>
      <c r="E44" s="26"/>
      <c r="F44" s="29">
        <f>3</f>
        <v>3</v>
      </c>
      <c r="AK44" s="9"/>
    </row>
    <row r="45" spans="1:38" x14ac:dyDescent="0.45">
      <c r="C45" s="26" t="s">
        <v>63</v>
      </c>
      <c r="D45" s="26"/>
      <c r="E45" s="26"/>
      <c r="F45" s="26">
        <f>1</f>
        <v>1</v>
      </c>
      <c r="O45" s="37" t="str">
        <f>C14</f>
        <v>International</v>
      </c>
      <c r="P45" s="2"/>
      <c r="S45" s="37" t="str">
        <f>D14</f>
        <v>Migration</v>
      </c>
      <c r="T45" s="2"/>
      <c r="W45" s="37" t="str">
        <f>E14</f>
        <v>-</v>
      </c>
      <c r="X45" s="2"/>
      <c r="AA45" s="37" t="str">
        <f>F14</f>
        <v>-</v>
      </c>
      <c r="AB45" s="2"/>
      <c r="AK45" s="9"/>
    </row>
    <row r="46" spans="1:38" x14ac:dyDescent="0.45">
      <c r="C46" s="26" t="s">
        <v>64</v>
      </c>
      <c r="D46" s="26"/>
      <c r="E46" s="26"/>
      <c r="F46" s="29" t="str">
        <f>"n"</f>
        <v>n</v>
      </c>
      <c r="N46" s="17" t="s">
        <v>40</v>
      </c>
      <c r="O46" s="10" t="s">
        <v>41</v>
      </c>
      <c r="P46" s="10" t="s">
        <v>42</v>
      </c>
      <c r="S46" s="10" t="s">
        <v>41</v>
      </c>
      <c r="T46" s="10" t="s">
        <v>42</v>
      </c>
      <c r="W46" s="10" t="s">
        <v>41</v>
      </c>
      <c r="X46" s="10" t="s">
        <v>42</v>
      </c>
      <c r="AA46" s="10" t="s">
        <v>41</v>
      </c>
      <c r="AB46" s="10" t="s">
        <v>42</v>
      </c>
      <c r="AC46" s="17"/>
      <c r="AE46" s="10"/>
      <c r="AH46" s="10"/>
      <c r="AJ46" s="10"/>
      <c r="AK46" s="10"/>
      <c r="AL46" s="10"/>
    </row>
    <row r="47" spans="1:38" x14ac:dyDescent="0.45">
      <c r="C47" s="26" t="s">
        <v>65</v>
      </c>
      <c r="D47" s="26"/>
      <c r="E47" s="26"/>
      <c r="F47" s="26">
        <f>2</f>
        <v>2</v>
      </c>
      <c r="N47" s="17">
        <v>0</v>
      </c>
      <c r="O47" s="30">
        <v>0</v>
      </c>
      <c r="P47" s="22">
        <v>0</v>
      </c>
      <c r="R47" s="18"/>
      <c r="S47" s="30">
        <v>0</v>
      </c>
      <c r="T47" s="22">
        <v>0</v>
      </c>
      <c r="W47" s="30">
        <v>0</v>
      </c>
      <c r="X47" s="22">
        <v>0</v>
      </c>
      <c r="AA47" s="30">
        <v>0</v>
      </c>
      <c r="AB47" s="22">
        <v>0</v>
      </c>
      <c r="AC47" s="21"/>
      <c r="AE47" s="19"/>
      <c r="AH47" s="22"/>
      <c r="AK47" s="23"/>
      <c r="AL47" s="22"/>
    </row>
    <row r="48" spans="1:38" x14ac:dyDescent="0.45">
      <c r="A48" s="3"/>
      <c r="C48" s="26" t="s">
        <v>66</v>
      </c>
      <c r="D48" s="26"/>
      <c r="E48" s="26"/>
      <c r="F48" s="29" t="str">
        <f>"y"</f>
        <v>y</v>
      </c>
      <c r="N48" s="17">
        <v>1</v>
      </c>
      <c r="O48" s="30">
        <v>0</v>
      </c>
      <c r="P48" s="22">
        <v>0</v>
      </c>
      <c r="R48" s="18"/>
      <c r="S48" s="30">
        <v>0</v>
      </c>
      <c r="T48" s="22">
        <v>0</v>
      </c>
      <c r="W48" s="30">
        <v>0</v>
      </c>
      <c r="X48" s="22">
        <v>0</v>
      </c>
      <c r="AA48" s="30">
        <v>0</v>
      </c>
      <c r="AB48" s="22">
        <v>0</v>
      </c>
      <c r="AC48" s="21"/>
      <c r="AE48" s="19"/>
      <c r="AH48" s="22"/>
      <c r="AK48" s="23"/>
      <c r="AL48" s="22"/>
    </row>
    <row r="49" spans="3:38" x14ac:dyDescent="0.45">
      <c r="C49" s="26" t="s">
        <v>67</v>
      </c>
      <c r="D49" s="26"/>
      <c r="E49" s="26"/>
      <c r="F49" s="29" t="str">
        <f>"n"</f>
        <v>n</v>
      </c>
      <c r="N49" s="17">
        <v>2</v>
      </c>
      <c r="O49" s="30">
        <v>0</v>
      </c>
      <c r="P49" s="22">
        <v>0</v>
      </c>
      <c r="R49" s="18"/>
      <c r="S49" s="30">
        <v>0</v>
      </c>
      <c r="T49" s="22">
        <v>0</v>
      </c>
      <c r="W49" s="30">
        <v>0</v>
      </c>
      <c r="X49" s="22">
        <v>0</v>
      </c>
      <c r="AA49" s="30">
        <v>0</v>
      </c>
      <c r="AB49" s="22">
        <v>0</v>
      </c>
      <c r="AC49" s="21"/>
      <c r="AE49" s="19"/>
      <c r="AH49" s="22"/>
      <c r="AK49" s="23"/>
      <c r="AL49" s="22"/>
    </row>
    <row r="50" spans="3:38" x14ac:dyDescent="0.45">
      <c r="N50" s="17">
        <v>3</v>
      </c>
      <c r="O50" s="30">
        <v>0</v>
      </c>
      <c r="P50" s="22">
        <v>0</v>
      </c>
      <c r="R50" s="18"/>
      <c r="S50" s="30">
        <v>0</v>
      </c>
      <c r="T50" s="22">
        <v>0</v>
      </c>
      <c r="W50" s="30">
        <v>0</v>
      </c>
      <c r="X50" s="22">
        <v>0</v>
      </c>
      <c r="AA50" s="30">
        <v>0</v>
      </c>
      <c r="AB50" s="22">
        <v>0</v>
      </c>
      <c r="AC50" s="21"/>
      <c r="AE50" s="19"/>
      <c r="AH50" s="22"/>
      <c r="AK50" s="23"/>
      <c r="AL50" s="22"/>
    </row>
    <row r="51" spans="3:38" x14ac:dyDescent="0.45">
      <c r="N51" s="17">
        <v>4</v>
      </c>
      <c r="O51" s="30">
        <v>0</v>
      </c>
      <c r="P51" s="22">
        <v>0</v>
      </c>
      <c r="R51" s="18"/>
      <c r="S51" s="30">
        <v>0</v>
      </c>
      <c r="T51" s="22">
        <v>0</v>
      </c>
      <c r="W51" s="30">
        <v>0</v>
      </c>
      <c r="X51" s="22">
        <v>0</v>
      </c>
      <c r="AA51" s="30">
        <v>0</v>
      </c>
      <c r="AB51" s="22">
        <v>0</v>
      </c>
      <c r="AC51" s="21"/>
      <c r="AE51" s="19"/>
      <c r="AH51" s="22"/>
      <c r="AK51" s="23"/>
      <c r="AL51" s="22"/>
    </row>
    <row r="52" spans="3:38" x14ac:dyDescent="0.45">
      <c r="N52" s="17">
        <v>5</v>
      </c>
      <c r="O52" s="30">
        <v>0</v>
      </c>
      <c r="P52" s="22">
        <v>0</v>
      </c>
      <c r="R52" s="18"/>
      <c r="S52" s="30">
        <v>0</v>
      </c>
      <c r="T52" s="22">
        <v>0</v>
      </c>
      <c r="W52" s="30">
        <v>0</v>
      </c>
      <c r="X52" s="22">
        <v>0</v>
      </c>
      <c r="AA52" s="30">
        <v>0</v>
      </c>
      <c r="AB52" s="22">
        <v>0</v>
      </c>
      <c r="AC52" s="21"/>
      <c r="AE52" s="19"/>
      <c r="AH52" s="22"/>
      <c r="AK52" s="23"/>
      <c r="AL52" s="22"/>
    </row>
    <row r="53" spans="3:38" x14ac:dyDescent="0.45">
      <c r="N53" s="17">
        <v>6</v>
      </c>
      <c r="O53" s="30">
        <v>0</v>
      </c>
      <c r="P53" s="22">
        <v>0</v>
      </c>
      <c r="R53" s="18"/>
      <c r="S53" s="30">
        <v>0</v>
      </c>
      <c r="T53" s="22">
        <v>0</v>
      </c>
      <c r="W53" s="30">
        <v>0</v>
      </c>
      <c r="X53" s="22">
        <v>0</v>
      </c>
      <c r="AA53" s="30">
        <v>0</v>
      </c>
      <c r="AB53" s="22">
        <v>0</v>
      </c>
      <c r="AC53" s="21"/>
      <c r="AE53" s="19"/>
      <c r="AH53" s="22"/>
      <c r="AK53" s="23"/>
      <c r="AL53" s="22"/>
    </row>
    <row r="54" spans="3:38" x14ac:dyDescent="0.45">
      <c r="N54" s="17">
        <v>7</v>
      </c>
      <c r="O54" s="30">
        <v>0</v>
      </c>
      <c r="P54" s="22">
        <v>0</v>
      </c>
      <c r="R54" s="18"/>
      <c r="S54" s="30">
        <v>0</v>
      </c>
      <c r="T54" s="22">
        <v>0</v>
      </c>
      <c r="W54" s="30">
        <v>0</v>
      </c>
      <c r="X54" s="22">
        <v>0</v>
      </c>
      <c r="AA54" s="30">
        <v>0</v>
      </c>
      <c r="AB54" s="22">
        <v>0</v>
      </c>
      <c r="AC54" s="21"/>
      <c r="AE54" s="19"/>
      <c r="AH54" s="22"/>
      <c r="AK54" s="23"/>
      <c r="AL54" s="22"/>
    </row>
    <row r="55" spans="3:38" x14ac:dyDescent="0.45">
      <c r="N55" s="17">
        <v>8</v>
      </c>
      <c r="O55" s="30">
        <v>0</v>
      </c>
      <c r="P55" s="22">
        <v>0</v>
      </c>
      <c r="R55" s="18"/>
      <c r="S55" s="30">
        <v>0</v>
      </c>
      <c r="T55" s="22">
        <v>0</v>
      </c>
      <c r="W55" s="30">
        <v>0</v>
      </c>
      <c r="X55" s="22">
        <v>0</v>
      </c>
      <c r="AA55" s="30">
        <v>0</v>
      </c>
      <c r="AB55" s="22">
        <v>0</v>
      </c>
      <c r="AC55" s="21"/>
      <c r="AE55" s="19"/>
      <c r="AH55" s="22"/>
      <c r="AK55" s="23"/>
      <c r="AL55" s="22"/>
    </row>
    <row r="56" spans="3:38" x14ac:dyDescent="0.45">
      <c r="N56" s="17">
        <v>9</v>
      </c>
      <c r="O56" s="30">
        <v>0</v>
      </c>
      <c r="P56" s="22">
        <v>0</v>
      </c>
      <c r="R56" s="18"/>
      <c r="S56" s="30">
        <v>0</v>
      </c>
      <c r="T56" s="22">
        <v>0</v>
      </c>
      <c r="W56" s="30">
        <v>0</v>
      </c>
      <c r="X56" s="22">
        <v>0</v>
      </c>
      <c r="AA56" s="30">
        <v>0</v>
      </c>
      <c r="AB56" s="22">
        <v>0</v>
      </c>
      <c r="AC56" s="21"/>
      <c r="AE56" s="19"/>
      <c r="AH56" s="22"/>
      <c r="AK56" s="23"/>
      <c r="AL56" s="22"/>
    </row>
    <row r="57" spans="3:38" x14ac:dyDescent="0.45">
      <c r="N57" s="17">
        <v>10</v>
      </c>
      <c r="O57" s="30">
        <v>0</v>
      </c>
      <c r="P57" s="22">
        <v>0</v>
      </c>
      <c r="R57" s="18"/>
      <c r="S57" s="30">
        <v>0</v>
      </c>
      <c r="T57" s="22">
        <v>0</v>
      </c>
      <c r="W57" s="30">
        <v>0</v>
      </c>
      <c r="X57" s="22">
        <v>0</v>
      </c>
      <c r="AA57" s="30">
        <v>0</v>
      </c>
      <c r="AB57" s="22">
        <v>0</v>
      </c>
      <c r="AC57" s="21"/>
      <c r="AE57" s="19"/>
      <c r="AH57" s="22"/>
      <c r="AK57" s="23"/>
      <c r="AL57" s="22"/>
    </row>
    <row r="58" spans="3:38" x14ac:dyDescent="0.45">
      <c r="N58" s="17">
        <v>11</v>
      </c>
      <c r="O58" s="30">
        <v>0</v>
      </c>
      <c r="P58" s="22">
        <v>0</v>
      </c>
      <c r="R58" s="18"/>
      <c r="S58" s="30">
        <v>0</v>
      </c>
      <c r="T58" s="22">
        <v>0</v>
      </c>
      <c r="W58" s="30">
        <v>0</v>
      </c>
      <c r="X58" s="22">
        <v>0</v>
      </c>
      <c r="AA58" s="30">
        <v>0</v>
      </c>
      <c r="AB58" s="22">
        <v>0</v>
      </c>
      <c r="AC58" s="21"/>
      <c r="AE58" s="19"/>
      <c r="AH58" s="22"/>
      <c r="AK58" s="23"/>
      <c r="AL58" s="22"/>
    </row>
    <row r="59" spans="3:38" x14ac:dyDescent="0.45">
      <c r="N59" s="17">
        <v>12</v>
      </c>
      <c r="O59" s="30">
        <v>0</v>
      </c>
      <c r="P59" s="22">
        <v>0</v>
      </c>
      <c r="R59" s="18"/>
      <c r="S59" s="30">
        <v>0</v>
      </c>
      <c r="T59" s="22">
        <v>0</v>
      </c>
      <c r="W59" s="30">
        <v>0</v>
      </c>
      <c r="X59" s="22">
        <v>0</v>
      </c>
      <c r="AA59" s="30">
        <v>0</v>
      </c>
      <c r="AB59" s="22">
        <v>0</v>
      </c>
      <c r="AC59" s="21"/>
      <c r="AE59" s="19"/>
      <c r="AH59" s="22"/>
      <c r="AK59" s="23"/>
      <c r="AL59" s="22"/>
    </row>
    <row r="60" spans="3:38" x14ac:dyDescent="0.45">
      <c r="N60" s="17">
        <v>13</v>
      </c>
      <c r="O60" s="30">
        <v>0</v>
      </c>
      <c r="P60" s="22">
        <v>0</v>
      </c>
      <c r="R60" s="18"/>
      <c r="S60" s="30">
        <v>0</v>
      </c>
      <c r="T60" s="22">
        <v>0</v>
      </c>
      <c r="W60" s="30">
        <v>0</v>
      </c>
      <c r="X60" s="22">
        <v>0</v>
      </c>
      <c r="AA60" s="30">
        <v>0</v>
      </c>
      <c r="AB60" s="22">
        <v>0</v>
      </c>
      <c r="AC60" s="21"/>
      <c r="AE60" s="19"/>
      <c r="AH60" s="22"/>
      <c r="AK60" s="23"/>
      <c r="AL60" s="22"/>
    </row>
    <row r="61" spans="3:38" x14ac:dyDescent="0.45">
      <c r="N61" s="17">
        <v>14</v>
      </c>
      <c r="O61" s="30">
        <v>0</v>
      </c>
      <c r="P61" s="22">
        <v>0</v>
      </c>
      <c r="R61" s="18"/>
      <c r="S61" s="30">
        <v>0</v>
      </c>
      <c r="T61" s="22">
        <v>0</v>
      </c>
      <c r="W61" s="30">
        <v>0</v>
      </c>
      <c r="X61" s="22">
        <v>0</v>
      </c>
      <c r="AA61" s="30">
        <v>0</v>
      </c>
      <c r="AB61" s="22">
        <v>0</v>
      </c>
      <c r="AC61" s="21"/>
      <c r="AE61" s="19"/>
      <c r="AH61" s="22"/>
      <c r="AK61" s="23"/>
      <c r="AL61" s="22"/>
    </row>
    <row r="62" spans="3:38" x14ac:dyDescent="0.45">
      <c r="N62" s="17" t="s">
        <v>53</v>
      </c>
      <c r="O62" s="30">
        <v>0</v>
      </c>
      <c r="P62" s="22">
        <v>0</v>
      </c>
      <c r="R62" s="18"/>
      <c r="S62" s="30">
        <v>0</v>
      </c>
      <c r="T62" s="22">
        <v>0</v>
      </c>
      <c r="W62" s="30">
        <v>0</v>
      </c>
      <c r="X62" s="22">
        <v>0</v>
      </c>
      <c r="AA62" s="30">
        <v>0</v>
      </c>
      <c r="AB62" s="22">
        <v>0</v>
      </c>
      <c r="AC62" s="21"/>
      <c r="AE62" s="19"/>
      <c r="AH62" s="22"/>
      <c r="AK62" s="23"/>
      <c r="AL62" s="22"/>
    </row>
    <row r="64" spans="3:38" x14ac:dyDescent="0.45">
      <c r="N64" t="s">
        <v>54</v>
      </c>
      <c r="O64" s="31">
        <f>SUM(O47:O62)</f>
        <v>0</v>
      </c>
      <c r="P64" s="2"/>
      <c r="S64" s="31">
        <f>SUM(S47:S62)</f>
        <v>0</v>
      </c>
      <c r="T64" s="2"/>
      <c r="W64" s="31">
        <f>SUM(W47:W62)</f>
        <v>0</v>
      </c>
      <c r="X64" s="2"/>
      <c r="AA64" s="31">
        <f>SUM(AA47:AA62)</f>
        <v>0</v>
      </c>
      <c r="AB64" s="2"/>
      <c r="AE64" s="2"/>
    </row>
    <row r="65" spans="1:38" x14ac:dyDescent="0.45">
      <c r="N65" s="17"/>
      <c r="P65" s="23"/>
      <c r="Q65" s="22"/>
      <c r="U65" s="23"/>
      <c r="V65" s="22"/>
      <c r="W65" s="22"/>
      <c r="X65" s="22"/>
      <c r="Z65" s="23"/>
      <c r="AA65" s="22"/>
      <c r="AB65" s="22"/>
      <c r="AC65" s="17"/>
      <c r="AE65" s="23"/>
      <c r="AF65" s="22"/>
      <c r="AH65" s="22"/>
      <c r="AK65" s="23"/>
      <c r="AL65" s="22"/>
    </row>
    <row r="66" spans="1:38" x14ac:dyDescent="0.45">
      <c r="N66" s="17"/>
      <c r="P66" s="23"/>
      <c r="Q66" s="22"/>
      <c r="U66" s="23"/>
      <c r="V66" s="22"/>
      <c r="W66" s="22"/>
      <c r="X66" s="22"/>
      <c r="Z66" s="23"/>
      <c r="AA66" s="22"/>
      <c r="AB66" s="22"/>
      <c r="AC66" s="17"/>
      <c r="AE66" s="23"/>
      <c r="AF66" s="22"/>
      <c r="AH66" s="22"/>
      <c r="AK66" s="23"/>
      <c r="AL66" s="22"/>
    </row>
    <row r="67" spans="1:38" x14ac:dyDescent="0.45">
      <c r="N67" s="17"/>
      <c r="P67" s="23"/>
      <c r="Q67" s="22"/>
      <c r="U67" s="23"/>
      <c r="V67" s="22"/>
      <c r="W67" s="22"/>
      <c r="X67" s="22"/>
      <c r="Z67" s="23"/>
      <c r="AA67" s="22"/>
      <c r="AB67" s="22"/>
      <c r="AC67" s="17"/>
      <c r="AE67" s="23"/>
      <c r="AF67" s="22"/>
      <c r="AH67" s="22"/>
      <c r="AK67" s="23"/>
      <c r="AL67" s="22"/>
    </row>
    <row r="68" spans="1:38" ht="22.5" x14ac:dyDescent="0.75">
      <c r="A68" s="3" t="s">
        <v>22</v>
      </c>
      <c r="C68" s="1" t="s">
        <v>23</v>
      </c>
      <c r="E68" s="2"/>
      <c r="F68" s="3" t="s">
        <v>24</v>
      </c>
      <c r="J68" s="3" t="str">
        <f>J1</f>
        <v>VERSION 2.2 (17/8/98)</v>
      </c>
      <c r="N68" s="3" t="s">
        <v>26</v>
      </c>
      <c r="P68" s="5" t="str">
        <f>($C$3)</f>
        <v>p7eINT_metier</v>
      </c>
      <c r="T68" s="6" t="s">
        <v>27</v>
      </c>
      <c r="W68" s="7" t="str">
        <f>($C$5)</f>
        <v>Plaice VIIe - International (Used metier based datasets)</v>
      </c>
    </row>
    <row r="69" spans="1:38" x14ac:dyDescent="0.45">
      <c r="F69" s="3"/>
      <c r="N69" s="3"/>
    </row>
    <row r="70" spans="1:38" x14ac:dyDescent="0.45">
      <c r="A70" s="3" t="s">
        <v>26</v>
      </c>
      <c r="C70" s="8" t="str">
        <f>C3</f>
        <v>p7eINT_metier</v>
      </c>
      <c r="N70" s="6" t="s">
        <v>29</v>
      </c>
      <c r="P70" s="5">
        <f>($B$7)</f>
        <v>2012</v>
      </c>
      <c r="Q70" s="9"/>
      <c r="R70" s="9"/>
      <c r="S70" s="9"/>
      <c r="T70" s="6" t="s">
        <v>30</v>
      </c>
      <c r="U70" s="10"/>
      <c r="W70" s="5" t="str">
        <f>($D$7)</f>
        <v>Combined</v>
      </c>
    </row>
    <row r="71" spans="1:38" x14ac:dyDescent="0.45">
      <c r="A71" s="3"/>
      <c r="N71" s="6"/>
      <c r="P71" s="6"/>
      <c r="Q71" s="9"/>
      <c r="R71" s="9"/>
      <c r="S71" s="9"/>
      <c r="U71" s="10"/>
    </row>
    <row r="72" spans="1:38" x14ac:dyDescent="0.45">
      <c r="A72" s="6" t="s">
        <v>27</v>
      </c>
      <c r="C72" s="11" t="str">
        <f>C5</f>
        <v>Plaice VIIe - International (Used metier based datasets)</v>
      </c>
      <c r="D72" s="9"/>
      <c r="E72" s="9"/>
      <c r="G72" s="10"/>
      <c r="N72" s="6" t="s">
        <v>32</v>
      </c>
      <c r="P72" s="36">
        <f>($F$7)</f>
        <v>42129</v>
      </c>
      <c r="Q72" s="2"/>
      <c r="R72" s="2"/>
      <c r="T72" s="6" t="s">
        <v>33</v>
      </c>
      <c r="U72" s="2"/>
      <c r="W72" s="5" t="str">
        <f>($J$7)</f>
        <v>idh</v>
      </c>
    </row>
    <row r="73" spans="1:38" x14ac:dyDescent="0.45">
      <c r="A73" s="6"/>
      <c r="C73" s="6"/>
      <c r="D73" s="9"/>
      <c r="E73" s="9"/>
      <c r="G73" s="10"/>
    </row>
    <row r="74" spans="1:38" x14ac:dyDescent="0.45">
      <c r="A74" s="6" t="s">
        <v>29</v>
      </c>
      <c r="B74" s="12">
        <f>B7</f>
        <v>2012</v>
      </c>
      <c r="C74" s="9" t="s">
        <v>30</v>
      </c>
      <c r="D74" s="13" t="str">
        <f>D7</f>
        <v>Combined</v>
      </c>
      <c r="E74" s="4" t="s">
        <v>32</v>
      </c>
      <c r="F74" s="35">
        <f>F7</f>
        <v>42129</v>
      </c>
      <c r="G74" s="2"/>
      <c r="I74" s="4" t="s">
        <v>33</v>
      </c>
      <c r="J74" s="12" t="str">
        <f>J7</f>
        <v>idh</v>
      </c>
    </row>
    <row r="75" spans="1:38" x14ac:dyDescent="0.45">
      <c r="A75" s="6"/>
      <c r="B75" s="12"/>
      <c r="C75" s="9"/>
      <c r="D75" s="13"/>
      <c r="E75" s="4"/>
      <c r="F75" s="14"/>
      <c r="G75" s="2"/>
      <c r="I75" s="4"/>
      <c r="J75" s="12"/>
      <c r="N75" s="15" t="s">
        <v>68</v>
      </c>
    </row>
    <row r="77" spans="1:38" x14ac:dyDescent="0.45">
      <c r="H77" s="16" t="s">
        <v>39</v>
      </c>
      <c r="I77" s="4"/>
      <c r="N77" s="3" t="s">
        <v>37</v>
      </c>
    </row>
    <row r="78" spans="1:38" x14ac:dyDescent="0.45">
      <c r="C78" s="16" t="s">
        <v>69</v>
      </c>
      <c r="D78" s="16" t="s">
        <v>70</v>
      </c>
      <c r="E78" s="16" t="s">
        <v>71</v>
      </c>
      <c r="F78" s="16" t="s">
        <v>72</v>
      </c>
      <c r="H78" s="16" t="s">
        <v>47</v>
      </c>
      <c r="I78" s="4"/>
      <c r="AE78" s="37" t="str">
        <f>J13</f>
        <v>TOTAL</v>
      </c>
      <c r="AF78" s="2"/>
    </row>
    <row r="79" spans="1:38" x14ac:dyDescent="0.45">
      <c r="A79" t="s">
        <v>48</v>
      </c>
      <c r="C79" s="20">
        <f>C15</f>
        <v>1366.2529999999999</v>
      </c>
      <c r="D79" s="20">
        <f>D15</f>
        <v>125.637</v>
      </c>
      <c r="E79" s="20">
        <f>E15</f>
        <v>0</v>
      </c>
      <c r="F79" s="20">
        <f>F15</f>
        <v>0</v>
      </c>
      <c r="H79" s="22">
        <f>SUM(C79:F79)</f>
        <v>1491.8899999999999</v>
      </c>
      <c r="O79" s="37" t="str">
        <f>C14</f>
        <v>International</v>
      </c>
      <c r="P79" s="2"/>
      <c r="S79" s="37" t="str">
        <f>D14</f>
        <v>Migration</v>
      </c>
      <c r="T79" s="2"/>
      <c r="W79" s="37" t="str">
        <f>E14</f>
        <v>-</v>
      </c>
      <c r="X79" s="2"/>
      <c r="AA79" s="37" t="str">
        <f>F14</f>
        <v>-</v>
      </c>
      <c r="AB79" s="2"/>
      <c r="AE79" s="37" t="str">
        <f>J14</f>
        <v>ANNUAL</v>
      </c>
      <c r="AF79" s="2"/>
    </row>
    <row r="80" spans="1:38" x14ac:dyDescent="0.45">
      <c r="A80" t="s">
        <v>73</v>
      </c>
      <c r="N80" s="17" t="s">
        <v>40</v>
      </c>
      <c r="O80" s="10" t="s">
        <v>41</v>
      </c>
      <c r="P80" s="10" t="s">
        <v>42</v>
      </c>
      <c r="S80" s="10" t="s">
        <v>41</v>
      </c>
      <c r="T80" s="10" t="s">
        <v>42</v>
      </c>
      <c r="U80" s="10"/>
      <c r="W80" s="10" t="s">
        <v>41</v>
      </c>
      <c r="X80" s="10" t="s">
        <v>42</v>
      </c>
      <c r="Y80" s="10"/>
      <c r="AA80" s="10" t="s">
        <v>41</v>
      </c>
      <c r="AB80" s="10" t="s">
        <v>42</v>
      </c>
      <c r="AC80" s="10"/>
      <c r="AE80" s="10" t="s">
        <v>74</v>
      </c>
      <c r="AF80" s="10" t="s">
        <v>75</v>
      </c>
    </row>
    <row r="81" spans="1:33" x14ac:dyDescent="0.45">
      <c r="N81" s="17">
        <v>0</v>
      </c>
      <c r="O81" s="30">
        <f>SUM($O$14*$C$21)</f>
        <v>0</v>
      </c>
      <c r="P81" s="22">
        <f t="shared" ref="P81:P96" si="0">P14</f>
        <v>0</v>
      </c>
      <c r="Q81" s="22">
        <f t="shared" ref="Q81:Q96" si="1">SUM(O81*P81)</f>
        <v>0</v>
      </c>
      <c r="S81" s="30">
        <f t="shared" ref="S81:S96" si="2">SUM(S14*$D$21)</f>
        <v>0</v>
      </c>
      <c r="T81" s="22">
        <f t="shared" ref="T81:T96" si="3">T14</f>
        <v>0</v>
      </c>
      <c r="U81" s="22">
        <f t="shared" ref="U81:U96" si="4">SUM(S81*T81)</f>
        <v>0</v>
      </c>
      <c r="W81" s="30">
        <f t="shared" ref="W81:W96" si="5">SUM(W14*$E$21)</f>
        <v>0</v>
      </c>
      <c r="X81" s="22">
        <f t="shared" ref="X81:X96" si="6">X14</f>
        <v>0</v>
      </c>
      <c r="Y81" s="22">
        <f t="shared" ref="Y81:Y96" si="7">SUM(W81*X81)</f>
        <v>0</v>
      </c>
      <c r="AA81" s="30">
        <f t="shared" ref="AA81:AA96" si="8">SUM(AA14*$F$21)</f>
        <v>0</v>
      </c>
      <c r="AB81" s="22">
        <f t="shared" ref="AB81:AB96" si="9">AB14</f>
        <v>0</v>
      </c>
      <c r="AC81" s="22">
        <f t="shared" ref="AC81:AC96" si="10">SUM(AA81*AB81)</f>
        <v>0</v>
      </c>
      <c r="AE81" s="30">
        <f t="shared" ref="AE81:AE96" si="11">SUM(AA81+W81+S81+O81)*$J$21</f>
        <v>0</v>
      </c>
      <c r="AF81" s="22">
        <f t="shared" ref="AF81:AF96" si="12">IF(O81+S81+W81+AA81 =0,0,(P81*O81 +T81*S81+ X81*W81 +AB81*AA81)/(O81+S81+W81+AA81))</f>
        <v>0</v>
      </c>
      <c r="AG81">
        <f t="shared" ref="AG81:AG96" si="13">SUM(AE81*AF81)</f>
        <v>0</v>
      </c>
    </row>
    <row r="82" spans="1:33" x14ac:dyDescent="0.45">
      <c r="A82" t="s">
        <v>52</v>
      </c>
      <c r="C82" s="24">
        <f>C24</f>
        <v>1.0002191614583826</v>
      </c>
      <c r="D82" s="24">
        <f>D24</f>
        <v>0.99990881667024845</v>
      </c>
      <c r="E82" s="24">
        <f>E24</f>
        <v>0</v>
      </c>
      <c r="F82" s="24">
        <f>F24</f>
        <v>0</v>
      </c>
      <c r="G82" s="10"/>
      <c r="H82" s="24">
        <f>J24</f>
        <v>1.0001930262955043</v>
      </c>
      <c r="I82" s="10"/>
      <c r="N82" s="17">
        <v>1</v>
      </c>
      <c r="O82" s="30">
        <f>SUM($O$15*$C$21)</f>
        <v>0</v>
      </c>
      <c r="P82" s="22">
        <f t="shared" si="0"/>
        <v>0</v>
      </c>
      <c r="Q82" s="22">
        <f t="shared" si="1"/>
        <v>0</v>
      </c>
      <c r="S82" s="30">
        <f t="shared" si="2"/>
        <v>0</v>
      </c>
      <c r="T82" s="22">
        <f t="shared" si="3"/>
        <v>0</v>
      </c>
      <c r="U82" s="22">
        <f t="shared" si="4"/>
        <v>0</v>
      </c>
      <c r="W82" s="30">
        <f t="shared" si="5"/>
        <v>0</v>
      </c>
      <c r="X82" s="22">
        <f t="shared" si="6"/>
        <v>0</v>
      </c>
      <c r="Y82" s="22">
        <f t="shared" si="7"/>
        <v>0</v>
      </c>
      <c r="AA82" s="30">
        <f t="shared" si="8"/>
        <v>0</v>
      </c>
      <c r="AB82" s="22">
        <f t="shared" si="9"/>
        <v>0</v>
      </c>
      <c r="AC82" s="22">
        <f t="shared" si="10"/>
        <v>0</v>
      </c>
      <c r="AE82" s="30">
        <f t="shared" si="11"/>
        <v>0</v>
      </c>
      <c r="AF82" s="22">
        <f t="shared" si="12"/>
        <v>0</v>
      </c>
      <c r="AG82">
        <f t="shared" si="13"/>
        <v>0</v>
      </c>
    </row>
    <row r="83" spans="1:33" x14ac:dyDescent="0.45">
      <c r="N83" s="17">
        <v>2</v>
      </c>
      <c r="O83" s="30">
        <f>SUM($O$16*$C$21)</f>
        <v>202057</v>
      </c>
      <c r="P83" s="22">
        <f t="shared" si="0"/>
        <v>0.27300000000000002</v>
      </c>
      <c r="Q83" s="22">
        <f t="shared" si="1"/>
        <v>55161.561000000002</v>
      </c>
      <c r="S83" s="30">
        <f t="shared" si="2"/>
        <v>1541</v>
      </c>
      <c r="T83" s="22">
        <f t="shared" si="3"/>
        <v>0.25700000000000001</v>
      </c>
      <c r="U83" s="22">
        <f t="shared" si="4"/>
        <v>396.03700000000003</v>
      </c>
      <c r="W83" s="30">
        <f t="shared" si="5"/>
        <v>0</v>
      </c>
      <c r="X83" s="22">
        <f t="shared" si="6"/>
        <v>0</v>
      </c>
      <c r="Y83" s="22">
        <f t="shared" si="7"/>
        <v>0</v>
      </c>
      <c r="AA83" s="30">
        <f t="shared" si="8"/>
        <v>0</v>
      </c>
      <c r="AB83" s="22">
        <f t="shared" si="9"/>
        <v>0</v>
      </c>
      <c r="AC83" s="22">
        <f t="shared" si="10"/>
        <v>0</v>
      </c>
      <c r="AE83" s="30">
        <f t="shared" si="11"/>
        <v>203598</v>
      </c>
      <c r="AF83" s="22">
        <f t="shared" si="12"/>
        <v>0.27287889861393527</v>
      </c>
      <c r="AG83">
        <f t="shared" si="13"/>
        <v>55557.597999999991</v>
      </c>
    </row>
    <row r="84" spans="1:33" x14ac:dyDescent="0.45">
      <c r="N84" s="17">
        <v>3</v>
      </c>
      <c r="O84" s="30">
        <f>SUM($O$17*$C$21)</f>
        <v>1448005</v>
      </c>
      <c r="P84" s="22">
        <f t="shared" si="0"/>
        <v>0.32500000000000001</v>
      </c>
      <c r="Q84" s="22">
        <f t="shared" si="1"/>
        <v>470601.625</v>
      </c>
      <c r="S84" s="30">
        <f t="shared" si="2"/>
        <v>112581</v>
      </c>
      <c r="T84" s="22">
        <f t="shared" si="3"/>
        <v>0.29699999999999999</v>
      </c>
      <c r="U84" s="22">
        <f t="shared" si="4"/>
        <v>33436.557000000001</v>
      </c>
      <c r="W84" s="30">
        <f t="shared" si="5"/>
        <v>0</v>
      </c>
      <c r="X84" s="22">
        <f t="shared" si="6"/>
        <v>0</v>
      </c>
      <c r="Y84" s="22">
        <f t="shared" si="7"/>
        <v>0</v>
      </c>
      <c r="AA84" s="30">
        <f t="shared" si="8"/>
        <v>0</v>
      </c>
      <c r="AB84" s="22">
        <f t="shared" si="9"/>
        <v>0</v>
      </c>
      <c r="AC84" s="22">
        <f t="shared" si="10"/>
        <v>0</v>
      </c>
      <c r="AE84" s="30">
        <f t="shared" si="11"/>
        <v>1560586</v>
      </c>
      <c r="AF84" s="22">
        <f t="shared" si="12"/>
        <v>0.32298007415163282</v>
      </c>
      <c r="AG84">
        <f t="shared" si="13"/>
        <v>504038.18200000009</v>
      </c>
    </row>
    <row r="85" spans="1:33" x14ac:dyDescent="0.45">
      <c r="N85" s="17">
        <v>4</v>
      </c>
      <c r="O85" s="30">
        <f>SUM($O$18*$C$21)</f>
        <v>933216</v>
      </c>
      <c r="P85" s="22">
        <f t="shared" si="0"/>
        <v>0.39800000000000002</v>
      </c>
      <c r="Q85" s="22">
        <f t="shared" si="1"/>
        <v>371419.96799999999</v>
      </c>
      <c r="S85" s="30">
        <f t="shared" si="2"/>
        <v>132460</v>
      </c>
      <c r="T85" s="22">
        <f t="shared" si="3"/>
        <v>0.33900000000000002</v>
      </c>
      <c r="U85" s="22">
        <f t="shared" si="4"/>
        <v>44903.94</v>
      </c>
      <c r="W85" s="30">
        <f t="shared" si="5"/>
        <v>0</v>
      </c>
      <c r="X85" s="22">
        <f t="shared" si="6"/>
        <v>0</v>
      </c>
      <c r="Y85" s="22">
        <f t="shared" si="7"/>
        <v>0</v>
      </c>
      <c r="AA85" s="30">
        <f t="shared" si="8"/>
        <v>0</v>
      </c>
      <c r="AB85" s="22">
        <f t="shared" si="9"/>
        <v>0</v>
      </c>
      <c r="AC85" s="22">
        <f t="shared" si="10"/>
        <v>0</v>
      </c>
      <c r="AE85" s="30">
        <f t="shared" si="11"/>
        <v>1065676</v>
      </c>
      <c r="AF85" s="22">
        <f t="shared" si="12"/>
        <v>0.39066649525747038</v>
      </c>
      <c r="AG85">
        <f t="shared" si="13"/>
        <v>416323.908</v>
      </c>
    </row>
    <row r="86" spans="1:33" x14ac:dyDescent="0.45">
      <c r="N86" s="17">
        <v>5</v>
      </c>
      <c r="O86" s="30">
        <f>SUM($O$19*$C$21)</f>
        <v>327590</v>
      </c>
      <c r="P86" s="22">
        <f t="shared" si="0"/>
        <v>0.503</v>
      </c>
      <c r="Q86" s="22">
        <f t="shared" si="1"/>
        <v>164777.76999999999</v>
      </c>
      <c r="S86" s="30">
        <f t="shared" si="2"/>
        <v>44922</v>
      </c>
      <c r="T86" s="22">
        <f t="shared" si="3"/>
        <v>0.46600000000000003</v>
      </c>
      <c r="U86" s="22">
        <f t="shared" si="4"/>
        <v>20933.652000000002</v>
      </c>
      <c r="W86" s="30">
        <f t="shared" si="5"/>
        <v>0</v>
      </c>
      <c r="X86" s="22">
        <f t="shared" si="6"/>
        <v>0</v>
      </c>
      <c r="Y86" s="22">
        <f t="shared" si="7"/>
        <v>0</v>
      </c>
      <c r="AA86" s="30">
        <f t="shared" si="8"/>
        <v>0</v>
      </c>
      <c r="AB86" s="22">
        <f t="shared" si="9"/>
        <v>0</v>
      </c>
      <c r="AC86" s="22">
        <f t="shared" si="10"/>
        <v>0</v>
      </c>
      <c r="AE86" s="30">
        <f t="shared" si="11"/>
        <v>372512</v>
      </c>
      <c r="AF86" s="22">
        <f t="shared" si="12"/>
        <v>0.49853809273258309</v>
      </c>
      <c r="AG86">
        <f t="shared" si="13"/>
        <v>185711.42199999999</v>
      </c>
    </row>
    <row r="87" spans="1:33" x14ac:dyDescent="0.45">
      <c r="N87" s="17">
        <v>6</v>
      </c>
      <c r="O87" s="30">
        <f>SUM($O$20*$C$21)</f>
        <v>231002</v>
      </c>
      <c r="P87" s="22">
        <f t="shared" si="0"/>
        <v>0.59</v>
      </c>
      <c r="Q87" s="22">
        <f t="shared" si="1"/>
        <v>136291.18</v>
      </c>
      <c r="S87" s="30">
        <f t="shared" si="2"/>
        <v>22241</v>
      </c>
      <c r="T87" s="22">
        <f t="shared" si="3"/>
        <v>0.60199999999999998</v>
      </c>
      <c r="U87" s="22">
        <f t="shared" si="4"/>
        <v>13389.082</v>
      </c>
      <c r="W87" s="30">
        <f t="shared" si="5"/>
        <v>0</v>
      </c>
      <c r="X87" s="22">
        <f t="shared" si="6"/>
        <v>0</v>
      </c>
      <c r="Y87" s="22">
        <f t="shared" si="7"/>
        <v>0</v>
      </c>
      <c r="AA87" s="30">
        <f t="shared" si="8"/>
        <v>0</v>
      </c>
      <c r="AB87" s="22">
        <f t="shared" si="9"/>
        <v>0</v>
      </c>
      <c r="AC87" s="22">
        <f t="shared" si="10"/>
        <v>0</v>
      </c>
      <c r="AE87" s="30">
        <f t="shared" si="11"/>
        <v>253243</v>
      </c>
      <c r="AF87" s="22">
        <f t="shared" si="12"/>
        <v>0.59105389685006093</v>
      </c>
      <c r="AG87">
        <f t="shared" si="13"/>
        <v>149680.26199999999</v>
      </c>
    </row>
    <row r="88" spans="1:33" x14ac:dyDescent="0.45">
      <c r="N88" s="17">
        <v>7</v>
      </c>
      <c r="O88" s="30">
        <f>SUM($O$21*$C$21)</f>
        <v>96385</v>
      </c>
      <c r="P88" s="22">
        <f t="shared" si="0"/>
        <v>0.73799999999999999</v>
      </c>
      <c r="Q88" s="22">
        <f t="shared" si="1"/>
        <v>71132.13</v>
      </c>
      <c r="S88" s="30">
        <f t="shared" si="2"/>
        <v>4991</v>
      </c>
      <c r="T88" s="22">
        <f t="shared" si="3"/>
        <v>0.80200000000000005</v>
      </c>
      <c r="U88" s="22">
        <f t="shared" si="4"/>
        <v>4002.7820000000002</v>
      </c>
      <c r="W88" s="30">
        <f t="shared" si="5"/>
        <v>0</v>
      </c>
      <c r="X88" s="22">
        <f t="shared" si="6"/>
        <v>0</v>
      </c>
      <c r="Y88" s="22">
        <f t="shared" si="7"/>
        <v>0</v>
      </c>
      <c r="AA88" s="30">
        <f t="shared" si="8"/>
        <v>0</v>
      </c>
      <c r="AB88" s="22">
        <f t="shared" si="9"/>
        <v>0</v>
      </c>
      <c r="AC88" s="22">
        <f t="shared" si="10"/>
        <v>0</v>
      </c>
      <c r="AE88" s="30">
        <f t="shared" si="11"/>
        <v>101376</v>
      </c>
      <c r="AF88" s="22">
        <f t="shared" si="12"/>
        <v>0.7411508838383839</v>
      </c>
      <c r="AG88">
        <f t="shared" si="13"/>
        <v>75134.912000000011</v>
      </c>
    </row>
    <row r="89" spans="1:33" x14ac:dyDescent="0.45">
      <c r="N89" s="17">
        <v>8</v>
      </c>
      <c r="O89" s="30">
        <f>SUM($O$22*$C$21)</f>
        <v>44930</v>
      </c>
      <c r="P89" s="22">
        <f t="shared" si="0"/>
        <v>0.73499999999999999</v>
      </c>
      <c r="Q89" s="22">
        <f t="shared" si="1"/>
        <v>33023.550000000003</v>
      </c>
      <c r="S89" s="30">
        <f t="shared" si="2"/>
        <v>6083</v>
      </c>
      <c r="T89" s="22">
        <f t="shared" si="3"/>
        <v>1.008</v>
      </c>
      <c r="U89" s="22">
        <f t="shared" si="4"/>
        <v>6131.6639999999998</v>
      </c>
      <c r="W89" s="30">
        <f t="shared" si="5"/>
        <v>0</v>
      </c>
      <c r="X89" s="22">
        <f t="shared" si="6"/>
        <v>0</v>
      </c>
      <c r="Y89" s="22">
        <f t="shared" si="7"/>
        <v>0</v>
      </c>
      <c r="AA89" s="30">
        <f t="shared" si="8"/>
        <v>0</v>
      </c>
      <c r="AB89" s="22">
        <f t="shared" si="9"/>
        <v>0</v>
      </c>
      <c r="AC89" s="22">
        <f t="shared" si="10"/>
        <v>0</v>
      </c>
      <c r="AE89" s="30">
        <f t="shared" si="11"/>
        <v>51013</v>
      </c>
      <c r="AF89" s="22">
        <f t="shared" si="12"/>
        <v>0.767553643188991</v>
      </c>
      <c r="AG89">
        <f t="shared" si="13"/>
        <v>39155.214</v>
      </c>
    </row>
    <row r="90" spans="1:33" x14ac:dyDescent="0.45">
      <c r="N90" s="17">
        <v>9</v>
      </c>
      <c r="O90" s="30">
        <f>SUM($O$23*$C$21)</f>
        <v>20355</v>
      </c>
      <c r="P90" s="22">
        <f t="shared" si="0"/>
        <v>1.0289999999999999</v>
      </c>
      <c r="Q90" s="22">
        <f t="shared" si="1"/>
        <v>20945.294999999998</v>
      </c>
      <c r="S90" s="30">
        <f t="shared" si="2"/>
        <v>755</v>
      </c>
      <c r="T90" s="22">
        <f t="shared" si="3"/>
        <v>0.85199999999999998</v>
      </c>
      <c r="U90" s="22">
        <f t="shared" si="4"/>
        <v>643.26</v>
      </c>
      <c r="W90" s="30">
        <f t="shared" si="5"/>
        <v>0</v>
      </c>
      <c r="X90" s="22">
        <f t="shared" si="6"/>
        <v>0</v>
      </c>
      <c r="Y90" s="22">
        <f t="shared" si="7"/>
        <v>0</v>
      </c>
      <c r="AA90" s="30">
        <f t="shared" si="8"/>
        <v>0</v>
      </c>
      <c r="AB90" s="22">
        <f t="shared" si="9"/>
        <v>0</v>
      </c>
      <c r="AC90" s="22">
        <f t="shared" si="10"/>
        <v>0</v>
      </c>
      <c r="AE90" s="30">
        <f t="shared" si="11"/>
        <v>21110</v>
      </c>
      <c r="AF90" s="22">
        <f t="shared" si="12"/>
        <v>1.0226695878730458</v>
      </c>
      <c r="AG90">
        <f t="shared" si="13"/>
        <v>21588.554999999997</v>
      </c>
    </row>
    <row r="91" spans="1:33" x14ac:dyDescent="0.45">
      <c r="N91" s="17">
        <v>10</v>
      </c>
      <c r="O91" s="30">
        <f>SUM($O$24*$C$21)</f>
        <v>6850</v>
      </c>
      <c r="P91" s="22">
        <f t="shared" si="0"/>
        <v>1.2849999999999999</v>
      </c>
      <c r="Q91" s="22">
        <f t="shared" si="1"/>
        <v>8802.25</v>
      </c>
      <c r="S91" s="30">
        <f t="shared" si="2"/>
        <v>1785</v>
      </c>
      <c r="T91" s="22">
        <f t="shared" si="3"/>
        <v>1.002</v>
      </c>
      <c r="U91" s="22">
        <f t="shared" si="4"/>
        <v>1788.57</v>
      </c>
      <c r="W91" s="30">
        <f t="shared" si="5"/>
        <v>0</v>
      </c>
      <c r="X91" s="22">
        <f t="shared" si="6"/>
        <v>0</v>
      </c>
      <c r="Y91" s="22">
        <f t="shared" si="7"/>
        <v>0</v>
      </c>
      <c r="AA91" s="30">
        <f t="shared" si="8"/>
        <v>0</v>
      </c>
      <c r="AB91" s="22">
        <f t="shared" si="9"/>
        <v>0</v>
      </c>
      <c r="AC91" s="22">
        <f t="shared" si="10"/>
        <v>0</v>
      </c>
      <c r="AE91" s="30">
        <f t="shared" si="11"/>
        <v>8635</v>
      </c>
      <c r="AF91" s="22">
        <f t="shared" si="12"/>
        <v>1.2264991314418066</v>
      </c>
      <c r="AG91">
        <f t="shared" si="13"/>
        <v>10590.82</v>
      </c>
    </row>
    <row r="92" spans="1:33" x14ac:dyDescent="0.45">
      <c r="N92" s="17">
        <v>11</v>
      </c>
      <c r="O92" s="30">
        <f>SUM($O$25*$C$21)</f>
        <v>9878</v>
      </c>
      <c r="P92" s="22">
        <f t="shared" si="0"/>
        <v>1.0880000000000001</v>
      </c>
      <c r="Q92" s="22">
        <f t="shared" si="1"/>
        <v>10747.264000000001</v>
      </c>
      <c r="S92" s="30">
        <f t="shared" si="2"/>
        <v>0</v>
      </c>
      <c r="T92" s="22">
        <f t="shared" si="3"/>
        <v>0</v>
      </c>
      <c r="U92" s="22">
        <f t="shared" si="4"/>
        <v>0</v>
      </c>
      <c r="W92" s="30">
        <f t="shared" si="5"/>
        <v>0</v>
      </c>
      <c r="X92" s="22">
        <f t="shared" si="6"/>
        <v>0</v>
      </c>
      <c r="Y92" s="22">
        <f t="shared" si="7"/>
        <v>0</v>
      </c>
      <c r="AA92" s="30">
        <f t="shared" si="8"/>
        <v>0</v>
      </c>
      <c r="AB92" s="22">
        <f t="shared" si="9"/>
        <v>0</v>
      </c>
      <c r="AC92" s="22">
        <f t="shared" si="10"/>
        <v>0</v>
      </c>
      <c r="AE92" s="30">
        <f t="shared" si="11"/>
        <v>9878</v>
      </c>
      <c r="AF92" s="22">
        <f t="shared" si="12"/>
        <v>1.0880000000000001</v>
      </c>
      <c r="AG92">
        <f t="shared" si="13"/>
        <v>10747.264000000001</v>
      </c>
    </row>
    <row r="93" spans="1:33" x14ac:dyDescent="0.45">
      <c r="N93" s="17">
        <v>12</v>
      </c>
      <c r="O93" s="30">
        <f>SUM($O$26*$C$21)</f>
        <v>3709</v>
      </c>
      <c r="P93" s="22">
        <f t="shared" si="0"/>
        <v>1.226</v>
      </c>
      <c r="Q93" s="22">
        <f t="shared" si="1"/>
        <v>4547.2339999999995</v>
      </c>
      <c r="S93" s="30">
        <f t="shared" si="2"/>
        <v>0</v>
      </c>
      <c r="T93" s="22">
        <f t="shared" si="3"/>
        <v>0</v>
      </c>
      <c r="U93" s="22">
        <f t="shared" si="4"/>
        <v>0</v>
      </c>
      <c r="W93" s="30">
        <f t="shared" si="5"/>
        <v>0</v>
      </c>
      <c r="X93" s="22">
        <f t="shared" si="6"/>
        <v>0</v>
      </c>
      <c r="Y93" s="22">
        <f t="shared" si="7"/>
        <v>0</v>
      </c>
      <c r="AA93" s="30">
        <f t="shared" si="8"/>
        <v>0</v>
      </c>
      <c r="AB93" s="22">
        <f t="shared" si="9"/>
        <v>0</v>
      </c>
      <c r="AC93" s="22">
        <f t="shared" si="10"/>
        <v>0</v>
      </c>
      <c r="AE93" s="30">
        <f t="shared" si="11"/>
        <v>3709</v>
      </c>
      <c r="AF93" s="22">
        <f t="shared" si="12"/>
        <v>1.2259999999999998</v>
      </c>
      <c r="AG93">
        <f t="shared" si="13"/>
        <v>4547.2339999999995</v>
      </c>
    </row>
    <row r="94" spans="1:33" x14ac:dyDescent="0.45">
      <c r="N94" s="17">
        <v>13</v>
      </c>
      <c r="O94" s="30">
        <f>SUM($O$27*$C$21)</f>
        <v>4843</v>
      </c>
      <c r="P94" s="22">
        <f t="shared" si="0"/>
        <v>1.554</v>
      </c>
      <c r="Q94" s="22">
        <f t="shared" si="1"/>
        <v>7526.0219999999999</v>
      </c>
      <c r="S94" s="30">
        <f t="shared" si="2"/>
        <v>0</v>
      </c>
      <c r="T94" s="22">
        <f t="shared" si="3"/>
        <v>0</v>
      </c>
      <c r="U94" s="22">
        <f t="shared" si="4"/>
        <v>0</v>
      </c>
      <c r="W94" s="30">
        <f t="shared" si="5"/>
        <v>0</v>
      </c>
      <c r="X94" s="22">
        <f t="shared" si="6"/>
        <v>0</v>
      </c>
      <c r="Y94" s="22">
        <f t="shared" si="7"/>
        <v>0</v>
      </c>
      <c r="AA94" s="30">
        <f t="shared" si="8"/>
        <v>0</v>
      </c>
      <c r="AB94" s="22">
        <f t="shared" si="9"/>
        <v>0</v>
      </c>
      <c r="AC94" s="22">
        <f t="shared" si="10"/>
        <v>0</v>
      </c>
      <c r="AE94" s="30">
        <f t="shared" si="11"/>
        <v>4843</v>
      </c>
      <c r="AF94" s="22">
        <f t="shared" si="12"/>
        <v>1.554</v>
      </c>
      <c r="AG94">
        <f t="shared" si="13"/>
        <v>7526.0219999999999</v>
      </c>
    </row>
    <row r="95" spans="1:33" x14ac:dyDescent="0.45">
      <c r="N95" s="17">
        <v>14</v>
      </c>
      <c r="O95" s="30">
        <f>SUM($O$28*$C$21)</f>
        <v>633</v>
      </c>
      <c r="P95" s="22">
        <f t="shared" si="0"/>
        <v>1.7110000000000001</v>
      </c>
      <c r="Q95" s="22">
        <f t="shared" si="1"/>
        <v>1083.0630000000001</v>
      </c>
      <c r="S95" s="30">
        <f t="shared" si="2"/>
        <v>0</v>
      </c>
      <c r="T95" s="22">
        <f t="shared" si="3"/>
        <v>0</v>
      </c>
      <c r="U95" s="22">
        <f t="shared" si="4"/>
        <v>0</v>
      </c>
      <c r="W95" s="30">
        <f t="shared" si="5"/>
        <v>0</v>
      </c>
      <c r="X95" s="22">
        <f t="shared" si="6"/>
        <v>0</v>
      </c>
      <c r="Y95" s="22">
        <f t="shared" si="7"/>
        <v>0</v>
      </c>
      <c r="AA95" s="30">
        <f t="shared" si="8"/>
        <v>0</v>
      </c>
      <c r="AB95" s="22">
        <f t="shared" si="9"/>
        <v>0</v>
      </c>
      <c r="AC95" s="22">
        <f t="shared" si="10"/>
        <v>0</v>
      </c>
      <c r="AE95" s="30">
        <f t="shared" si="11"/>
        <v>633</v>
      </c>
      <c r="AF95" s="22">
        <f t="shared" si="12"/>
        <v>1.7110000000000001</v>
      </c>
      <c r="AG95">
        <f t="shared" si="13"/>
        <v>1083.0630000000001</v>
      </c>
    </row>
    <row r="96" spans="1:33" x14ac:dyDescent="0.45">
      <c r="N96" s="17" t="s">
        <v>53</v>
      </c>
      <c r="O96" s="30">
        <f>SUM($O$29*$C$21)</f>
        <v>7217</v>
      </c>
      <c r="P96" s="22">
        <f t="shared" si="0"/>
        <v>1.454</v>
      </c>
      <c r="Q96" s="22">
        <f t="shared" si="1"/>
        <v>10493.518</v>
      </c>
      <c r="S96" s="30">
        <f t="shared" si="2"/>
        <v>0</v>
      </c>
      <c r="T96" s="22">
        <f t="shared" si="3"/>
        <v>0</v>
      </c>
      <c r="U96" s="22">
        <f t="shared" si="4"/>
        <v>0</v>
      </c>
      <c r="W96" s="30">
        <f t="shared" si="5"/>
        <v>0</v>
      </c>
      <c r="X96" s="22">
        <f t="shared" si="6"/>
        <v>0</v>
      </c>
      <c r="Y96" s="22">
        <f t="shared" si="7"/>
        <v>0</v>
      </c>
      <c r="AA96" s="30">
        <f t="shared" si="8"/>
        <v>0</v>
      </c>
      <c r="AB96" s="22">
        <f t="shared" si="9"/>
        <v>0</v>
      </c>
      <c r="AC96" s="22">
        <f t="shared" si="10"/>
        <v>0</v>
      </c>
      <c r="AE96" s="30">
        <f t="shared" si="11"/>
        <v>7217</v>
      </c>
      <c r="AF96" s="22">
        <f t="shared" si="12"/>
        <v>1.454</v>
      </c>
      <c r="AG96">
        <f t="shared" si="13"/>
        <v>10493.518</v>
      </c>
    </row>
    <row r="98" spans="14:33" x14ac:dyDescent="0.45">
      <c r="N98" t="s">
        <v>54</v>
      </c>
      <c r="O98" s="30">
        <f>SUM(O81:O96)</f>
        <v>3336670</v>
      </c>
      <c r="Q98" s="22">
        <f>SUM(Q81:Q96)</f>
        <v>1366552.4299999997</v>
      </c>
      <c r="S98" s="30">
        <f>SUM(S81:S96)</f>
        <v>327359</v>
      </c>
      <c r="U98" s="22">
        <f>SUM(U81:U96)</f>
        <v>125625.54400000001</v>
      </c>
      <c r="W98" s="30">
        <f>SUM(W81:W96)</f>
        <v>0</v>
      </c>
      <c r="Y98" s="22">
        <f>SUM(Y81:Y96)</f>
        <v>0</v>
      </c>
      <c r="AA98" s="30">
        <f>SUM(AA81:AA96)</f>
        <v>0</v>
      </c>
      <c r="AC98" s="22">
        <f>SUM(AC81:AC96)</f>
        <v>0</v>
      </c>
      <c r="AE98" s="30">
        <f>SUM(AE81:AE96)</f>
        <v>3664029</v>
      </c>
      <c r="AG98">
        <f>SUM(AG81:AG96)</f>
        <v>1492177.9739999999</v>
      </c>
    </row>
    <row r="101" spans="14:33" x14ac:dyDescent="0.45">
      <c r="N101" s="3" t="s">
        <v>26</v>
      </c>
      <c r="P101" s="5" t="str">
        <f>($C$3)</f>
        <v>p7eINT_metier</v>
      </c>
      <c r="T101" s="6" t="s">
        <v>27</v>
      </c>
      <c r="W101" s="7" t="str">
        <f>($C$5)</f>
        <v>Plaice VIIe - International (Used metier based datasets)</v>
      </c>
    </row>
    <row r="102" spans="14:33" x14ac:dyDescent="0.45">
      <c r="N102" s="3"/>
    </row>
    <row r="103" spans="14:33" x14ac:dyDescent="0.45">
      <c r="N103" s="6" t="s">
        <v>29</v>
      </c>
      <c r="P103" s="5">
        <f>($B$7)</f>
        <v>2012</v>
      </c>
      <c r="Q103" s="9"/>
      <c r="R103" s="9"/>
      <c r="S103" s="9"/>
      <c r="T103" s="6" t="s">
        <v>30</v>
      </c>
      <c r="U103" s="10"/>
      <c r="W103" s="5" t="str">
        <f>($D$7)</f>
        <v>Combined</v>
      </c>
    </row>
    <row r="104" spans="14:33" x14ac:dyDescent="0.45">
      <c r="N104" s="6"/>
      <c r="P104" s="6"/>
      <c r="Q104" s="9"/>
      <c r="R104" s="9"/>
      <c r="S104" s="9"/>
      <c r="U104" s="10"/>
    </row>
    <row r="105" spans="14:33" x14ac:dyDescent="0.45">
      <c r="N105" s="6" t="s">
        <v>32</v>
      </c>
      <c r="P105" s="36">
        <f>($F$7)</f>
        <v>42129</v>
      </c>
      <c r="Q105" s="2"/>
      <c r="R105" s="2"/>
      <c r="T105" s="6" t="s">
        <v>33</v>
      </c>
      <c r="U105" s="2"/>
      <c r="W105" s="5" t="str">
        <f>($J$7)</f>
        <v>idh</v>
      </c>
    </row>
    <row r="108" spans="14:33" x14ac:dyDescent="0.45">
      <c r="N108" s="15" t="s">
        <v>68</v>
      </c>
    </row>
    <row r="110" spans="14:33" x14ac:dyDescent="0.45">
      <c r="N110" s="3" t="s">
        <v>61</v>
      </c>
    </row>
    <row r="111" spans="14:33" x14ac:dyDescent="0.45">
      <c r="AE111" s="37" t="str">
        <f>J13</f>
        <v>TOTAL</v>
      </c>
      <c r="AF111" s="2"/>
    </row>
    <row r="112" spans="14:33" x14ac:dyDescent="0.45">
      <c r="O112" s="37" t="str">
        <f>C14</f>
        <v>International</v>
      </c>
      <c r="P112" s="2"/>
      <c r="S112" s="37" t="str">
        <f>D14</f>
        <v>Migration</v>
      </c>
      <c r="T112" s="2"/>
      <c r="W112" s="37" t="str">
        <f>E14</f>
        <v>-</v>
      </c>
      <c r="X112" s="2"/>
      <c r="AA112" s="37" t="str">
        <f>F14</f>
        <v>-</v>
      </c>
      <c r="AB112" s="37"/>
      <c r="AE112" s="37" t="str">
        <f>J14</f>
        <v>ANNUAL</v>
      </c>
      <c r="AF112" s="2"/>
    </row>
    <row r="113" spans="14:34" x14ac:dyDescent="0.45">
      <c r="N113" s="17" t="s">
        <v>40</v>
      </c>
      <c r="O113" s="10" t="s">
        <v>41</v>
      </c>
      <c r="P113" s="10" t="s">
        <v>42</v>
      </c>
      <c r="S113" s="10" t="s">
        <v>41</v>
      </c>
      <c r="T113" s="10" t="s">
        <v>42</v>
      </c>
      <c r="U113" s="10"/>
      <c r="W113" s="10" t="s">
        <v>41</v>
      </c>
      <c r="X113" s="10" t="s">
        <v>42</v>
      </c>
      <c r="Y113" s="10"/>
      <c r="AA113" s="10" t="s">
        <v>41</v>
      </c>
      <c r="AB113" s="10" t="s">
        <v>42</v>
      </c>
      <c r="AC113" s="10"/>
      <c r="AE113" s="10" t="s">
        <v>41</v>
      </c>
      <c r="AF113" s="10" t="s">
        <v>42</v>
      </c>
      <c r="AH113" s="10"/>
    </row>
    <row r="114" spans="14:34" x14ac:dyDescent="0.45">
      <c r="N114" s="17">
        <v>0</v>
      </c>
      <c r="O114" s="30">
        <f t="shared" ref="O114:O129" si="14">SUM(O47*$C$21)</f>
        <v>0</v>
      </c>
      <c r="P114" s="22">
        <f t="shared" ref="P114:P129" si="15">P47</f>
        <v>0</v>
      </c>
      <c r="Q114" s="22">
        <f t="shared" ref="Q114:Q129" si="16">SUM(O114*P114)</f>
        <v>0</v>
      </c>
      <c r="S114" s="30">
        <f t="shared" ref="S114:S129" si="17">SUM(S47*$D$21)</f>
        <v>0</v>
      </c>
      <c r="T114" s="22">
        <f t="shared" ref="T114:T129" si="18">T47</f>
        <v>0</v>
      </c>
      <c r="U114" s="22">
        <f t="shared" ref="U114:U129" si="19">SUM(S114*T114)</f>
        <v>0</v>
      </c>
      <c r="W114" s="30">
        <f t="shared" ref="W114:W129" si="20">SUM(W47*$E$21)</f>
        <v>0</v>
      </c>
      <c r="X114" s="22">
        <f t="shared" ref="X114:X129" si="21">X47</f>
        <v>0</v>
      </c>
      <c r="Y114" s="22">
        <f t="shared" ref="Y114:Y129" si="22">SUM(W114*X114)</f>
        <v>0</v>
      </c>
      <c r="AA114" s="30">
        <f t="shared" ref="AA114:AA129" si="23">SUM(AA47*$F$21)</f>
        <v>0</v>
      </c>
      <c r="AB114" s="22">
        <f t="shared" ref="AB114:AB129" si="24">AB47</f>
        <v>0</v>
      </c>
      <c r="AC114" s="22">
        <f>SUM(AA114*AB114)</f>
        <v>0</v>
      </c>
      <c r="AE114" s="30">
        <f t="shared" ref="AE114:AE129" si="25">SUM(AA114+W114+S114+O114)*$J$21</f>
        <v>0</v>
      </c>
      <c r="AF114" s="22">
        <f>IF(O114+S114+W114+AA114 =0,0,(P114*O114 +T114*S114+ X114*W114 +AB114*AA114)/(O114+S114+W114+AA114))</f>
        <v>0</v>
      </c>
      <c r="AG114">
        <f t="shared" ref="AG114:AG129" si="26">SUM(AE114*AF114)</f>
        <v>0</v>
      </c>
      <c r="AH114" s="22"/>
    </row>
    <row r="115" spans="14:34" x14ac:dyDescent="0.45">
      <c r="N115" s="17">
        <v>1</v>
      </c>
      <c r="O115" s="30">
        <f t="shared" si="14"/>
        <v>0</v>
      </c>
      <c r="P115" s="22">
        <f t="shared" si="15"/>
        <v>0</v>
      </c>
      <c r="Q115" s="22">
        <f t="shared" si="16"/>
        <v>0</v>
      </c>
      <c r="S115" s="30">
        <f t="shared" si="17"/>
        <v>0</v>
      </c>
      <c r="T115" s="22">
        <f t="shared" si="18"/>
        <v>0</v>
      </c>
      <c r="U115" s="22">
        <f t="shared" si="19"/>
        <v>0</v>
      </c>
      <c r="W115" s="30">
        <f t="shared" si="20"/>
        <v>0</v>
      </c>
      <c r="X115" s="22">
        <f t="shared" si="21"/>
        <v>0</v>
      </c>
      <c r="Y115" s="22">
        <f t="shared" si="22"/>
        <v>0</v>
      </c>
      <c r="AA115" s="30">
        <f t="shared" si="23"/>
        <v>0</v>
      </c>
      <c r="AB115" s="22">
        <f t="shared" si="24"/>
        <v>0</v>
      </c>
      <c r="AC115" s="22">
        <f t="shared" ref="AC115:AC129" si="27">SUM(AA115*AB115)</f>
        <v>0</v>
      </c>
      <c r="AE115" s="30">
        <f t="shared" si="25"/>
        <v>0</v>
      </c>
      <c r="AF115" s="22">
        <f t="shared" ref="AF115:AF129" si="28">IF(O115+S115+W115+AA115 =0,0,(P115*O115 +T115*S115+ X115*W115 +AB115*AA115)/(O115+S115+W115+AA115))</f>
        <v>0</v>
      </c>
      <c r="AG115">
        <f t="shared" si="26"/>
        <v>0</v>
      </c>
      <c r="AH115" s="22"/>
    </row>
    <row r="116" spans="14:34" x14ac:dyDescent="0.45">
      <c r="N116" s="17">
        <v>2</v>
      </c>
      <c r="O116" s="30">
        <f t="shared" si="14"/>
        <v>0</v>
      </c>
      <c r="P116" s="22">
        <f t="shared" si="15"/>
        <v>0</v>
      </c>
      <c r="Q116" s="22">
        <f t="shared" si="16"/>
        <v>0</v>
      </c>
      <c r="S116" s="30">
        <f t="shared" si="17"/>
        <v>0</v>
      </c>
      <c r="T116" s="22">
        <f t="shared" si="18"/>
        <v>0</v>
      </c>
      <c r="U116" s="22">
        <f t="shared" si="19"/>
        <v>0</v>
      </c>
      <c r="W116" s="30">
        <f t="shared" si="20"/>
        <v>0</v>
      </c>
      <c r="X116" s="22">
        <f t="shared" si="21"/>
        <v>0</v>
      </c>
      <c r="Y116" s="22">
        <f t="shared" si="22"/>
        <v>0</v>
      </c>
      <c r="AA116" s="30">
        <f t="shared" si="23"/>
        <v>0</v>
      </c>
      <c r="AB116" s="22">
        <f t="shared" si="24"/>
        <v>0</v>
      </c>
      <c r="AC116" s="22">
        <f t="shared" si="27"/>
        <v>0</v>
      </c>
      <c r="AE116" s="30">
        <f t="shared" si="25"/>
        <v>0</v>
      </c>
      <c r="AF116" s="22">
        <f t="shared" si="28"/>
        <v>0</v>
      </c>
      <c r="AG116">
        <f t="shared" si="26"/>
        <v>0</v>
      </c>
      <c r="AH116" s="22"/>
    </row>
    <row r="117" spans="14:34" x14ac:dyDescent="0.45">
      <c r="N117" s="17">
        <v>3</v>
      </c>
      <c r="O117" s="30">
        <f t="shared" si="14"/>
        <v>0</v>
      </c>
      <c r="P117" s="22">
        <f t="shared" si="15"/>
        <v>0</v>
      </c>
      <c r="Q117" s="22">
        <f t="shared" si="16"/>
        <v>0</v>
      </c>
      <c r="S117" s="30">
        <f t="shared" si="17"/>
        <v>0</v>
      </c>
      <c r="T117" s="22">
        <f t="shared" si="18"/>
        <v>0</v>
      </c>
      <c r="U117" s="22">
        <f t="shared" si="19"/>
        <v>0</v>
      </c>
      <c r="W117" s="30">
        <f t="shared" si="20"/>
        <v>0</v>
      </c>
      <c r="X117" s="22">
        <f t="shared" si="21"/>
        <v>0</v>
      </c>
      <c r="Y117" s="22">
        <f t="shared" si="22"/>
        <v>0</v>
      </c>
      <c r="AA117" s="30">
        <f t="shared" si="23"/>
        <v>0</v>
      </c>
      <c r="AB117" s="22">
        <f t="shared" si="24"/>
        <v>0</v>
      </c>
      <c r="AC117" s="22">
        <f t="shared" si="27"/>
        <v>0</v>
      </c>
      <c r="AE117" s="30">
        <f t="shared" si="25"/>
        <v>0</v>
      </c>
      <c r="AF117" s="22">
        <f t="shared" si="28"/>
        <v>0</v>
      </c>
      <c r="AG117">
        <f t="shared" si="26"/>
        <v>0</v>
      </c>
      <c r="AH117" s="22"/>
    </row>
    <row r="118" spans="14:34" x14ac:dyDescent="0.45">
      <c r="N118" s="17">
        <v>4</v>
      </c>
      <c r="O118" s="30">
        <f t="shared" si="14"/>
        <v>0</v>
      </c>
      <c r="P118" s="22">
        <f t="shared" si="15"/>
        <v>0</v>
      </c>
      <c r="Q118" s="22">
        <f t="shared" si="16"/>
        <v>0</v>
      </c>
      <c r="S118" s="30">
        <f t="shared" si="17"/>
        <v>0</v>
      </c>
      <c r="T118" s="22">
        <f t="shared" si="18"/>
        <v>0</v>
      </c>
      <c r="U118" s="22">
        <f t="shared" si="19"/>
        <v>0</v>
      </c>
      <c r="W118" s="30">
        <f t="shared" si="20"/>
        <v>0</v>
      </c>
      <c r="X118" s="22">
        <f t="shared" si="21"/>
        <v>0</v>
      </c>
      <c r="Y118" s="22">
        <f t="shared" si="22"/>
        <v>0</v>
      </c>
      <c r="AA118" s="30">
        <f t="shared" si="23"/>
        <v>0</v>
      </c>
      <c r="AB118" s="22">
        <f t="shared" si="24"/>
        <v>0</v>
      </c>
      <c r="AC118" s="22">
        <f t="shared" si="27"/>
        <v>0</v>
      </c>
      <c r="AE118" s="30">
        <f t="shared" si="25"/>
        <v>0</v>
      </c>
      <c r="AF118" s="22">
        <f t="shared" si="28"/>
        <v>0</v>
      </c>
      <c r="AG118">
        <f t="shared" si="26"/>
        <v>0</v>
      </c>
      <c r="AH118" s="22"/>
    </row>
    <row r="119" spans="14:34" x14ac:dyDescent="0.45">
      <c r="N119" s="17">
        <v>5</v>
      </c>
      <c r="O119" s="30">
        <f t="shared" si="14"/>
        <v>0</v>
      </c>
      <c r="P119" s="22">
        <f t="shared" si="15"/>
        <v>0</v>
      </c>
      <c r="Q119" s="22">
        <f t="shared" si="16"/>
        <v>0</v>
      </c>
      <c r="S119" s="30">
        <f t="shared" si="17"/>
        <v>0</v>
      </c>
      <c r="T119" s="22">
        <f t="shared" si="18"/>
        <v>0</v>
      </c>
      <c r="U119" s="22">
        <f t="shared" si="19"/>
        <v>0</v>
      </c>
      <c r="W119" s="30">
        <f t="shared" si="20"/>
        <v>0</v>
      </c>
      <c r="X119" s="22">
        <f t="shared" si="21"/>
        <v>0</v>
      </c>
      <c r="Y119" s="22">
        <f t="shared" si="22"/>
        <v>0</v>
      </c>
      <c r="AA119" s="30">
        <f t="shared" si="23"/>
        <v>0</v>
      </c>
      <c r="AB119" s="22">
        <f t="shared" si="24"/>
        <v>0</v>
      </c>
      <c r="AC119" s="22">
        <f t="shared" si="27"/>
        <v>0</v>
      </c>
      <c r="AE119" s="30">
        <f t="shared" si="25"/>
        <v>0</v>
      </c>
      <c r="AF119" s="22">
        <f t="shared" si="28"/>
        <v>0</v>
      </c>
      <c r="AG119">
        <f t="shared" si="26"/>
        <v>0</v>
      </c>
      <c r="AH119" s="22"/>
    </row>
    <row r="120" spans="14:34" x14ac:dyDescent="0.45">
      <c r="N120" s="17">
        <v>6</v>
      </c>
      <c r="O120" s="30">
        <f t="shared" si="14"/>
        <v>0</v>
      </c>
      <c r="P120" s="22">
        <f t="shared" si="15"/>
        <v>0</v>
      </c>
      <c r="Q120" s="22">
        <f t="shared" si="16"/>
        <v>0</v>
      </c>
      <c r="S120" s="30">
        <f t="shared" si="17"/>
        <v>0</v>
      </c>
      <c r="T120" s="22">
        <f t="shared" si="18"/>
        <v>0</v>
      </c>
      <c r="U120" s="22">
        <f t="shared" si="19"/>
        <v>0</v>
      </c>
      <c r="W120" s="30">
        <f t="shared" si="20"/>
        <v>0</v>
      </c>
      <c r="X120" s="22">
        <f t="shared" si="21"/>
        <v>0</v>
      </c>
      <c r="Y120" s="22">
        <f t="shared" si="22"/>
        <v>0</v>
      </c>
      <c r="AA120" s="30">
        <f t="shared" si="23"/>
        <v>0</v>
      </c>
      <c r="AB120" s="22">
        <f t="shared" si="24"/>
        <v>0</v>
      </c>
      <c r="AC120" s="22">
        <f t="shared" si="27"/>
        <v>0</v>
      </c>
      <c r="AE120" s="30">
        <f t="shared" si="25"/>
        <v>0</v>
      </c>
      <c r="AF120" s="22">
        <f t="shared" si="28"/>
        <v>0</v>
      </c>
      <c r="AG120">
        <f t="shared" si="26"/>
        <v>0</v>
      </c>
      <c r="AH120" s="22"/>
    </row>
    <row r="121" spans="14:34" x14ac:dyDescent="0.45">
      <c r="N121" s="17">
        <v>7</v>
      </c>
      <c r="O121" s="30">
        <f t="shared" si="14"/>
        <v>0</v>
      </c>
      <c r="P121" s="22">
        <f t="shared" si="15"/>
        <v>0</v>
      </c>
      <c r="Q121" s="22">
        <f t="shared" si="16"/>
        <v>0</v>
      </c>
      <c r="S121" s="30">
        <f t="shared" si="17"/>
        <v>0</v>
      </c>
      <c r="T121" s="22">
        <f t="shared" si="18"/>
        <v>0</v>
      </c>
      <c r="U121" s="22">
        <f t="shared" si="19"/>
        <v>0</v>
      </c>
      <c r="W121" s="30">
        <f t="shared" si="20"/>
        <v>0</v>
      </c>
      <c r="X121" s="22">
        <f t="shared" si="21"/>
        <v>0</v>
      </c>
      <c r="Y121" s="22">
        <f t="shared" si="22"/>
        <v>0</v>
      </c>
      <c r="AA121" s="30">
        <f t="shared" si="23"/>
        <v>0</v>
      </c>
      <c r="AB121" s="22">
        <f t="shared" si="24"/>
        <v>0</v>
      </c>
      <c r="AC121" s="22">
        <f t="shared" si="27"/>
        <v>0</v>
      </c>
      <c r="AE121" s="30">
        <f t="shared" si="25"/>
        <v>0</v>
      </c>
      <c r="AF121" s="22">
        <f t="shared" si="28"/>
        <v>0</v>
      </c>
      <c r="AG121">
        <f t="shared" si="26"/>
        <v>0</v>
      </c>
      <c r="AH121" s="22"/>
    </row>
    <row r="122" spans="14:34" x14ac:dyDescent="0.45">
      <c r="N122" s="17">
        <v>8</v>
      </c>
      <c r="O122" s="30">
        <f t="shared" si="14"/>
        <v>0</v>
      </c>
      <c r="P122" s="22">
        <f t="shared" si="15"/>
        <v>0</v>
      </c>
      <c r="Q122" s="22">
        <f t="shared" si="16"/>
        <v>0</v>
      </c>
      <c r="S122" s="30">
        <f t="shared" si="17"/>
        <v>0</v>
      </c>
      <c r="T122" s="22">
        <f t="shared" si="18"/>
        <v>0</v>
      </c>
      <c r="U122" s="22">
        <f t="shared" si="19"/>
        <v>0</v>
      </c>
      <c r="W122" s="30">
        <f t="shared" si="20"/>
        <v>0</v>
      </c>
      <c r="X122" s="22">
        <f t="shared" si="21"/>
        <v>0</v>
      </c>
      <c r="Y122" s="22">
        <f t="shared" si="22"/>
        <v>0</v>
      </c>
      <c r="AA122" s="30">
        <f t="shared" si="23"/>
        <v>0</v>
      </c>
      <c r="AB122" s="22">
        <f t="shared" si="24"/>
        <v>0</v>
      </c>
      <c r="AC122" s="22">
        <f t="shared" si="27"/>
        <v>0</v>
      </c>
      <c r="AE122" s="30">
        <f t="shared" si="25"/>
        <v>0</v>
      </c>
      <c r="AF122" s="22">
        <f t="shared" si="28"/>
        <v>0</v>
      </c>
      <c r="AG122">
        <f t="shared" si="26"/>
        <v>0</v>
      </c>
      <c r="AH122" s="22"/>
    </row>
    <row r="123" spans="14:34" x14ac:dyDescent="0.45">
      <c r="N123" s="17">
        <v>9</v>
      </c>
      <c r="O123" s="30">
        <f t="shared" si="14"/>
        <v>0</v>
      </c>
      <c r="P123" s="22">
        <f t="shared" si="15"/>
        <v>0</v>
      </c>
      <c r="Q123" s="22">
        <f t="shared" si="16"/>
        <v>0</v>
      </c>
      <c r="S123" s="30">
        <f t="shared" si="17"/>
        <v>0</v>
      </c>
      <c r="T123" s="22">
        <f t="shared" si="18"/>
        <v>0</v>
      </c>
      <c r="U123" s="22">
        <f t="shared" si="19"/>
        <v>0</v>
      </c>
      <c r="W123" s="30">
        <f t="shared" si="20"/>
        <v>0</v>
      </c>
      <c r="X123" s="22">
        <f t="shared" si="21"/>
        <v>0</v>
      </c>
      <c r="Y123" s="22">
        <f t="shared" si="22"/>
        <v>0</v>
      </c>
      <c r="AA123" s="30">
        <f t="shared" si="23"/>
        <v>0</v>
      </c>
      <c r="AB123" s="22">
        <f t="shared" si="24"/>
        <v>0</v>
      </c>
      <c r="AC123" s="22">
        <f t="shared" si="27"/>
        <v>0</v>
      </c>
      <c r="AE123" s="30">
        <f t="shared" si="25"/>
        <v>0</v>
      </c>
      <c r="AF123" s="22">
        <f t="shared" si="28"/>
        <v>0</v>
      </c>
      <c r="AG123">
        <f t="shared" si="26"/>
        <v>0</v>
      </c>
      <c r="AH123" s="22"/>
    </row>
    <row r="124" spans="14:34" x14ac:dyDescent="0.45">
      <c r="N124" s="17">
        <v>10</v>
      </c>
      <c r="O124" s="30">
        <f t="shared" si="14"/>
        <v>0</v>
      </c>
      <c r="P124" s="22">
        <f t="shared" si="15"/>
        <v>0</v>
      </c>
      <c r="Q124" s="22">
        <f t="shared" si="16"/>
        <v>0</v>
      </c>
      <c r="S124" s="30">
        <f t="shared" si="17"/>
        <v>0</v>
      </c>
      <c r="T124" s="22">
        <f t="shared" si="18"/>
        <v>0</v>
      </c>
      <c r="U124" s="22">
        <f t="shared" si="19"/>
        <v>0</v>
      </c>
      <c r="W124" s="30">
        <f t="shared" si="20"/>
        <v>0</v>
      </c>
      <c r="X124" s="22">
        <f t="shared" si="21"/>
        <v>0</v>
      </c>
      <c r="Y124" s="22">
        <f t="shared" si="22"/>
        <v>0</v>
      </c>
      <c r="AA124" s="30">
        <f t="shared" si="23"/>
        <v>0</v>
      </c>
      <c r="AB124" s="22">
        <f t="shared" si="24"/>
        <v>0</v>
      </c>
      <c r="AC124" s="22">
        <f t="shared" si="27"/>
        <v>0</v>
      </c>
      <c r="AE124" s="30">
        <f t="shared" si="25"/>
        <v>0</v>
      </c>
      <c r="AF124" s="22">
        <f t="shared" si="28"/>
        <v>0</v>
      </c>
      <c r="AG124">
        <f t="shared" si="26"/>
        <v>0</v>
      </c>
      <c r="AH124" s="22"/>
    </row>
    <row r="125" spans="14:34" x14ac:dyDescent="0.45">
      <c r="N125" s="17">
        <v>11</v>
      </c>
      <c r="O125" s="30">
        <f t="shared" si="14"/>
        <v>0</v>
      </c>
      <c r="P125" s="22">
        <f t="shared" si="15"/>
        <v>0</v>
      </c>
      <c r="Q125" s="22">
        <f t="shared" si="16"/>
        <v>0</v>
      </c>
      <c r="S125" s="30">
        <f t="shared" si="17"/>
        <v>0</v>
      </c>
      <c r="T125" s="22">
        <f t="shared" si="18"/>
        <v>0</v>
      </c>
      <c r="U125" s="22">
        <f t="shared" si="19"/>
        <v>0</v>
      </c>
      <c r="W125" s="30">
        <f t="shared" si="20"/>
        <v>0</v>
      </c>
      <c r="X125" s="22">
        <f t="shared" si="21"/>
        <v>0</v>
      </c>
      <c r="Y125" s="22">
        <f t="shared" si="22"/>
        <v>0</v>
      </c>
      <c r="AA125" s="30">
        <f t="shared" si="23"/>
        <v>0</v>
      </c>
      <c r="AB125" s="22">
        <f t="shared" si="24"/>
        <v>0</v>
      </c>
      <c r="AC125" s="22">
        <f t="shared" si="27"/>
        <v>0</v>
      </c>
      <c r="AE125" s="30">
        <f t="shared" si="25"/>
        <v>0</v>
      </c>
      <c r="AF125" s="22">
        <f t="shared" si="28"/>
        <v>0</v>
      </c>
      <c r="AG125">
        <f t="shared" si="26"/>
        <v>0</v>
      </c>
      <c r="AH125" s="22"/>
    </row>
    <row r="126" spans="14:34" x14ac:dyDescent="0.45">
      <c r="N126" s="17">
        <v>12</v>
      </c>
      <c r="O126" s="30">
        <f t="shared" si="14"/>
        <v>0</v>
      </c>
      <c r="P126" s="22">
        <f t="shared" si="15"/>
        <v>0</v>
      </c>
      <c r="Q126" s="22">
        <f t="shared" si="16"/>
        <v>0</v>
      </c>
      <c r="S126" s="30">
        <f t="shared" si="17"/>
        <v>0</v>
      </c>
      <c r="T126" s="22">
        <f t="shared" si="18"/>
        <v>0</v>
      </c>
      <c r="U126" s="22">
        <f t="shared" si="19"/>
        <v>0</v>
      </c>
      <c r="W126" s="30">
        <f t="shared" si="20"/>
        <v>0</v>
      </c>
      <c r="X126" s="22">
        <f t="shared" si="21"/>
        <v>0</v>
      </c>
      <c r="Y126" s="22">
        <f t="shared" si="22"/>
        <v>0</v>
      </c>
      <c r="AA126" s="30">
        <f t="shared" si="23"/>
        <v>0</v>
      </c>
      <c r="AB126" s="22">
        <f t="shared" si="24"/>
        <v>0</v>
      </c>
      <c r="AC126" s="22">
        <f t="shared" si="27"/>
        <v>0</v>
      </c>
      <c r="AE126" s="30">
        <f t="shared" si="25"/>
        <v>0</v>
      </c>
      <c r="AF126" s="22">
        <f t="shared" si="28"/>
        <v>0</v>
      </c>
      <c r="AG126">
        <f t="shared" si="26"/>
        <v>0</v>
      </c>
      <c r="AH126" s="22"/>
    </row>
    <row r="127" spans="14:34" x14ac:dyDescent="0.45">
      <c r="N127" s="17">
        <v>13</v>
      </c>
      <c r="O127" s="30">
        <f t="shared" si="14"/>
        <v>0</v>
      </c>
      <c r="P127" s="22">
        <f t="shared" si="15"/>
        <v>0</v>
      </c>
      <c r="Q127" s="22">
        <f t="shared" si="16"/>
        <v>0</v>
      </c>
      <c r="S127" s="30">
        <f t="shared" si="17"/>
        <v>0</v>
      </c>
      <c r="T127" s="22">
        <f t="shared" si="18"/>
        <v>0</v>
      </c>
      <c r="U127" s="22">
        <f t="shared" si="19"/>
        <v>0</v>
      </c>
      <c r="W127" s="30">
        <f t="shared" si="20"/>
        <v>0</v>
      </c>
      <c r="X127" s="22">
        <f t="shared" si="21"/>
        <v>0</v>
      </c>
      <c r="Y127" s="22">
        <f t="shared" si="22"/>
        <v>0</v>
      </c>
      <c r="AA127" s="30">
        <f t="shared" si="23"/>
        <v>0</v>
      </c>
      <c r="AB127" s="22">
        <f t="shared" si="24"/>
        <v>0</v>
      </c>
      <c r="AC127" s="22">
        <f t="shared" si="27"/>
        <v>0</v>
      </c>
      <c r="AE127" s="30">
        <f t="shared" si="25"/>
        <v>0</v>
      </c>
      <c r="AF127" s="22">
        <f t="shared" si="28"/>
        <v>0</v>
      </c>
      <c r="AG127">
        <f t="shared" si="26"/>
        <v>0</v>
      </c>
      <c r="AH127" s="22"/>
    </row>
    <row r="128" spans="14:34" x14ac:dyDescent="0.45">
      <c r="N128" s="17">
        <v>14</v>
      </c>
      <c r="O128" s="30">
        <f t="shared" si="14"/>
        <v>0</v>
      </c>
      <c r="P128" s="22">
        <f t="shared" si="15"/>
        <v>0</v>
      </c>
      <c r="Q128" s="22">
        <f t="shared" si="16"/>
        <v>0</v>
      </c>
      <c r="S128" s="30">
        <f t="shared" si="17"/>
        <v>0</v>
      </c>
      <c r="T128" s="22">
        <f t="shared" si="18"/>
        <v>0</v>
      </c>
      <c r="U128" s="22">
        <f t="shared" si="19"/>
        <v>0</v>
      </c>
      <c r="W128" s="30">
        <f t="shared" si="20"/>
        <v>0</v>
      </c>
      <c r="X128" s="22">
        <f t="shared" si="21"/>
        <v>0</v>
      </c>
      <c r="Y128" s="22">
        <f t="shared" si="22"/>
        <v>0</v>
      </c>
      <c r="AA128" s="30">
        <f t="shared" si="23"/>
        <v>0</v>
      </c>
      <c r="AB128" s="22">
        <f t="shared" si="24"/>
        <v>0</v>
      </c>
      <c r="AC128" s="22">
        <f t="shared" si="27"/>
        <v>0</v>
      </c>
      <c r="AE128" s="30">
        <f t="shared" si="25"/>
        <v>0</v>
      </c>
      <c r="AF128" s="22">
        <f t="shared" si="28"/>
        <v>0</v>
      </c>
      <c r="AG128">
        <f t="shared" si="26"/>
        <v>0</v>
      </c>
      <c r="AH128" s="22"/>
    </row>
    <row r="129" spans="14:39" x14ac:dyDescent="0.45">
      <c r="N129" s="17" t="s">
        <v>53</v>
      </c>
      <c r="O129" s="30">
        <f t="shared" si="14"/>
        <v>0</v>
      </c>
      <c r="P129" s="22">
        <f t="shared" si="15"/>
        <v>0</v>
      </c>
      <c r="Q129" s="22">
        <f t="shared" si="16"/>
        <v>0</v>
      </c>
      <c r="S129" s="30">
        <f t="shared" si="17"/>
        <v>0</v>
      </c>
      <c r="T129" s="22">
        <f t="shared" si="18"/>
        <v>0</v>
      </c>
      <c r="U129" s="22">
        <f t="shared" si="19"/>
        <v>0</v>
      </c>
      <c r="W129" s="30">
        <f t="shared" si="20"/>
        <v>0</v>
      </c>
      <c r="X129" s="22">
        <f t="shared" si="21"/>
        <v>0</v>
      </c>
      <c r="Y129" s="22">
        <f t="shared" si="22"/>
        <v>0</v>
      </c>
      <c r="AA129" s="30">
        <f t="shared" si="23"/>
        <v>0</v>
      </c>
      <c r="AB129" s="22">
        <f t="shared" si="24"/>
        <v>0</v>
      </c>
      <c r="AC129" s="22">
        <f t="shared" si="27"/>
        <v>0</v>
      </c>
      <c r="AE129" s="30">
        <f t="shared" si="25"/>
        <v>0</v>
      </c>
      <c r="AF129" s="22">
        <f t="shared" si="28"/>
        <v>0</v>
      </c>
      <c r="AG129">
        <f t="shared" si="26"/>
        <v>0</v>
      </c>
      <c r="AH129" s="22"/>
    </row>
    <row r="131" spans="14:39" x14ac:dyDescent="0.45">
      <c r="N131" t="s">
        <v>54</v>
      </c>
      <c r="O131" s="38">
        <f>SUM(O114:O129)</f>
        <v>0</v>
      </c>
      <c r="Q131" s="22">
        <f>SUM(Q114:Q129)</f>
        <v>0</v>
      </c>
      <c r="S131" s="30">
        <f>SUM(S114:S129)</f>
        <v>0</v>
      </c>
      <c r="U131" s="22">
        <f>SUM(U114:U129)</f>
        <v>0</v>
      </c>
      <c r="W131" s="38">
        <f>SUM(W114:W129)</f>
        <v>0</v>
      </c>
      <c r="Y131" s="22">
        <f>SUM(Y114:Y129)</f>
        <v>0</v>
      </c>
      <c r="AA131" s="38">
        <f>SUM(AA114:AA129)</f>
        <v>0</v>
      </c>
      <c r="AC131" s="22">
        <f>SUM(AC114:AC129)</f>
        <v>0</v>
      </c>
      <c r="AE131" s="31">
        <f>SUM(AE114:AE129)</f>
        <v>0</v>
      </c>
      <c r="AF131" s="2"/>
      <c r="AG131">
        <f>SUM(AG114:AG129)</f>
        <v>0</v>
      </c>
      <c r="AH131" s="22"/>
    </row>
    <row r="135" spans="14:39" x14ac:dyDescent="0.45">
      <c r="N135" s="3" t="s">
        <v>26</v>
      </c>
      <c r="P135" s="5" t="str">
        <f>($C$3)</f>
        <v>p7eINT_metier</v>
      </c>
      <c r="T135" s="6" t="s">
        <v>27</v>
      </c>
      <c r="W135" s="7" t="str">
        <f>($C$5)</f>
        <v>Plaice VIIe - International (Used metier based datasets)</v>
      </c>
    </row>
    <row r="136" spans="14:39" x14ac:dyDescent="0.45">
      <c r="N136" s="3"/>
    </row>
    <row r="137" spans="14:39" x14ac:dyDescent="0.45">
      <c r="N137" s="6" t="s">
        <v>29</v>
      </c>
      <c r="P137" s="5">
        <f>($B$7)</f>
        <v>2012</v>
      </c>
      <c r="Q137" s="9"/>
      <c r="R137" s="9"/>
      <c r="S137" s="9"/>
      <c r="T137" s="6" t="s">
        <v>30</v>
      </c>
      <c r="U137" s="10"/>
      <c r="W137" s="5" t="str">
        <f>($D$7)</f>
        <v>Combined</v>
      </c>
    </row>
    <row r="138" spans="14:39" x14ac:dyDescent="0.45">
      <c r="N138" s="6"/>
      <c r="P138" s="6"/>
      <c r="Q138" s="9"/>
      <c r="R138" s="9"/>
      <c r="S138" s="9"/>
      <c r="U138" s="10"/>
    </row>
    <row r="139" spans="14:39" x14ac:dyDescent="0.45">
      <c r="N139" s="6" t="s">
        <v>32</v>
      </c>
      <c r="P139" s="36">
        <f>($F$7)</f>
        <v>42129</v>
      </c>
      <c r="Q139" s="2"/>
      <c r="R139" s="2"/>
      <c r="T139" s="6" t="s">
        <v>33</v>
      </c>
      <c r="U139" s="2"/>
      <c r="W139" s="5" t="str">
        <f>($J$7)</f>
        <v>idh</v>
      </c>
    </row>
    <row r="142" spans="14:39" x14ac:dyDescent="0.45">
      <c r="N142" s="15" t="s">
        <v>68</v>
      </c>
      <c r="X142" s="57" t="s">
        <v>101</v>
      </c>
    </row>
    <row r="143" spans="14:39" x14ac:dyDescent="0.45">
      <c r="X143" s="57" t="s">
        <v>102</v>
      </c>
    </row>
    <row r="144" spans="14:39" x14ac:dyDescent="0.45">
      <c r="N144" s="3" t="s">
        <v>78</v>
      </c>
      <c r="S144">
        <v>4.0000000000000003E-5</v>
      </c>
      <c r="T144">
        <v>0.10290000000000001</v>
      </c>
      <c r="W144">
        <v>4.9099999999999998E-2</v>
      </c>
      <c r="AH144" s="66"/>
      <c r="AI144" s="66"/>
      <c r="AJ144" s="66"/>
      <c r="AK144" s="66"/>
      <c r="AL144" s="66"/>
      <c r="AM144" s="66"/>
    </row>
    <row r="145" spans="10:39" x14ac:dyDescent="0.45">
      <c r="AH145" s="66"/>
      <c r="AI145" s="66"/>
      <c r="AJ145" s="67"/>
      <c r="AK145" s="67"/>
      <c r="AL145" s="67"/>
      <c r="AM145" s="67"/>
    </row>
    <row r="146" spans="10:39" x14ac:dyDescent="0.45">
      <c r="O146" s="37" t="str">
        <f>J13</f>
        <v>TOTAL</v>
      </c>
      <c r="P146" s="2"/>
      <c r="AA146" s="42" t="s">
        <v>79</v>
      </c>
      <c r="AF146" s="42" t="s">
        <v>79</v>
      </c>
      <c r="AH146" s="66"/>
      <c r="AI146" s="66"/>
      <c r="AJ146" s="68" t="s">
        <v>79</v>
      </c>
      <c r="AK146" s="67"/>
      <c r="AL146" s="67"/>
      <c r="AM146" s="67"/>
    </row>
    <row r="147" spans="10:39" x14ac:dyDescent="0.45">
      <c r="O147" s="37" t="str">
        <f>J14</f>
        <v>ANNUAL</v>
      </c>
      <c r="P147" s="2"/>
      <c r="S147" t="s">
        <v>80</v>
      </c>
      <c r="T147" t="s">
        <v>81</v>
      </c>
      <c r="AA147" s="42" t="s">
        <v>82</v>
      </c>
      <c r="AE147" t="s">
        <v>80</v>
      </c>
      <c r="AF147" s="42" t="s">
        <v>82</v>
      </c>
      <c r="AH147" s="66"/>
      <c r="AI147" s="66"/>
      <c r="AJ147" s="68" t="s">
        <v>83</v>
      </c>
      <c r="AK147" s="67"/>
      <c r="AL147" s="67"/>
      <c r="AM147" s="67"/>
    </row>
    <row r="148" spans="10:39" x14ac:dyDescent="0.45">
      <c r="N148" s="17" t="s">
        <v>40</v>
      </c>
      <c r="O148" s="10" t="s">
        <v>74</v>
      </c>
      <c r="P148" s="10" t="s">
        <v>75</v>
      </c>
      <c r="S148" t="s">
        <v>84</v>
      </c>
      <c r="T148" t="s">
        <v>85</v>
      </c>
      <c r="W148" t="s">
        <v>86</v>
      </c>
      <c r="X148" t="s">
        <v>87</v>
      </c>
      <c r="AA148" s="42" t="s">
        <v>88</v>
      </c>
      <c r="AE148" t="s">
        <v>89</v>
      </c>
      <c r="AF148" s="42" t="s">
        <v>90</v>
      </c>
      <c r="AH148" s="66"/>
      <c r="AI148" s="66"/>
      <c r="AJ148" s="68" t="s">
        <v>91</v>
      </c>
      <c r="AK148" s="67"/>
      <c r="AL148" s="67"/>
      <c r="AM148" s="67"/>
    </row>
    <row r="149" spans="10:39" x14ac:dyDescent="0.45">
      <c r="N149" s="17">
        <v>0</v>
      </c>
      <c r="O149" s="30">
        <f t="shared" ref="O149:O164" si="29">SUM(AE81+AE114)</f>
        <v>0</v>
      </c>
      <c r="P149" s="22">
        <f t="shared" ref="P149:P164" si="30">IF(AE81+AE114=0,0,(AE81*AF81+AE114* AF114)/(AE81+AE114))</f>
        <v>0</v>
      </c>
      <c r="Q149" s="22">
        <f t="shared" ref="Q149:Q164" si="31">SUM(O149*P149)</f>
        <v>0</v>
      </c>
      <c r="AF149" s="42"/>
      <c r="AH149" s="66"/>
      <c r="AI149" s="66"/>
      <c r="AJ149" s="67">
        <f t="shared" ref="AJ149:AJ164" si="32">SUM(O149*P149)</f>
        <v>0</v>
      </c>
      <c r="AK149" s="67"/>
      <c r="AL149" s="69">
        <f t="shared" ref="AL149:AL164" si="33">SUM(P149*$AJ$168)</f>
        <v>0</v>
      </c>
      <c r="AM149" s="67"/>
    </row>
    <row r="150" spans="10:39" x14ac:dyDescent="0.45">
      <c r="J150" s="56"/>
      <c r="N150" s="17">
        <v>1</v>
      </c>
      <c r="O150" s="30">
        <f t="shared" si="29"/>
        <v>0</v>
      </c>
      <c r="P150" s="22">
        <f t="shared" si="30"/>
        <v>0</v>
      </c>
      <c r="Q150" s="22">
        <f t="shared" si="31"/>
        <v>0</v>
      </c>
      <c r="S150">
        <v>1.5</v>
      </c>
      <c r="T150" s="22">
        <f t="shared" ref="T150:T159" si="34">P150</f>
        <v>0</v>
      </c>
      <c r="W150" s="22"/>
      <c r="X150">
        <f t="shared" ref="X150:X164" si="35">SUM(O150*W150)</f>
        <v>0</v>
      </c>
      <c r="AA150" s="43"/>
      <c r="AE150">
        <v>1</v>
      </c>
      <c r="AF150" s="43"/>
      <c r="AH150" s="66"/>
      <c r="AI150" s="66"/>
      <c r="AJ150" s="67">
        <f>SUM(O150*P150)</f>
        <v>0</v>
      </c>
      <c r="AK150" s="67"/>
      <c r="AL150" s="69">
        <f t="shared" si="33"/>
        <v>0</v>
      </c>
      <c r="AM150" s="67"/>
    </row>
    <row r="151" spans="10:39" x14ac:dyDescent="0.45">
      <c r="J151" s="56"/>
      <c r="N151" s="17">
        <v>2</v>
      </c>
      <c r="O151" s="30">
        <f t="shared" si="29"/>
        <v>203598</v>
      </c>
      <c r="P151" s="22">
        <f t="shared" si="30"/>
        <v>0.27287889861393527</v>
      </c>
      <c r="Q151" s="22">
        <f t="shared" si="31"/>
        <v>55557.597999999991</v>
      </c>
      <c r="S151">
        <v>2.5</v>
      </c>
      <c r="T151" s="22">
        <f t="shared" si="34"/>
        <v>0.27287889861393527</v>
      </c>
      <c r="W151" s="22">
        <f>SUM(($S$144*S151^2)+($T$144*S151)-$W$144)</f>
        <v>0.2084</v>
      </c>
      <c r="X151">
        <f t="shared" si="35"/>
        <v>42429.823199999999</v>
      </c>
      <c r="AA151" s="43">
        <f t="shared" ref="AA151:AA164" si="36">SUM(W151*$X$168)</f>
        <v>0.20728990483511692</v>
      </c>
      <c r="AE151">
        <v>2</v>
      </c>
      <c r="AF151" s="43">
        <f>SUM(($S$144*AE151^2)+($T$144*AE151)-$W$144)*$X$168</f>
        <v>0.15602444564508847</v>
      </c>
      <c r="AH151" s="66"/>
      <c r="AI151" s="66"/>
      <c r="AJ151" s="67">
        <f t="shared" si="32"/>
        <v>55557.597999999991</v>
      </c>
      <c r="AK151" s="67"/>
      <c r="AL151" s="69">
        <f t="shared" si="33"/>
        <v>0.27282623597628836</v>
      </c>
      <c r="AM151" s="67"/>
    </row>
    <row r="152" spans="10:39" x14ac:dyDescent="0.45">
      <c r="J152" s="56"/>
      <c r="N152" s="17">
        <v>3</v>
      </c>
      <c r="O152" s="30">
        <f t="shared" si="29"/>
        <v>1560586</v>
      </c>
      <c r="P152" s="22">
        <f t="shared" si="30"/>
        <v>0.32298007415163282</v>
      </c>
      <c r="Q152" s="22">
        <f t="shared" si="31"/>
        <v>504038.18200000009</v>
      </c>
      <c r="S152">
        <v>3.5</v>
      </c>
      <c r="T152" s="22">
        <f t="shared" si="34"/>
        <v>0.32298007415163282</v>
      </c>
      <c r="W152" s="22">
        <f t="shared" ref="W152:W164" si="37">SUM(($S$144*S152^2)+($T$144*S152)-$W$144)</f>
        <v>0.31154000000000004</v>
      </c>
      <c r="X152">
        <f t="shared" si="35"/>
        <v>486184.96244000003</v>
      </c>
      <c r="AA152" s="43">
        <f t="shared" si="36"/>
        <v>0.30988050361003999</v>
      </c>
      <c r="AE152">
        <v>3</v>
      </c>
      <c r="AF152" s="43">
        <f t="shared" ref="AF152:AF164" si="38">SUM(($S$144*AE152^2)+($T$144*AE152)-$W$144)*$X$168</f>
        <v>0.2585752574901008</v>
      </c>
      <c r="AH152" s="66"/>
      <c r="AI152" s="66"/>
      <c r="AJ152" s="67">
        <f t="shared" si="32"/>
        <v>504038.18200000009</v>
      </c>
      <c r="AK152" s="67"/>
      <c r="AL152" s="69">
        <f t="shared" si="33"/>
        <v>0.32291774253603844</v>
      </c>
      <c r="AM152" s="67"/>
    </row>
    <row r="153" spans="10:39" x14ac:dyDescent="0.45">
      <c r="J153" s="56"/>
      <c r="N153" s="17">
        <v>4</v>
      </c>
      <c r="O153" s="30">
        <f t="shared" si="29"/>
        <v>1065676</v>
      </c>
      <c r="P153" s="22">
        <f t="shared" si="30"/>
        <v>0.39066649525747038</v>
      </c>
      <c r="Q153" s="22">
        <f t="shared" si="31"/>
        <v>416323.908</v>
      </c>
      <c r="S153">
        <v>4.5</v>
      </c>
      <c r="T153" s="22">
        <f t="shared" si="34"/>
        <v>0.39066649525747038</v>
      </c>
      <c r="W153" s="22">
        <f t="shared" si="37"/>
        <v>0.41476000000000002</v>
      </c>
      <c r="X153">
        <f t="shared" si="35"/>
        <v>441999.77776000003</v>
      </c>
      <c r="AA153" s="43">
        <f t="shared" si="36"/>
        <v>0.41255067624478453</v>
      </c>
      <c r="AE153">
        <v>4</v>
      </c>
      <c r="AF153" s="43">
        <f t="shared" si="38"/>
        <v>0.36120564319493453</v>
      </c>
      <c r="AH153" s="66"/>
      <c r="AI153" s="66"/>
      <c r="AJ153" s="67">
        <f t="shared" si="32"/>
        <v>416323.908</v>
      </c>
      <c r="AK153" s="67"/>
      <c r="AL153" s="69">
        <f t="shared" si="33"/>
        <v>0.39059110090420585</v>
      </c>
      <c r="AM153" s="67"/>
    </row>
    <row r="154" spans="10:39" x14ac:dyDescent="0.45">
      <c r="J154" s="56"/>
      <c r="N154" s="17">
        <v>5</v>
      </c>
      <c r="O154" s="30">
        <f t="shared" si="29"/>
        <v>372512</v>
      </c>
      <c r="P154" s="22">
        <f t="shared" si="30"/>
        <v>0.49853809273258309</v>
      </c>
      <c r="Q154" s="22">
        <f t="shared" si="31"/>
        <v>185711.42199999999</v>
      </c>
      <c r="S154">
        <v>5.5</v>
      </c>
      <c r="T154" s="22">
        <f t="shared" si="34"/>
        <v>0.49853809273258309</v>
      </c>
      <c r="W154" s="22">
        <f t="shared" si="37"/>
        <v>0.51806000000000008</v>
      </c>
      <c r="X154">
        <f t="shared" si="35"/>
        <v>192983.56672000003</v>
      </c>
      <c r="AA154" s="43">
        <f t="shared" si="36"/>
        <v>0.51530042273935073</v>
      </c>
      <c r="AE154">
        <v>5</v>
      </c>
      <c r="AF154" s="43">
        <f t="shared" si="38"/>
        <v>0.46391560275958998</v>
      </c>
      <c r="AH154" s="66"/>
      <c r="AI154" s="66"/>
      <c r="AJ154" s="67">
        <f t="shared" si="32"/>
        <v>185711.42199999999</v>
      </c>
      <c r="AK154" s="67"/>
      <c r="AL154" s="69">
        <f t="shared" si="33"/>
        <v>0.49844188034289627</v>
      </c>
      <c r="AM154" s="67"/>
    </row>
    <row r="155" spans="10:39" x14ac:dyDescent="0.45">
      <c r="J155" s="56"/>
      <c r="N155" s="17">
        <v>6</v>
      </c>
      <c r="O155" s="30">
        <f t="shared" si="29"/>
        <v>253243</v>
      </c>
      <c r="P155" s="22">
        <f t="shared" si="30"/>
        <v>0.59105389685006093</v>
      </c>
      <c r="Q155" s="22">
        <f t="shared" si="31"/>
        <v>149680.26199999999</v>
      </c>
      <c r="S155">
        <v>6.5</v>
      </c>
      <c r="T155" s="22">
        <f t="shared" si="34"/>
        <v>0.59105389685006093</v>
      </c>
      <c r="W155" s="22">
        <f t="shared" si="37"/>
        <v>0.62143999999999999</v>
      </c>
      <c r="X155">
        <f t="shared" si="35"/>
        <v>157375.32991999999</v>
      </c>
      <c r="AA155" s="43">
        <f t="shared" si="36"/>
        <v>0.61812974309373825</v>
      </c>
      <c r="AE155">
        <v>6</v>
      </c>
      <c r="AF155" s="43">
        <f t="shared" si="38"/>
        <v>0.56670513618406682</v>
      </c>
      <c r="AH155" s="66"/>
      <c r="AI155" s="66"/>
      <c r="AJ155" s="67">
        <f t="shared" si="32"/>
        <v>149680.26199999999</v>
      </c>
      <c r="AK155" s="67"/>
      <c r="AL155" s="69">
        <f t="shared" si="33"/>
        <v>0.59093982992382477</v>
      </c>
      <c r="AM155" s="67"/>
    </row>
    <row r="156" spans="10:39" x14ac:dyDescent="0.45">
      <c r="J156" s="56"/>
      <c r="N156" s="17">
        <v>7</v>
      </c>
      <c r="O156" s="30">
        <f t="shared" si="29"/>
        <v>101376</v>
      </c>
      <c r="P156" s="22">
        <f t="shared" si="30"/>
        <v>0.7411508838383839</v>
      </c>
      <c r="Q156" s="22">
        <f t="shared" si="31"/>
        <v>75134.912000000011</v>
      </c>
      <c r="S156">
        <v>7.5</v>
      </c>
      <c r="T156" s="22">
        <f t="shared" si="34"/>
        <v>0.7411508838383839</v>
      </c>
      <c r="W156" s="22">
        <f t="shared" si="37"/>
        <v>0.72489999999999999</v>
      </c>
      <c r="X156">
        <f t="shared" si="35"/>
        <v>73487.462400000004</v>
      </c>
      <c r="AA156" s="43">
        <f t="shared" si="36"/>
        <v>0.72103863730794748</v>
      </c>
      <c r="AE156">
        <v>7</v>
      </c>
      <c r="AF156" s="43">
        <f t="shared" si="38"/>
        <v>0.66957424346836514</v>
      </c>
      <c r="AH156" s="66"/>
      <c r="AI156" s="66"/>
      <c r="AJ156" s="67">
        <f t="shared" si="32"/>
        <v>75134.912000000011</v>
      </c>
      <c r="AK156" s="67"/>
      <c r="AL156" s="69">
        <f t="shared" si="33"/>
        <v>0.7410078498381899</v>
      </c>
      <c r="AM156" s="67"/>
    </row>
    <row r="157" spans="10:39" x14ac:dyDescent="0.45">
      <c r="J157" s="56"/>
      <c r="N157" s="17">
        <v>8</v>
      </c>
      <c r="O157" s="30">
        <f t="shared" si="29"/>
        <v>51013</v>
      </c>
      <c r="P157" s="22">
        <f t="shared" si="30"/>
        <v>0.767553643188991</v>
      </c>
      <c r="Q157" s="22">
        <f t="shared" si="31"/>
        <v>39155.214</v>
      </c>
      <c r="S157">
        <v>8.5</v>
      </c>
      <c r="T157" s="22">
        <f t="shared" si="34"/>
        <v>0.767553643188991</v>
      </c>
      <c r="W157" s="22">
        <f t="shared" si="37"/>
        <v>0.82843999999999995</v>
      </c>
      <c r="X157">
        <f t="shared" si="35"/>
        <v>42261.209719999999</v>
      </c>
      <c r="AA157" s="43">
        <f t="shared" si="36"/>
        <v>0.8240271053819781</v>
      </c>
      <c r="AE157">
        <v>8</v>
      </c>
      <c r="AF157" s="43">
        <f t="shared" si="38"/>
        <v>0.77252292461248517</v>
      </c>
      <c r="AH157" s="66"/>
      <c r="AI157" s="66"/>
      <c r="AJ157" s="67">
        <f t="shared" si="32"/>
        <v>39155.214</v>
      </c>
      <c r="AK157" s="67"/>
      <c r="AL157" s="69">
        <f t="shared" si="33"/>
        <v>0.76740551374552302</v>
      </c>
      <c r="AM157" s="70"/>
    </row>
    <row r="158" spans="10:39" x14ac:dyDescent="0.45">
      <c r="J158" s="56"/>
      <c r="N158" s="17">
        <v>9</v>
      </c>
      <c r="O158" s="30">
        <f t="shared" si="29"/>
        <v>21110</v>
      </c>
      <c r="P158" s="22">
        <f t="shared" si="30"/>
        <v>1.0226695878730458</v>
      </c>
      <c r="Q158" s="22">
        <f t="shared" si="31"/>
        <v>21588.554999999997</v>
      </c>
      <c r="S158">
        <v>9.5</v>
      </c>
      <c r="T158" s="22">
        <f t="shared" si="34"/>
        <v>1.0226695878730458</v>
      </c>
      <c r="W158" s="22">
        <f t="shared" si="37"/>
        <v>0.93206</v>
      </c>
      <c r="X158">
        <f t="shared" si="35"/>
        <v>19675.786599999999</v>
      </c>
      <c r="Z158" s="5"/>
      <c r="AA158" s="43">
        <f t="shared" si="36"/>
        <v>0.92709514731583043</v>
      </c>
      <c r="AE158">
        <v>9</v>
      </c>
      <c r="AF158" s="43">
        <f t="shared" si="38"/>
        <v>0.8755511796164267</v>
      </c>
      <c r="AH158" s="66"/>
      <c r="AI158" s="66"/>
      <c r="AJ158" s="67">
        <f t="shared" si="32"/>
        <v>21588.554999999997</v>
      </c>
      <c r="AK158" s="67"/>
      <c r="AL158" s="69">
        <f t="shared" si="33"/>
        <v>1.0224722238474204</v>
      </c>
      <c r="AM158" s="67"/>
    </row>
    <row r="159" spans="10:39" x14ac:dyDescent="0.45">
      <c r="J159" s="56"/>
      <c r="L159" s="34" t="s">
        <v>92</v>
      </c>
      <c r="M159" s="30">
        <f>SUM(O159:O164)</f>
        <v>34915</v>
      </c>
      <c r="N159" s="17">
        <v>10</v>
      </c>
      <c r="O159" s="30">
        <f t="shared" si="29"/>
        <v>8635</v>
      </c>
      <c r="P159" s="22">
        <f t="shared" si="30"/>
        <v>1.2264991314418066</v>
      </c>
      <c r="Q159" s="22">
        <f t="shared" si="31"/>
        <v>10590.82</v>
      </c>
      <c r="S159">
        <v>10.5</v>
      </c>
      <c r="T159" s="22">
        <f t="shared" si="34"/>
        <v>1.2264991314418066</v>
      </c>
      <c r="W159" s="22">
        <f t="shared" si="37"/>
        <v>1.0357600000000002</v>
      </c>
      <c r="X159">
        <f t="shared" si="35"/>
        <v>8943.7876000000015</v>
      </c>
      <c r="AA159" s="43">
        <f t="shared" si="36"/>
        <v>1.0302427631095046</v>
      </c>
      <c r="AE159">
        <v>10</v>
      </c>
      <c r="AF159" s="43">
        <f t="shared" si="38"/>
        <v>0.97865900848018983</v>
      </c>
      <c r="AH159" s="66"/>
      <c r="AI159" s="66"/>
      <c r="AJ159" s="67">
        <f t="shared" si="32"/>
        <v>10590.82</v>
      </c>
      <c r="AK159" s="67"/>
      <c r="AL159" s="69">
        <f t="shared" si="33"/>
        <v>1.2262624305475218</v>
      </c>
      <c r="AM159" s="71"/>
    </row>
    <row r="160" spans="10:39" x14ac:dyDescent="0.45">
      <c r="N160" s="17">
        <v>11</v>
      </c>
      <c r="O160" s="30">
        <f t="shared" si="29"/>
        <v>9878</v>
      </c>
      <c r="P160" s="22">
        <f t="shared" si="30"/>
        <v>1.0880000000000001</v>
      </c>
      <c r="Q160" s="22">
        <f t="shared" si="31"/>
        <v>10747.264000000001</v>
      </c>
      <c r="S160">
        <v>11.5</v>
      </c>
      <c r="T160" s="22">
        <f>P160</f>
        <v>1.0880000000000001</v>
      </c>
      <c r="W160" s="22">
        <f t="shared" si="37"/>
        <v>1.1395400000000002</v>
      </c>
      <c r="X160">
        <f t="shared" si="35"/>
        <v>11256.376120000003</v>
      </c>
      <c r="AA160" s="43">
        <f t="shared" si="36"/>
        <v>1.1334699527629999</v>
      </c>
      <c r="AE160">
        <v>11</v>
      </c>
      <c r="AF160" s="43">
        <f t="shared" si="38"/>
        <v>1.0818464112037744</v>
      </c>
      <c r="AH160" s="66"/>
      <c r="AI160" s="66"/>
      <c r="AJ160" s="67">
        <f t="shared" si="32"/>
        <v>10747.264000000001</v>
      </c>
      <c r="AK160" s="67"/>
      <c r="AL160" s="69">
        <f t="shared" si="33"/>
        <v>1.0877900279206238</v>
      </c>
      <c r="AM160" s="67"/>
    </row>
    <row r="161" spans="14:39" x14ac:dyDescent="0.45">
      <c r="N161" s="17">
        <v>12</v>
      </c>
      <c r="O161" s="30">
        <f t="shared" si="29"/>
        <v>3709</v>
      </c>
      <c r="P161" s="22">
        <f t="shared" si="30"/>
        <v>1.2259999999999998</v>
      </c>
      <c r="Q161" s="22">
        <f t="shared" si="31"/>
        <v>4547.2339999999995</v>
      </c>
      <c r="S161">
        <v>12.5</v>
      </c>
      <c r="T161" s="22">
        <f>P161</f>
        <v>1.2259999999999998</v>
      </c>
      <c r="W161" s="22">
        <f t="shared" si="37"/>
        <v>1.2434000000000003</v>
      </c>
      <c r="X161">
        <f>SUM(O161*W161)</f>
        <v>4611.7706000000007</v>
      </c>
      <c r="AA161" s="43">
        <f t="shared" si="36"/>
        <v>1.2367767162763168</v>
      </c>
      <c r="AE161">
        <v>12</v>
      </c>
      <c r="AF161" s="43">
        <f t="shared" si="38"/>
        <v>1.1851133877871807</v>
      </c>
      <c r="AH161" s="66"/>
      <c r="AI161" s="66"/>
      <c r="AJ161" s="67">
        <f t="shared" si="32"/>
        <v>4547.2339999999995</v>
      </c>
      <c r="AK161" s="67"/>
      <c r="AL161" s="69">
        <f t="shared" si="33"/>
        <v>1.2257633954326146</v>
      </c>
      <c r="AM161" s="67"/>
    </row>
    <row r="162" spans="14:39" x14ac:dyDescent="0.45">
      <c r="N162" s="17">
        <v>13</v>
      </c>
      <c r="O162" s="30">
        <f t="shared" si="29"/>
        <v>4843</v>
      </c>
      <c r="P162" s="22">
        <f t="shared" si="30"/>
        <v>1.554</v>
      </c>
      <c r="Q162" s="22">
        <f t="shared" si="31"/>
        <v>7526.0219999999999</v>
      </c>
      <c r="S162">
        <v>13.5</v>
      </c>
      <c r="T162" s="22">
        <f>P162</f>
        <v>1.554</v>
      </c>
      <c r="W162" s="22">
        <f t="shared" si="37"/>
        <v>1.3473400000000002</v>
      </c>
      <c r="X162">
        <f t="shared" si="35"/>
        <v>6525.1676200000011</v>
      </c>
      <c r="AA162" s="43">
        <f t="shared" si="36"/>
        <v>1.3401630536494551</v>
      </c>
      <c r="AE162">
        <v>13</v>
      </c>
      <c r="AF162" s="43">
        <f t="shared" si="38"/>
        <v>1.2884599382304083</v>
      </c>
      <c r="AH162" s="66"/>
      <c r="AI162" s="66"/>
      <c r="AJ162" s="67">
        <f t="shared" si="32"/>
        <v>7526.0219999999999</v>
      </c>
      <c r="AK162" s="67"/>
      <c r="AL162" s="69">
        <f t="shared" si="33"/>
        <v>1.5537000950263322</v>
      </c>
      <c r="AM162" s="67"/>
    </row>
    <row r="163" spans="14:39" x14ac:dyDescent="0.45">
      <c r="N163" s="17">
        <v>14</v>
      </c>
      <c r="O163" s="30">
        <f t="shared" si="29"/>
        <v>633</v>
      </c>
      <c r="P163" s="22">
        <f t="shared" si="30"/>
        <v>1.7110000000000001</v>
      </c>
      <c r="Q163" s="22">
        <f t="shared" si="31"/>
        <v>1083.0630000000001</v>
      </c>
      <c r="S163">
        <v>14.5</v>
      </c>
      <c r="T163" s="22">
        <f>P163</f>
        <v>1.7110000000000001</v>
      </c>
      <c r="W163" s="22">
        <f t="shared" si="37"/>
        <v>1.4513600000000002</v>
      </c>
      <c r="X163">
        <f t="shared" si="35"/>
        <v>918.71088000000009</v>
      </c>
      <c r="AA163" s="43">
        <f t="shared" si="36"/>
        <v>1.4436289648824152</v>
      </c>
      <c r="AE163">
        <v>14</v>
      </c>
      <c r="AF163" s="43">
        <f t="shared" si="38"/>
        <v>1.3918860625334575</v>
      </c>
      <c r="AH163" s="66"/>
      <c r="AI163" s="66"/>
      <c r="AJ163" s="67">
        <f t="shared" si="32"/>
        <v>1083.0630000000001</v>
      </c>
      <c r="AK163" s="67"/>
      <c r="AL163" s="69">
        <f t="shared" si="33"/>
        <v>1.7106697957464958</v>
      </c>
      <c r="AM163" s="67"/>
    </row>
    <row r="164" spans="14:39" x14ac:dyDescent="0.45">
      <c r="N164" s="17" t="s">
        <v>53</v>
      </c>
      <c r="O164" s="30">
        <f t="shared" si="29"/>
        <v>7217</v>
      </c>
      <c r="P164" s="22">
        <f t="shared" si="30"/>
        <v>1.454</v>
      </c>
      <c r="Q164" s="22">
        <f t="shared" si="31"/>
        <v>10493.518</v>
      </c>
      <c r="S164">
        <v>15.5</v>
      </c>
      <c r="T164" s="22">
        <f>P164</f>
        <v>1.454</v>
      </c>
      <c r="W164" s="22">
        <f t="shared" si="37"/>
        <v>1.5554600000000001</v>
      </c>
      <c r="X164">
        <f t="shared" si="35"/>
        <v>11225.75482</v>
      </c>
      <c r="AA164" s="43">
        <f t="shared" si="36"/>
        <v>1.5471744499751965</v>
      </c>
      <c r="AE164">
        <v>15</v>
      </c>
      <c r="AF164" s="43">
        <f t="shared" si="38"/>
        <v>1.4953917606963281</v>
      </c>
      <c r="AH164" s="66"/>
      <c r="AI164" s="66"/>
      <c r="AJ164" s="67">
        <f t="shared" si="32"/>
        <v>10493.518</v>
      </c>
      <c r="AK164" s="67"/>
      <c r="AL164" s="69">
        <f t="shared" si="33"/>
        <v>1.4537193939306867</v>
      </c>
      <c r="AM164" s="67"/>
    </row>
    <row r="165" spans="14:39" x14ac:dyDescent="0.45">
      <c r="Z165" s="42" t="s">
        <v>92</v>
      </c>
      <c r="AA165" s="43">
        <f>SUM(AA159*O159/M159)+(AA160*O160/M159)+(AA161*O161/M159)+(AA162*O162/M159)+(AA163*O163/M159)+(AA164*O164/M159)</f>
        <v>1.2387212402285039</v>
      </c>
      <c r="AB165" s="42"/>
      <c r="AC165" s="42"/>
      <c r="AD165" s="42" t="s">
        <v>93</v>
      </c>
      <c r="AE165" s="44">
        <v>10</v>
      </c>
      <c r="AF165" s="43">
        <f>SUM(AF159*O159/M159)+(AF160*O160/M159)+(AF161*O161/M159)+(AF162*O162/M159)+(AF163*O163/M159)+(AF164*O164/M159)</f>
        <v>1.1870572143428015</v>
      </c>
      <c r="AH165" s="66"/>
      <c r="AI165" s="66"/>
      <c r="AJ165" s="66"/>
      <c r="AK165" s="66"/>
      <c r="AL165" s="43">
        <f>SUM(AL159*O159/M159)+(AL160*O160/M159)+(AL161*O161/M159)+(AL162*O162/M159)+(AL163*O163/M159)+(AL164*O164/M159)</f>
        <v>1.2882497157140245</v>
      </c>
      <c r="AM165" s="66"/>
    </row>
    <row r="166" spans="14:39" x14ac:dyDescent="0.45">
      <c r="N166" t="s">
        <v>54</v>
      </c>
      <c r="O166" s="31">
        <f>SUM(O149:O164)</f>
        <v>3664029</v>
      </c>
      <c r="P166" s="2"/>
      <c r="Q166" s="32">
        <f>SUM(Q149:Q164)</f>
        <v>1492177.9739999999</v>
      </c>
      <c r="W166" t="s">
        <v>94</v>
      </c>
      <c r="X166">
        <f>SUM(X150:X164)</f>
        <v>1499879.4863999996</v>
      </c>
      <c r="AH166" s="66" t="s">
        <v>94</v>
      </c>
      <c r="AI166" s="66"/>
      <c r="AJ166" s="66">
        <f>SUM(AJ149:AJ164)</f>
        <v>1492177.9739999999</v>
      </c>
      <c r="AK166" s="66"/>
      <c r="AL166" s="66"/>
      <c r="AM166" s="66"/>
    </row>
    <row r="167" spans="14:39" x14ac:dyDescent="0.45">
      <c r="AH167" s="66"/>
      <c r="AI167" s="66"/>
      <c r="AJ167" s="66"/>
      <c r="AK167" s="66"/>
      <c r="AL167" s="66"/>
      <c r="AM167" s="66"/>
    </row>
    <row r="168" spans="14:39" x14ac:dyDescent="0.45">
      <c r="N168" t="s">
        <v>95</v>
      </c>
      <c r="O168" s="33">
        <f>IF($Q$166 &gt;0, $Q$166/$J$15/1000,0)</f>
        <v>1.0001930262955043</v>
      </c>
      <c r="P168" s="2"/>
      <c r="W168" t="s">
        <v>96</v>
      </c>
      <c r="X168">
        <f>J15/(X166/1000)</f>
        <v>0.99467324776927502</v>
      </c>
      <c r="AH168" s="66" t="s">
        <v>96</v>
      </c>
      <c r="AI168" s="66"/>
      <c r="AJ168" s="66">
        <f>J15/(AJ166/1000)</f>
        <v>0.99980701095645574</v>
      </c>
      <c r="AK168" s="66"/>
      <c r="AL168" s="66"/>
      <c r="AM168" s="66"/>
    </row>
    <row r="169" spans="14:39" x14ac:dyDescent="0.45">
      <c r="N169" t="s">
        <v>97</v>
      </c>
    </row>
    <row r="170" spans="14:39" x14ac:dyDescent="0.45">
      <c r="N170" t="s">
        <v>98</v>
      </c>
    </row>
  </sheetData>
  <pageMargins left="0.75" right="0.75" top="1" bottom="1" header="0.5" footer="0.5"/>
  <pageSetup paperSize="9" orientation="landscape" blackAndWhite="1" useFirstPageNumber="1" horizontalDpi="4294967292" verticalDpi="4294967292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Button 1">
              <controlPr defaultSize="0" print="0" autoFill="0" autoLine="0" autoPict="0" macro="'TOTINT+migration(2012)'!PRINT">
                <anchor moveWithCells="1" sizeWithCells="1">
                  <from>
                    <xdr:col>5</xdr:col>
                    <xdr:colOff>354330</xdr:colOff>
                    <xdr:row>2</xdr:row>
                    <xdr:rowOff>0</xdr:rowOff>
                  </from>
                  <to>
                    <xdr:col>7</xdr:col>
                    <xdr:colOff>533400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5" name="Button 2">
              <controlPr defaultSize="0" print="0" autoFill="0" autoLine="0" autoPict="0" macro="'TOTINT+migration(2012)'!FIRST">
                <anchor moveWithCells="1" sizeWithCells="1">
                  <from>
                    <xdr:col>4</xdr:col>
                    <xdr:colOff>0</xdr:colOff>
                    <xdr:row>2</xdr:row>
                    <xdr:rowOff>0</xdr:rowOff>
                  </from>
                  <to>
                    <xdr:col>5</xdr:col>
                    <xdr:colOff>354330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6" name="Button 3">
              <controlPr defaultSize="0" print="0" autoFill="0" autoLine="0" autoPict="0" macro="'TOTINT+migration(2012)'!SAVE">
                <anchor moveWithCells="1" sizeWithCells="1">
                  <from>
                    <xdr:col>7</xdr:col>
                    <xdr:colOff>533400</xdr:colOff>
                    <xdr:row>2</xdr:row>
                    <xdr:rowOff>0</xdr:rowOff>
                  </from>
                  <to>
                    <xdr:col>10</xdr:col>
                    <xdr:colOff>57150</xdr:colOff>
                    <xdr:row>5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:BC170"/>
  <sheetViews>
    <sheetView zoomScaleNormal="100" workbookViewId="0"/>
  </sheetViews>
  <sheetFormatPr defaultRowHeight="12.3" x14ac:dyDescent="0.45"/>
  <cols>
    <col min="7" max="7" width="2.71875" customWidth="1"/>
    <col min="9" max="9" width="2.71875" customWidth="1"/>
    <col min="10" max="10" width="9.83203125" customWidth="1"/>
    <col min="14" max="14" width="5.71875" customWidth="1"/>
    <col min="15" max="15" width="10.71875" customWidth="1"/>
    <col min="16" max="16" width="7.71875" customWidth="1"/>
    <col min="17" max="17" width="6.71875" hidden="1" customWidth="1"/>
    <col min="18" max="18" width="3.71875" customWidth="1"/>
    <col min="19" max="19" width="10.71875" customWidth="1"/>
    <col min="20" max="20" width="7.71875" customWidth="1"/>
    <col min="21" max="21" width="6.71875" hidden="1" customWidth="1"/>
    <col min="22" max="22" width="3.71875" customWidth="1"/>
    <col min="23" max="23" width="10.71875" customWidth="1"/>
    <col min="24" max="24" width="7.71875" customWidth="1"/>
    <col min="25" max="25" width="6.71875" hidden="1" customWidth="1"/>
    <col min="26" max="26" width="3.71875" customWidth="1"/>
    <col min="27" max="27" width="10.71875" customWidth="1"/>
    <col min="28" max="28" width="7.71875" customWidth="1"/>
    <col min="29" max="29" width="6.71875" hidden="1" customWidth="1"/>
    <col min="30" max="30" width="3.71875" customWidth="1"/>
    <col min="31" max="31" width="10.71875" customWidth="1"/>
    <col min="32" max="32" width="7.71875" customWidth="1"/>
    <col min="33" max="33" width="0" hidden="1" customWidth="1"/>
    <col min="35" max="35" width="5.27734375" customWidth="1"/>
    <col min="36" max="36" width="8.71875" customWidth="1"/>
    <col min="37" max="37" width="6.27734375" customWidth="1"/>
    <col min="38" max="38" width="6.44140625" customWidth="1"/>
  </cols>
  <sheetData>
    <row r="1" spans="1:55" ht="22.5" x14ac:dyDescent="0.75">
      <c r="A1" s="3" t="s">
        <v>22</v>
      </c>
      <c r="C1" s="1" t="s">
        <v>23</v>
      </c>
      <c r="E1" s="2"/>
      <c r="F1" s="3" t="s">
        <v>24</v>
      </c>
      <c r="J1" s="3" t="s">
        <v>25</v>
      </c>
      <c r="N1" s="3" t="s">
        <v>26</v>
      </c>
      <c r="P1" s="5" t="str">
        <f>($C$3)</f>
        <v>p7eINT_metier</v>
      </c>
      <c r="T1" s="6" t="s">
        <v>27</v>
      </c>
      <c r="W1" s="7" t="str">
        <f>($C$5)</f>
        <v>Plaice VIIe - International (Used metier based datasets)</v>
      </c>
    </row>
    <row r="2" spans="1:55" x14ac:dyDescent="0.45">
      <c r="N2" s="3"/>
    </row>
    <row r="3" spans="1:55" x14ac:dyDescent="0.45">
      <c r="A3" s="3" t="s">
        <v>26</v>
      </c>
      <c r="C3" s="11" t="s">
        <v>28</v>
      </c>
      <c r="D3" s="39"/>
      <c r="N3" s="6" t="s">
        <v>29</v>
      </c>
      <c r="P3" s="5">
        <f>($B$7)</f>
        <v>2011</v>
      </c>
      <c r="Q3" s="9"/>
      <c r="R3" s="9"/>
      <c r="S3" s="9"/>
      <c r="T3" s="6" t="s">
        <v>30</v>
      </c>
      <c r="U3" s="10"/>
      <c r="W3" s="5" t="str">
        <f>($D$7)</f>
        <v>Combined</v>
      </c>
    </row>
    <row r="4" spans="1:55" x14ac:dyDescent="0.45">
      <c r="A4" s="3"/>
      <c r="N4" s="6"/>
      <c r="P4" s="6"/>
      <c r="Q4" s="9"/>
      <c r="R4" s="9"/>
      <c r="S4" s="9"/>
      <c r="U4" s="10"/>
    </row>
    <row r="5" spans="1:55" x14ac:dyDescent="0.45">
      <c r="A5" s="6" t="s">
        <v>27</v>
      </c>
      <c r="C5" s="11" t="s">
        <v>31</v>
      </c>
      <c r="D5" s="9"/>
      <c r="E5" s="9"/>
      <c r="G5" s="10"/>
      <c r="N5" s="6" t="s">
        <v>32</v>
      </c>
      <c r="P5" s="36">
        <f>($F$7)</f>
        <v>42130</v>
      </c>
      <c r="Q5" s="2"/>
      <c r="R5" s="2"/>
      <c r="T5" s="6" t="s">
        <v>33</v>
      </c>
      <c r="U5" s="2"/>
      <c r="W5" s="5" t="str">
        <f>($J$7)</f>
        <v>idh</v>
      </c>
    </row>
    <row r="6" spans="1:55" x14ac:dyDescent="0.45">
      <c r="A6" s="6"/>
      <c r="C6" s="6"/>
      <c r="D6" s="9"/>
      <c r="E6" s="9"/>
      <c r="G6" s="10"/>
    </row>
    <row r="7" spans="1:55" x14ac:dyDescent="0.45">
      <c r="A7" s="6" t="s">
        <v>29</v>
      </c>
      <c r="B7" s="12">
        <v>2011</v>
      </c>
      <c r="C7" s="9" t="s">
        <v>30</v>
      </c>
      <c r="D7" s="13" t="str">
        <f>IF(F45=1, "Combined",IF(F45=2, "Separate",""))</f>
        <v>Combined</v>
      </c>
      <c r="E7" s="4" t="s">
        <v>32</v>
      </c>
      <c r="F7" s="35">
        <v>42130</v>
      </c>
      <c r="G7" s="2"/>
      <c r="I7" s="4" t="s">
        <v>33</v>
      </c>
      <c r="J7" s="40" t="s">
        <v>34</v>
      </c>
    </row>
    <row r="8" spans="1:55" x14ac:dyDescent="0.45">
      <c r="N8" s="15" t="s">
        <v>35</v>
      </c>
      <c r="AU8" s="45"/>
    </row>
    <row r="9" spans="1:55" x14ac:dyDescent="0.45">
      <c r="AF9" s="46"/>
      <c r="AG9" s="46"/>
      <c r="AH9" s="46"/>
      <c r="AI9" s="46"/>
      <c r="AJ9" s="46"/>
      <c r="AK9" s="46"/>
      <c r="AL9" s="46"/>
      <c r="AM9" s="46"/>
      <c r="AN9" s="46"/>
      <c r="AO9" s="47"/>
      <c r="AU9" s="45"/>
    </row>
    <row r="10" spans="1:55" x14ac:dyDescent="0.45">
      <c r="A10" t="s">
        <v>36</v>
      </c>
      <c r="N10" s="3" t="s">
        <v>37</v>
      </c>
    </row>
    <row r="11" spans="1:55" x14ac:dyDescent="0.45">
      <c r="A11" t="s">
        <v>38</v>
      </c>
      <c r="AK11" s="9"/>
    </row>
    <row r="12" spans="1:55" x14ac:dyDescent="0.45">
      <c r="O12" s="37" t="str">
        <f>C14</f>
        <v>International</v>
      </c>
      <c r="P12" s="2"/>
      <c r="S12" s="37" t="str">
        <f>D14</f>
        <v>Migration</v>
      </c>
      <c r="T12" s="2"/>
      <c r="U12" s="5"/>
      <c r="W12" s="37" t="str">
        <f>E14</f>
        <v>-</v>
      </c>
      <c r="X12" s="2"/>
      <c r="Z12" s="5"/>
      <c r="AA12" s="37" t="str">
        <f>F14</f>
        <v>-</v>
      </c>
      <c r="AB12" s="2"/>
      <c r="AC12" s="5"/>
      <c r="AJ12" s="9"/>
      <c r="AX12" s="42"/>
      <c r="BC12" s="42"/>
    </row>
    <row r="13" spans="1:55" x14ac:dyDescent="0.45">
      <c r="I13" s="4"/>
      <c r="J13" s="16" t="s">
        <v>39</v>
      </c>
      <c r="N13" s="17" t="s">
        <v>40</v>
      </c>
      <c r="O13" s="10" t="s">
        <v>41</v>
      </c>
      <c r="P13" s="10" t="s">
        <v>42</v>
      </c>
      <c r="S13" s="10" t="s">
        <v>41</v>
      </c>
      <c r="T13" s="10" t="s">
        <v>42</v>
      </c>
      <c r="U13" s="10"/>
      <c r="W13" s="10" t="s">
        <v>41</v>
      </c>
      <c r="X13" s="10" t="s">
        <v>42</v>
      </c>
      <c r="AA13" s="10" t="s">
        <v>41</v>
      </c>
      <c r="AB13" s="10" t="s">
        <v>42</v>
      </c>
      <c r="AC13" s="10"/>
      <c r="AE13" s="10"/>
      <c r="AX13" s="42"/>
      <c r="BC13" s="42"/>
    </row>
    <row r="14" spans="1:55" x14ac:dyDescent="0.45">
      <c r="C14" s="41" t="s">
        <v>43</v>
      </c>
      <c r="D14" s="41" t="s">
        <v>44</v>
      </c>
      <c r="E14" s="41" t="s">
        <v>45</v>
      </c>
      <c r="F14" s="41" t="s">
        <v>45</v>
      </c>
      <c r="H14" s="16" t="s">
        <v>46</v>
      </c>
      <c r="I14" s="4"/>
      <c r="J14" s="16" t="s">
        <v>47</v>
      </c>
      <c r="N14" s="17">
        <v>0</v>
      </c>
      <c r="O14" s="30">
        <v>0</v>
      </c>
      <c r="P14" s="22">
        <v>0</v>
      </c>
      <c r="Q14" s="18"/>
      <c r="S14" s="30"/>
      <c r="T14" s="22"/>
      <c r="U14" s="20"/>
      <c r="W14" s="30">
        <v>0</v>
      </c>
      <c r="X14" s="22">
        <v>0</v>
      </c>
      <c r="AA14" s="30">
        <v>0</v>
      </c>
      <c r="AB14" s="22">
        <v>0</v>
      </c>
      <c r="AC14" s="23"/>
      <c r="AE14" s="22"/>
      <c r="AX14" s="42"/>
      <c r="BC14" s="42"/>
    </row>
    <row r="15" spans="1:55" x14ac:dyDescent="0.45">
      <c r="A15" t="s">
        <v>48</v>
      </c>
      <c r="C15" s="20">
        <v>1334.1659999999999</v>
      </c>
      <c r="D15" s="22">
        <v>82.620999999999995</v>
      </c>
      <c r="E15" s="20">
        <f>0</f>
        <v>0</v>
      </c>
      <c r="F15" s="20">
        <f>0</f>
        <v>0</v>
      </c>
      <c r="H15" s="22"/>
      <c r="J15" s="22">
        <f>SUM(C15:F15)</f>
        <v>1416.787</v>
      </c>
      <c r="N15" s="17">
        <v>1</v>
      </c>
      <c r="O15" s="30">
        <v>9158.8888526862956</v>
      </c>
      <c r="P15" s="22">
        <v>0.18115488975831684</v>
      </c>
      <c r="Q15" s="18"/>
      <c r="S15" s="30">
        <v>0</v>
      </c>
      <c r="T15" s="22">
        <v>0.24399999999999999</v>
      </c>
      <c r="U15" s="20"/>
      <c r="W15" s="30">
        <v>0</v>
      </c>
      <c r="X15" s="22">
        <v>0</v>
      </c>
      <c r="AA15" s="30">
        <v>0</v>
      </c>
      <c r="AB15" s="22">
        <v>0</v>
      </c>
      <c r="AC15" s="23"/>
      <c r="AE15" s="22"/>
      <c r="BC15" s="42"/>
    </row>
    <row r="16" spans="1:55" x14ac:dyDescent="0.45">
      <c r="N16" s="17">
        <v>2</v>
      </c>
      <c r="O16" s="30">
        <v>1114869.4146166081</v>
      </c>
      <c r="P16" s="22">
        <v>0.28762788738771455</v>
      </c>
      <c r="Q16" s="18"/>
      <c r="S16" s="30">
        <v>17550.879637499998</v>
      </c>
      <c r="T16" s="22">
        <v>0.20599999999999999</v>
      </c>
      <c r="U16" s="20"/>
      <c r="W16" s="30">
        <v>0</v>
      </c>
      <c r="X16" s="22">
        <v>0</v>
      </c>
      <c r="AA16" s="30">
        <v>0</v>
      </c>
      <c r="AB16" s="22">
        <v>0</v>
      </c>
      <c r="AC16" s="23"/>
      <c r="AE16" s="22"/>
      <c r="AQ16" s="22"/>
      <c r="AT16" s="22"/>
      <c r="AX16" s="43"/>
      <c r="BC16" s="43"/>
    </row>
    <row r="17" spans="1:55" x14ac:dyDescent="0.45">
      <c r="A17" t="s">
        <v>49</v>
      </c>
      <c r="C17" s="20">
        <v>1334.1659999999997</v>
      </c>
      <c r="D17" s="22">
        <v>82.620999999999995</v>
      </c>
      <c r="E17" s="20">
        <f>0</f>
        <v>0</v>
      </c>
      <c r="F17" s="20">
        <f>0</f>
        <v>0</v>
      </c>
      <c r="H17" s="22">
        <f>SUM(C17:F17)</f>
        <v>1416.7869999999998</v>
      </c>
      <c r="I17" s="22"/>
      <c r="J17" s="22"/>
      <c r="N17" s="17">
        <v>3</v>
      </c>
      <c r="O17" s="30">
        <v>1321160.3423224858</v>
      </c>
      <c r="P17" s="22">
        <v>0.33839123343705224</v>
      </c>
      <c r="Q17" s="18"/>
      <c r="S17" s="30">
        <v>119651.1352965</v>
      </c>
      <c r="T17" s="22">
        <v>0.29399999999999998</v>
      </c>
      <c r="U17" s="20"/>
      <c r="W17" s="30">
        <v>0</v>
      </c>
      <c r="X17" s="22">
        <v>0</v>
      </c>
      <c r="AA17" s="30">
        <v>0</v>
      </c>
      <c r="AB17" s="22">
        <v>0</v>
      </c>
      <c r="AC17" s="23"/>
      <c r="AE17" s="22"/>
      <c r="AQ17" s="22"/>
      <c r="AT17" s="22"/>
      <c r="AX17" s="43"/>
      <c r="BC17" s="43"/>
    </row>
    <row r="18" spans="1:55" x14ac:dyDescent="0.45">
      <c r="N18" s="17">
        <v>4</v>
      </c>
      <c r="O18" s="30">
        <v>671368.87371814367</v>
      </c>
      <c r="P18" s="22">
        <v>0.42267154891722253</v>
      </c>
      <c r="Q18" s="18"/>
      <c r="S18" s="30">
        <v>53278.541711999998</v>
      </c>
      <c r="T18" s="22">
        <v>0.42399999999999999</v>
      </c>
      <c r="U18" s="20"/>
      <c r="W18" s="30">
        <v>0</v>
      </c>
      <c r="X18" s="22">
        <v>0</v>
      </c>
      <c r="AA18" s="30">
        <v>0</v>
      </c>
      <c r="AB18" s="22">
        <v>0</v>
      </c>
      <c r="AC18" s="23"/>
      <c r="AE18" s="22"/>
      <c r="AQ18" s="22"/>
      <c r="AT18" s="22"/>
      <c r="AX18" s="43"/>
      <c r="BC18" s="43"/>
    </row>
    <row r="19" spans="1:55" x14ac:dyDescent="0.45">
      <c r="A19" t="s">
        <v>50</v>
      </c>
      <c r="C19" s="20">
        <v>1334.1659999999997</v>
      </c>
      <c r="D19" s="22">
        <v>82.620999999999995</v>
      </c>
      <c r="E19" s="20">
        <v>0</v>
      </c>
      <c r="F19" s="20">
        <v>0</v>
      </c>
      <c r="H19" s="22"/>
      <c r="I19" s="22"/>
      <c r="J19" s="22"/>
      <c r="N19" s="17">
        <v>5</v>
      </c>
      <c r="O19" s="30">
        <v>232339.74575994397</v>
      </c>
      <c r="P19" s="22">
        <v>0.58162228548630224</v>
      </c>
      <c r="Q19" s="18"/>
      <c r="S19" s="30">
        <v>22939.091550000001</v>
      </c>
      <c r="T19" s="22">
        <v>0.50900000000000001</v>
      </c>
      <c r="U19" s="20"/>
      <c r="W19" s="30">
        <v>0</v>
      </c>
      <c r="X19" s="22">
        <v>0</v>
      </c>
      <c r="AA19" s="30">
        <v>0</v>
      </c>
      <c r="AB19" s="22">
        <v>0</v>
      </c>
      <c r="AC19" s="23"/>
      <c r="AE19" s="22"/>
      <c r="AQ19" s="22"/>
      <c r="AT19" s="22"/>
      <c r="AX19" s="43"/>
      <c r="BC19" s="43"/>
    </row>
    <row r="20" spans="1:55" x14ac:dyDescent="0.45">
      <c r="N20" s="17">
        <v>6</v>
      </c>
      <c r="O20" s="30">
        <v>69362.14874214062</v>
      </c>
      <c r="P20" s="22">
        <v>0.71521704387989093</v>
      </c>
      <c r="Q20" s="18"/>
      <c r="S20" s="30">
        <v>5816.6073000000006</v>
      </c>
      <c r="T20" s="22">
        <v>0.67200000000000004</v>
      </c>
      <c r="U20" s="20"/>
      <c r="W20" s="30">
        <v>0</v>
      </c>
      <c r="X20" s="22">
        <v>0</v>
      </c>
      <c r="AA20" s="30">
        <v>0</v>
      </c>
      <c r="AB20" s="22">
        <v>0</v>
      </c>
      <c r="AC20" s="23"/>
      <c r="AE20" s="22"/>
      <c r="AQ20" s="22"/>
      <c r="AT20" s="22"/>
      <c r="AX20" s="43"/>
      <c r="BC20" s="43"/>
    </row>
    <row r="21" spans="1:55" x14ac:dyDescent="0.45">
      <c r="A21" t="s">
        <v>51</v>
      </c>
      <c r="C21" s="13">
        <f>IF(C19=0, 0,IF(C19&lt;&gt; 0, C17/C19))</f>
        <v>1</v>
      </c>
      <c r="D21" s="13">
        <f>IF(D19=0, 0,IF(D19&lt;&gt; 0, D17/D19))</f>
        <v>1</v>
      </c>
      <c r="E21" s="13">
        <f>IF(E19=0, 0,IF(E19&lt;&gt; 0, E17/E19))</f>
        <v>0</v>
      </c>
      <c r="F21" s="13">
        <f>IF(F19=0, 0,IF(F19&lt;&gt; 0, F17/F19))</f>
        <v>0</v>
      </c>
      <c r="J21" s="13">
        <f>IF(H17=0, 0,IF(H17&lt;&gt; 0, J15/H17))</f>
        <v>1.0000000000000002</v>
      </c>
      <c r="N21" s="17">
        <v>7</v>
      </c>
      <c r="O21" s="30">
        <v>48255.87946812532</v>
      </c>
      <c r="P21" s="22">
        <v>0.79760298602623636</v>
      </c>
      <c r="Q21" s="18"/>
      <c r="S21" s="30">
        <v>1786.3701000000001</v>
      </c>
      <c r="T21" s="22">
        <v>0.88300000000000001</v>
      </c>
      <c r="U21" s="20"/>
      <c r="W21" s="30">
        <v>0</v>
      </c>
      <c r="X21" s="22">
        <v>0</v>
      </c>
      <c r="AA21" s="30">
        <v>0</v>
      </c>
      <c r="AB21" s="22">
        <v>0</v>
      </c>
      <c r="AC21" s="23"/>
      <c r="AE21" s="22"/>
      <c r="AQ21" s="22"/>
      <c r="AT21" s="22"/>
      <c r="AX21" s="43"/>
      <c r="BC21" s="43"/>
    </row>
    <row r="22" spans="1:55" x14ac:dyDescent="0.45">
      <c r="N22" s="17">
        <v>8</v>
      </c>
      <c r="O22" s="30">
        <v>24181.928974144877</v>
      </c>
      <c r="P22" s="22">
        <v>0.8991557087888592</v>
      </c>
      <c r="Q22" s="18"/>
      <c r="S22" s="30">
        <v>2614.03125</v>
      </c>
      <c r="T22" s="22">
        <v>0.67200000000000004</v>
      </c>
      <c r="U22" s="20"/>
      <c r="W22" s="30">
        <v>0</v>
      </c>
      <c r="X22" s="22">
        <v>0</v>
      </c>
      <c r="AA22" s="30">
        <v>0</v>
      </c>
      <c r="AB22" s="22">
        <v>0</v>
      </c>
      <c r="AC22" s="23"/>
      <c r="AE22" s="22"/>
      <c r="AQ22" s="22"/>
      <c r="AT22" s="22"/>
      <c r="AX22" s="43"/>
      <c r="BC22" s="43"/>
    </row>
    <row r="23" spans="1:55" x14ac:dyDescent="0.45">
      <c r="N23" s="17">
        <v>9</v>
      </c>
      <c r="O23" s="30">
        <v>10665.604391628804</v>
      </c>
      <c r="P23" s="22">
        <v>1.1050783639013637</v>
      </c>
      <c r="Q23" s="18"/>
      <c r="S23" s="30">
        <v>943.50345000000004</v>
      </c>
      <c r="T23" s="22">
        <v>0.95099999999999996</v>
      </c>
      <c r="U23" s="20"/>
      <c r="W23" s="30">
        <v>0</v>
      </c>
      <c r="X23" s="22">
        <v>0</v>
      </c>
      <c r="AA23" s="30">
        <v>0</v>
      </c>
      <c r="AB23" s="22">
        <v>0</v>
      </c>
      <c r="AC23" s="23"/>
      <c r="AE23" s="22"/>
      <c r="AQ23" s="22"/>
      <c r="AT23" s="22"/>
      <c r="AX23" s="43"/>
      <c r="BC23" s="43"/>
    </row>
    <row r="24" spans="1:55" x14ac:dyDescent="0.45">
      <c r="A24" t="s">
        <v>52</v>
      </c>
      <c r="C24" s="24">
        <f>IF($Q$98+$Q$131 &gt;0,($Q$98+$Q$131)/$C$17/1000,0)</f>
        <v>1.0008500474376731</v>
      </c>
      <c r="D24" s="24">
        <f>IF($U$98+$U$131 &gt;0,($U$98+$U$131)/$D$17/1000,0)</f>
        <v>0.99970534915074849</v>
      </c>
      <c r="E24" s="24">
        <f>IF($Y$98+$Y$131 &gt;0,($Y$98+$Y$131)/$E$17/1000,0)</f>
        <v>0</v>
      </c>
      <c r="F24" s="24">
        <f>IF($AC$98+$AC$131 &gt;0,($AC$98+$AC$131)/$F$17/1000,0)</f>
        <v>0</v>
      </c>
      <c r="G24" s="10"/>
      <c r="H24" s="10"/>
      <c r="I24" s="10"/>
      <c r="J24" s="24">
        <f>IF($AG$98+$AG$131 &gt;0,($AG$98+$AG$131)/$J$15/1000,0)</f>
        <v>1.0007832934957159</v>
      </c>
      <c r="N24" s="17">
        <v>10</v>
      </c>
      <c r="O24" s="30">
        <v>5633.571853490801</v>
      </c>
      <c r="P24" s="22">
        <v>1.33484333881568</v>
      </c>
      <c r="Q24" s="18"/>
      <c r="S24" s="30">
        <v>1168.5749999999998</v>
      </c>
      <c r="T24" s="22">
        <v>1.196</v>
      </c>
      <c r="U24" s="20"/>
      <c r="W24" s="30">
        <v>0</v>
      </c>
      <c r="X24" s="22">
        <v>0</v>
      </c>
      <c r="AA24" s="30">
        <v>0</v>
      </c>
      <c r="AB24" s="22">
        <v>0</v>
      </c>
      <c r="AC24" s="23"/>
      <c r="AE24" s="22"/>
      <c r="AQ24" s="22"/>
      <c r="AT24" s="22"/>
      <c r="AW24" s="5"/>
      <c r="AX24" s="43"/>
      <c r="BC24" s="43"/>
    </row>
    <row r="25" spans="1:55" x14ac:dyDescent="0.45">
      <c r="N25" s="17">
        <v>11</v>
      </c>
      <c r="O25" s="30">
        <v>5040.0992067149546</v>
      </c>
      <c r="P25" s="22">
        <v>1.3903673467177373</v>
      </c>
      <c r="Q25" s="18"/>
      <c r="S25" s="30"/>
      <c r="T25" s="22"/>
      <c r="U25" s="20"/>
      <c r="W25" s="30">
        <v>0</v>
      </c>
      <c r="X25" s="22">
        <v>0</v>
      </c>
      <c r="AA25" s="30">
        <v>0</v>
      </c>
      <c r="AB25" s="22">
        <v>0</v>
      </c>
      <c r="AC25" s="23"/>
      <c r="AE25" s="22"/>
      <c r="AQ25" s="22"/>
      <c r="AT25" s="22"/>
      <c r="AX25" s="43"/>
      <c r="BC25" s="43"/>
    </row>
    <row r="26" spans="1:55" x14ac:dyDescent="0.45">
      <c r="N26" s="17">
        <v>12</v>
      </c>
      <c r="O26" s="30">
        <v>1403.7707409792406</v>
      </c>
      <c r="P26" s="22">
        <v>1.7794017098199328</v>
      </c>
      <c r="Q26" s="18"/>
      <c r="S26" s="30"/>
      <c r="T26" s="22"/>
      <c r="U26" s="20"/>
      <c r="W26" s="30">
        <v>0</v>
      </c>
      <c r="X26" s="22">
        <v>0</v>
      </c>
      <c r="AA26" s="30">
        <v>0</v>
      </c>
      <c r="AB26" s="22">
        <v>0</v>
      </c>
      <c r="AC26" s="23"/>
      <c r="AE26" s="22"/>
      <c r="AQ26" s="22"/>
      <c r="AT26" s="22"/>
      <c r="AX26" s="43"/>
      <c r="BC26" s="43"/>
    </row>
    <row r="27" spans="1:55" x14ac:dyDescent="0.45">
      <c r="N27" s="17">
        <v>13</v>
      </c>
      <c r="O27" s="30">
        <v>2089.2352653211024</v>
      </c>
      <c r="P27" s="22">
        <v>1.3136788594947437</v>
      </c>
      <c r="Q27" s="18"/>
      <c r="S27" s="30"/>
      <c r="T27" s="22"/>
      <c r="U27" s="20"/>
      <c r="W27" s="30">
        <v>0</v>
      </c>
      <c r="X27" s="22">
        <v>0</v>
      </c>
      <c r="AA27" s="30">
        <v>0</v>
      </c>
      <c r="AB27" s="22">
        <v>0</v>
      </c>
      <c r="AC27" s="23"/>
      <c r="AE27" s="22"/>
      <c r="AQ27" s="22"/>
      <c r="AT27" s="22"/>
      <c r="AX27" s="43"/>
      <c r="BC27" s="43"/>
    </row>
    <row r="28" spans="1:55" x14ac:dyDescent="0.45">
      <c r="N28" s="17">
        <v>14</v>
      </c>
      <c r="O28" s="30">
        <v>364.61437111472975</v>
      </c>
      <c r="P28" s="22">
        <v>1.7179790754292501</v>
      </c>
      <c r="Q28" s="18"/>
      <c r="S28" s="30"/>
      <c r="T28" s="22"/>
      <c r="U28" s="20"/>
      <c r="W28" s="30">
        <v>0</v>
      </c>
      <c r="X28" s="22">
        <v>0</v>
      </c>
      <c r="AA28" s="30">
        <v>0</v>
      </c>
      <c r="AB28" s="22">
        <v>0</v>
      </c>
      <c r="AC28" s="23"/>
      <c r="AE28" s="22"/>
      <c r="AQ28" s="22"/>
      <c r="AT28" s="22"/>
      <c r="AX28" s="43"/>
      <c r="BC28" s="43"/>
    </row>
    <row r="29" spans="1:55" x14ac:dyDescent="0.45">
      <c r="N29" s="17" t="s">
        <v>53</v>
      </c>
      <c r="O29" s="30">
        <v>2616.8423796168336</v>
      </c>
      <c r="P29" s="22">
        <v>1.9022028144481149</v>
      </c>
      <c r="Q29" s="18"/>
      <c r="S29" s="30"/>
      <c r="T29" s="22"/>
      <c r="U29" s="20"/>
      <c r="W29" s="30">
        <v>0</v>
      </c>
      <c r="X29" s="22">
        <v>0</v>
      </c>
      <c r="AA29" s="30">
        <v>0</v>
      </c>
      <c r="AB29" s="22">
        <v>0</v>
      </c>
      <c r="AC29" s="23"/>
      <c r="AE29" s="22"/>
      <c r="AQ29" s="22"/>
      <c r="AT29" s="22"/>
      <c r="AX29" s="43"/>
      <c r="BC29" s="43"/>
    </row>
    <row r="30" spans="1:55" x14ac:dyDescent="0.45">
      <c r="AQ30" s="22"/>
      <c r="AT30" s="22"/>
      <c r="AX30" s="43"/>
      <c r="BC30" s="43"/>
    </row>
    <row r="31" spans="1:55" x14ac:dyDescent="0.45">
      <c r="N31" t="s">
        <v>54</v>
      </c>
      <c r="O31" s="31">
        <f>SUM(O14:O29)</f>
        <v>3518510.9606631459</v>
      </c>
      <c r="P31" s="2"/>
      <c r="S31" s="31">
        <f>SUM(S14:S29)</f>
        <v>225748.73529600003</v>
      </c>
      <c r="T31" s="2"/>
      <c r="U31" s="5"/>
      <c r="V31" s="5"/>
      <c r="W31" s="31">
        <f>SUM(W14:W29)</f>
        <v>0</v>
      </c>
      <c r="X31" s="2"/>
      <c r="Y31" s="5"/>
      <c r="Z31" s="5"/>
      <c r="AA31" s="31">
        <f>SUM(AA14:AA29)</f>
        <v>0</v>
      </c>
      <c r="AB31" s="2"/>
      <c r="AC31" s="5"/>
      <c r="AW31" s="42"/>
      <c r="AX31" s="43"/>
      <c r="AY31" s="42"/>
      <c r="AZ31" s="42"/>
      <c r="BA31" s="42"/>
      <c r="BB31" s="44"/>
      <c r="BC31" s="43"/>
    </row>
    <row r="32" spans="1:55" x14ac:dyDescent="0.45">
      <c r="A32" s="46"/>
      <c r="B32" s="46"/>
      <c r="C32" s="46"/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7"/>
    </row>
    <row r="33" spans="1:38" x14ac:dyDescent="0.45">
      <c r="P33" s="3"/>
      <c r="U33" s="3"/>
      <c r="Z33" s="3"/>
      <c r="AE33" s="3"/>
      <c r="AK33" s="9"/>
    </row>
    <row r="34" spans="1:38" x14ac:dyDescent="0.45">
      <c r="N34" s="3" t="s">
        <v>26</v>
      </c>
      <c r="P34" s="5" t="str">
        <f>($C$3)</f>
        <v>p7eINT_metier</v>
      </c>
      <c r="T34" s="6" t="s">
        <v>27</v>
      </c>
      <c r="W34" s="7" t="str">
        <f>($C$5)</f>
        <v>Plaice VIIe - International (Used metier based datasets)</v>
      </c>
    </row>
    <row r="35" spans="1:38" x14ac:dyDescent="0.45">
      <c r="N35" s="3"/>
    </row>
    <row r="36" spans="1:38" x14ac:dyDescent="0.45">
      <c r="N36" s="6" t="s">
        <v>29</v>
      </c>
      <c r="P36" s="5">
        <f>($B$7)</f>
        <v>2011</v>
      </c>
      <c r="Q36" s="9"/>
      <c r="R36" s="9"/>
      <c r="S36" s="9"/>
      <c r="T36" s="6" t="s">
        <v>30</v>
      </c>
      <c r="U36" s="10"/>
      <c r="W36" s="5" t="str">
        <f>($D$7)</f>
        <v>Combined</v>
      </c>
    </row>
    <row r="37" spans="1:38" x14ac:dyDescent="0.45">
      <c r="C37" s="25" t="s">
        <v>55</v>
      </c>
      <c r="D37" s="26"/>
      <c r="E37" s="26"/>
      <c r="F37" s="27"/>
      <c r="N37" s="6"/>
      <c r="P37" s="6"/>
      <c r="Q37" s="9"/>
      <c r="R37" s="9"/>
      <c r="S37" s="9"/>
      <c r="U37" s="10"/>
    </row>
    <row r="38" spans="1:38" x14ac:dyDescent="0.45">
      <c r="C38" s="26"/>
      <c r="D38" s="26"/>
      <c r="E38" s="26"/>
      <c r="F38" s="28"/>
      <c r="N38" s="6" t="s">
        <v>32</v>
      </c>
      <c r="P38" s="36">
        <f>($F$7)</f>
        <v>42130</v>
      </c>
      <c r="Q38" s="2"/>
      <c r="R38" s="2"/>
      <c r="T38" s="6" t="s">
        <v>33</v>
      </c>
      <c r="U38" s="2"/>
      <c r="W38" s="5" t="str">
        <f>($J$7)</f>
        <v>idh</v>
      </c>
    </row>
    <row r="39" spans="1:38" x14ac:dyDescent="0.45">
      <c r="C39" s="26" t="s">
        <v>56</v>
      </c>
      <c r="D39" s="26"/>
      <c r="E39" s="26"/>
      <c r="F39" s="27">
        <f>1</f>
        <v>1</v>
      </c>
    </row>
    <row r="40" spans="1:38" x14ac:dyDescent="0.45">
      <c r="C40" s="26" t="s">
        <v>57</v>
      </c>
      <c r="D40" s="26"/>
      <c r="E40" s="26"/>
      <c r="F40" s="28" t="str">
        <f>"n"</f>
        <v>n</v>
      </c>
    </row>
    <row r="41" spans="1:38" x14ac:dyDescent="0.45">
      <c r="C41" s="26" t="s">
        <v>58</v>
      </c>
      <c r="D41" s="26"/>
      <c r="E41" s="26"/>
      <c r="F41" s="28">
        <f>1</f>
        <v>1</v>
      </c>
      <c r="N41" s="15" t="s">
        <v>35</v>
      </c>
    </row>
    <row r="42" spans="1:38" x14ac:dyDescent="0.45">
      <c r="C42" s="26" t="s">
        <v>59</v>
      </c>
      <c r="D42" s="26"/>
      <c r="E42" s="26"/>
      <c r="F42" s="27">
        <f>2</f>
        <v>2</v>
      </c>
    </row>
    <row r="43" spans="1:38" x14ac:dyDescent="0.45">
      <c r="C43" s="26" t="s">
        <v>60</v>
      </c>
      <c r="D43" s="26"/>
      <c r="E43" s="26"/>
      <c r="F43" s="29" t="str">
        <f>"n"</f>
        <v>n</v>
      </c>
      <c r="N43" s="3" t="s">
        <v>61</v>
      </c>
    </row>
    <row r="44" spans="1:38" x14ac:dyDescent="0.45">
      <c r="C44" s="26" t="s">
        <v>62</v>
      </c>
      <c r="D44" s="26"/>
      <c r="E44" s="26"/>
      <c r="F44" s="29">
        <f>3</f>
        <v>3</v>
      </c>
      <c r="AK44" s="9"/>
    </row>
    <row r="45" spans="1:38" x14ac:dyDescent="0.45">
      <c r="C45" s="26" t="s">
        <v>63</v>
      </c>
      <c r="D45" s="26"/>
      <c r="E45" s="26"/>
      <c r="F45" s="26">
        <f>1</f>
        <v>1</v>
      </c>
      <c r="O45" s="37" t="str">
        <f>C14</f>
        <v>International</v>
      </c>
      <c r="P45" s="2"/>
      <c r="S45" s="37" t="str">
        <f>D14</f>
        <v>Migration</v>
      </c>
      <c r="T45" s="2"/>
      <c r="W45" s="37" t="str">
        <f>E14</f>
        <v>-</v>
      </c>
      <c r="X45" s="2"/>
      <c r="AA45" s="37" t="str">
        <f>F14</f>
        <v>-</v>
      </c>
      <c r="AB45" s="2"/>
      <c r="AK45" s="9"/>
    </row>
    <row r="46" spans="1:38" x14ac:dyDescent="0.45">
      <c r="C46" s="26" t="s">
        <v>64</v>
      </c>
      <c r="D46" s="26"/>
      <c r="E46" s="26"/>
      <c r="F46" s="29" t="str">
        <f>"n"</f>
        <v>n</v>
      </c>
      <c r="N46" s="17" t="s">
        <v>40</v>
      </c>
      <c r="O46" s="10" t="s">
        <v>41</v>
      </c>
      <c r="P46" s="10" t="s">
        <v>42</v>
      </c>
      <c r="S46" s="10" t="s">
        <v>41</v>
      </c>
      <c r="T46" s="10" t="s">
        <v>42</v>
      </c>
      <c r="W46" s="10" t="s">
        <v>41</v>
      </c>
      <c r="X46" s="10" t="s">
        <v>42</v>
      </c>
      <c r="AA46" s="10" t="s">
        <v>41</v>
      </c>
      <c r="AB46" s="10" t="s">
        <v>42</v>
      </c>
      <c r="AC46" s="17"/>
      <c r="AE46" s="10"/>
      <c r="AH46" s="10"/>
      <c r="AJ46" s="10"/>
      <c r="AK46" s="10"/>
      <c r="AL46" s="10"/>
    </row>
    <row r="47" spans="1:38" x14ac:dyDescent="0.45">
      <c r="C47" s="26" t="s">
        <v>65</v>
      </c>
      <c r="D47" s="26"/>
      <c r="E47" s="26"/>
      <c r="F47" s="26">
        <f>2</f>
        <v>2</v>
      </c>
      <c r="N47" s="17">
        <v>0</v>
      </c>
      <c r="O47" s="30">
        <v>0</v>
      </c>
      <c r="P47" s="22">
        <v>0</v>
      </c>
      <c r="R47" s="18"/>
      <c r="S47" s="30">
        <v>0</v>
      </c>
      <c r="T47" s="22">
        <v>0</v>
      </c>
      <c r="W47" s="30">
        <v>0</v>
      </c>
      <c r="X47" s="22">
        <v>0</v>
      </c>
      <c r="AA47" s="30">
        <v>0</v>
      </c>
      <c r="AB47" s="22">
        <v>0</v>
      </c>
      <c r="AC47" s="21"/>
      <c r="AE47" s="19"/>
      <c r="AH47" s="22"/>
      <c r="AK47" s="23"/>
      <c r="AL47" s="22"/>
    </row>
    <row r="48" spans="1:38" x14ac:dyDescent="0.45">
      <c r="A48" s="3"/>
      <c r="C48" s="26" t="s">
        <v>66</v>
      </c>
      <c r="D48" s="26"/>
      <c r="E48" s="26"/>
      <c r="F48" s="29" t="str">
        <f>"y"</f>
        <v>y</v>
      </c>
      <c r="N48" s="17">
        <v>1</v>
      </c>
      <c r="O48" s="30">
        <v>0</v>
      </c>
      <c r="P48" s="22">
        <v>0</v>
      </c>
      <c r="R48" s="18"/>
      <c r="S48" s="30">
        <v>0</v>
      </c>
      <c r="T48" s="22">
        <v>0</v>
      </c>
      <c r="W48" s="30">
        <v>0</v>
      </c>
      <c r="X48" s="22">
        <v>0</v>
      </c>
      <c r="AA48" s="30">
        <v>0</v>
      </c>
      <c r="AB48" s="22">
        <v>0</v>
      </c>
      <c r="AC48" s="21"/>
      <c r="AE48" s="19"/>
      <c r="AH48" s="22"/>
      <c r="AK48" s="23"/>
      <c r="AL48" s="22"/>
    </row>
    <row r="49" spans="3:38" x14ac:dyDescent="0.45">
      <c r="C49" s="26" t="s">
        <v>67</v>
      </c>
      <c r="D49" s="26"/>
      <c r="E49" s="26"/>
      <c r="F49" s="29" t="str">
        <f>"n"</f>
        <v>n</v>
      </c>
      <c r="N49" s="17">
        <v>2</v>
      </c>
      <c r="O49" s="30">
        <v>0</v>
      </c>
      <c r="P49" s="22">
        <v>0</v>
      </c>
      <c r="R49" s="18"/>
      <c r="S49" s="30">
        <v>0</v>
      </c>
      <c r="T49" s="22">
        <v>0</v>
      </c>
      <c r="W49" s="30">
        <v>0</v>
      </c>
      <c r="X49" s="22">
        <v>0</v>
      </c>
      <c r="AA49" s="30">
        <v>0</v>
      </c>
      <c r="AB49" s="22">
        <v>0</v>
      </c>
      <c r="AC49" s="21"/>
      <c r="AE49" s="19"/>
      <c r="AH49" s="22"/>
      <c r="AK49" s="23"/>
      <c r="AL49" s="22"/>
    </row>
    <row r="50" spans="3:38" x14ac:dyDescent="0.45">
      <c r="N50" s="17">
        <v>3</v>
      </c>
      <c r="O50" s="30">
        <v>0</v>
      </c>
      <c r="P50" s="22">
        <v>0</v>
      </c>
      <c r="R50" s="18"/>
      <c r="S50" s="30">
        <v>0</v>
      </c>
      <c r="T50" s="22">
        <v>0</v>
      </c>
      <c r="W50" s="30">
        <v>0</v>
      </c>
      <c r="X50" s="22">
        <v>0</v>
      </c>
      <c r="AA50" s="30">
        <v>0</v>
      </c>
      <c r="AB50" s="22">
        <v>0</v>
      </c>
      <c r="AC50" s="21"/>
      <c r="AE50" s="19"/>
      <c r="AH50" s="22"/>
      <c r="AK50" s="23"/>
      <c r="AL50" s="22"/>
    </row>
    <row r="51" spans="3:38" x14ac:dyDescent="0.45">
      <c r="N51" s="17">
        <v>4</v>
      </c>
      <c r="O51" s="30">
        <v>0</v>
      </c>
      <c r="P51" s="22">
        <v>0</v>
      </c>
      <c r="R51" s="18"/>
      <c r="S51" s="30">
        <v>0</v>
      </c>
      <c r="T51" s="22">
        <v>0</v>
      </c>
      <c r="W51" s="30">
        <v>0</v>
      </c>
      <c r="X51" s="22">
        <v>0</v>
      </c>
      <c r="AA51" s="30">
        <v>0</v>
      </c>
      <c r="AB51" s="22">
        <v>0</v>
      </c>
      <c r="AC51" s="21"/>
      <c r="AE51" s="19"/>
      <c r="AH51" s="22"/>
      <c r="AK51" s="23"/>
      <c r="AL51" s="22"/>
    </row>
    <row r="52" spans="3:38" x14ac:dyDescent="0.45">
      <c r="N52" s="17">
        <v>5</v>
      </c>
      <c r="O52" s="30">
        <v>0</v>
      </c>
      <c r="P52" s="22">
        <v>0</v>
      </c>
      <c r="R52" s="18"/>
      <c r="S52" s="30">
        <v>0</v>
      </c>
      <c r="T52" s="22">
        <v>0</v>
      </c>
      <c r="W52" s="30">
        <v>0</v>
      </c>
      <c r="X52" s="22">
        <v>0</v>
      </c>
      <c r="AA52" s="30">
        <v>0</v>
      </c>
      <c r="AB52" s="22">
        <v>0</v>
      </c>
      <c r="AC52" s="21"/>
      <c r="AE52" s="19"/>
      <c r="AH52" s="22"/>
      <c r="AK52" s="23"/>
      <c r="AL52" s="22"/>
    </row>
    <row r="53" spans="3:38" x14ac:dyDescent="0.45">
      <c r="N53" s="17">
        <v>6</v>
      </c>
      <c r="O53" s="30">
        <v>0</v>
      </c>
      <c r="P53" s="22">
        <v>0</v>
      </c>
      <c r="R53" s="18"/>
      <c r="S53" s="30">
        <v>0</v>
      </c>
      <c r="T53" s="22">
        <v>0</v>
      </c>
      <c r="W53" s="30">
        <v>0</v>
      </c>
      <c r="X53" s="22">
        <v>0</v>
      </c>
      <c r="AA53" s="30">
        <v>0</v>
      </c>
      <c r="AB53" s="22">
        <v>0</v>
      </c>
      <c r="AC53" s="21"/>
      <c r="AE53" s="19"/>
      <c r="AH53" s="22"/>
      <c r="AK53" s="23"/>
      <c r="AL53" s="22"/>
    </row>
    <row r="54" spans="3:38" x14ac:dyDescent="0.45">
      <c r="N54" s="17">
        <v>7</v>
      </c>
      <c r="O54" s="30">
        <v>0</v>
      </c>
      <c r="P54" s="22">
        <v>0</v>
      </c>
      <c r="R54" s="18"/>
      <c r="S54" s="30">
        <v>0</v>
      </c>
      <c r="T54" s="22">
        <v>0</v>
      </c>
      <c r="W54" s="30">
        <v>0</v>
      </c>
      <c r="X54" s="22">
        <v>0</v>
      </c>
      <c r="AA54" s="30">
        <v>0</v>
      </c>
      <c r="AB54" s="22">
        <v>0</v>
      </c>
      <c r="AC54" s="21"/>
      <c r="AE54" s="19"/>
      <c r="AH54" s="22"/>
      <c r="AK54" s="23"/>
      <c r="AL54" s="22"/>
    </row>
    <row r="55" spans="3:38" x14ac:dyDescent="0.45">
      <c r="N55" s="17">
        <v>8</v>
      </c>
      <c r="O55" s="30">
        <v>0</v>
      </c>
      <c r="P55" s="22">
        <v>0</v>
      </c>
      <c r="R55" s="18"/>
      <c r="S55" s="30">
        <v>0</v>
      </c>
      <c r="T55" s="22">
        <v>0</v>
      </c>
      <c r="W55" s="30">
        <v>0</v>
      </c>
      <c r="X55" s="22">
        <v>0</v>
      </c>
      <c r="AA55" s="30">
        <v>0</v>
      </c>
      <c r="AB55" s="22">
        <v>0</v>
      </c>
      <c r="AC55" s="21"/>
      <c r="AE55" s="19"/>
      <c r="AH55" s="22"/>
      <c r="AK55" s="23"/>
      <c r="AL55" s="22"/>
    </row>
    <row r="56" spans="3:38" x14ac:dyDescent="0.45">
      <c r="N56" s="17">
        <v>9</v>
      </c>
      <c r="O56" s="30">
        <v>0</v>
      </c>
      <c r="P56" s="22">
        <v>0</v>
      </c>
      <c r="R56" s="18"/>
      <c r="S56" s="30">
        <v>0</v>
      </c>
      <c r="T56" s="22">
        <v>0</v>
      </c>
      <c r="W56" s="30">
        <v>0</v>
      </c>
      <c r="X56" s="22">
        <v>0</v>
      </c>
      <c r="AA56" s="30">
        <v>0</v>
      </c>
      <c r="AB56" s="22">
        <v>0</v>
      </c>
      <c r="AC56" s="21"/>
      <c r="AE56" s="19"/>
      <c r="AH56" s="22"/>
      <c r="AK56" s="23"/>
      <c r="AL56" s="22"/>
    </row>
    <row r="57" spans="3:38" x14ac:dyDescent="0.45">
      <c r="N57" s="17">
        <v>10</v>
      </c>
      <c r="O57" s="30">
        <v>0</v>
      </c>
      <c r="P57" s="22">
        <v>0</v>
      </c>
      <c r="R57" s="18"/>
      <c r="S57" s="30">
        <v>0</v>
      </c>
      <c r="T57" s="22">
        <v>0</v>
      </c>
      <c r="W57" s="30">
        <v>0</v>
      </c>
      <c r="X57" s="22">
        <v>0</v>
      </c>
      <c r="AA57" s="30">
        <v>0</v>
      </c>
      <c r="AB57" s="22">
        <v>0</v>
      </c>
      <c r="AC57" s="21"/>
      <c r="AE57" s="19"/>
      <c r="AH57" s="22"/>
      <c r="AK57" s="23"/>
      <c r="AL57" s="22"/>
    </row>
    <row r="58" spans="3:38" x14ac:dyDescent="0.45">
      <c r="N58" s="17">
        <v>11</v>
      </c>
      <c r="O58" s="30">
        <v>0</v>
      </c>
      <c r="P58" s="22">
        <v>0</v>
      </c>
      <c r="R58" s="18"/>
      <c r="S58" s="30">
        <v>0</v>
      </c>
      <c r="T58" s="22">
        <v>0</v>
      </c>
      <c r="W58" s="30">
        <v>0</v>
      </c>
      <c r="X58" s="22">
        <v>0</v>
      </c>
      <c r="AA58" s="30">
        <v>0</v>
      </c>
      <c r="AB58" s="22">
        <v>0</v>
      </c>
      <c r="AC58" s="21"/>
      <c r="AE58" s="19"/>
      <c r="AH58" s="22"/>
      <c r="AK58" s="23"/>
      <c r="AL58" s="22"/>
    </row>
    <row r="59" spans="3:38" x14ac:dyDescent="0.45">
      <c r="N59" s="17">
        <v>12</v>
      </c>
      <c r="O59" s="30">
        <v>0</v>
      </c>
      <c r="P59" s="22">
        <v>0</v>
      </c>
      <c r="R59" s="18"/>
      <c r="S59" s="30">
        <v>0</v>
      </c>
      <c r="T59" s="22">
        <v>0</v>
      </c>
      <c r="W59" s="30">
        <v>0</v>
      </c>
      <c r="X59" s="22">
        <v>0</v>
      </c>
      <c r="AA59" s="30">
        <v>0</v>
      </c>
      <c r="AB59" s="22">
        <v>0</v>
      </c>
      <c r="AC59" s="21"/>
      <c r="AE59" s="19"/>
      <c r="AH59" s="22"/>
      <c r="AK59" s="23"/>
      <c r="AL59" s="22"/>
    </row>
    <row r="60" spans="3:38" x14ac:dyDescent="0.45">
      <c r="N60" s="17">
        <v>13</v>
      </c>
      <c r="O60" s="30">
        <v>0</v>
      </c>
      <c r="P60" s="22">
        <v>0</v>
      </c>
      <c r="R60" s="18"/>
      <c r="S60" s="30">
        <v>0</v>
      </c>
      <c r="T60" s="22">
        <v>0</v>
      </c>
      <c r="W60" s="30">
        <v>0</v>
      </c>
      <c r="X60" s="22">
        <v>0</v>
      </c>
      <c r="AA60" s="30">
        <v>0</v>
      </c>
      <c r="AB60" s="22">
        <v>0</v>
      </c>
      <c r="AC60" s="21"/>
      <c r="AE60" s="19"/>
      <c r="AH60" s="22"/>
      <c r="AK60" s="23"/>
      <c r="AL60" s="22"/>
    </row>
    <row r="61" spans="3:38" x14ac:dyDescent="0.45">
      <c r="N61" s="17">
        <v>14</v>
      </c>
      <c r="O61" s="30">
        <v>0</v>
      </c>
      <c r="P61" s="22">
        <v>0</v>
      </c>
      <c r="R61" s="18"/>
      <c r="S61" s="30">
        <v>0</v>
      </c>
      <c r="T61" s="22">
        <v>0</v>
      </c>
      <c r="W61" s="30">
        <v>0</v>
      </c>
      <c r="X61" s="22">
        <v>0</v>
      </c>
      <c r="AA61" s="30">
        <v>0</v>
      </c>
      <c r="AB61" s="22">
        <v>0</v>
      </c>
      <c r="AC61" s="21"/>
      <c r="AE61" s="19"/>
      <c r="AH61" s="22"/>
      <c r="AK61" s="23"/>
      <c r="AL61" s="22"/>
    </row>
    <row r="62" spans="3:38" x14ac:dyDescent="0.45">
      <c r="N62" s="17" t="s">
        <v>53</v>
      </c>
      <c r="O62" s="30">
        <v>0</v>
      </c>
      <c r="P62" s="22">
        <v>0</v>
      </c>
      <c r="R62" s="18"/>
      <c r="S62" s="30">
        <v>0</v>
      </c>
      <c r="T62" s="22">
        <v>0</v>
      </c>
      <c r="W62" s="30">
        <v>0</v>
      </c>
      <c r="X62" s="22">
        <v>0</v>
      </c>
      <c r="AA62" s="30">
        <v>0</v>
      </c>
      <c r="AB62" s="22">
        <v>0</v>
      </c>
      <c r="AC62" s="21"/>
      <c r="AE62" s="19"/>
      <c r="AH62" s="22"/>
      <c r="AK62" s="23"/>
      <c r="AL62" s="22"/>
    </row>
    <row r="64" spans="3:38" x14ac:dyDescent="0.45">
      <c r="N64" t="s">
        <v>54</v>
      </c>
      <c r="O64" s="31">
        <f>SUM(O47:O62)</f>
        <v>0</v>
      </c>
      <c r="P64" s="2"/>
      <c r="S64" s="31">
        <f>SUM(S47:S62)</f>
        <v>0</v>
      </c>
      <c r="T64" s="2"/>
      <c r="W64" s="31">
        <f>SUM(W47:W62)</f>
        <v>0</v>
      </c>
      <c r="X64" s="2"/>
      <c r="AA64" s="31">
        <f>SUM(AA47:AA62)</f>
        <v>0</v>
      </c>
      <c r="AB64" s="2"/>
      <c r="AE64" s="2"/>
    </row>
    <row r="65" spans="1:38" x14ac:dyDescent="0.45">
      <c r="N65" s="17"/>
      <c r="P65" s="23"/>
      <c r="Q65" s="22"/>
      <c r="U65" s="23"/>
      <c r="V65" s="22"/>
      <c r="W65" s="22"/>
      <c r="X65" s="22"/>
      <c r="Z65" s="23"/>
      <c r="AA65" s="22"/>
      <c r="AB65" s="22"/>
      <c r="AC65" s="17"/>
      <c r="AE65" s="23"/>
      <c r="AF65" s="22"/>
      <c r="AH65" s="22"/>
      <c r="AK65" s="23"/>
      <c r="AL65" s="22"/>
    </row>
    <row r="66" spans="1:38" x14ac:dyDescent="0.45">
      <c r="N66" s="17"/>
      <c r="P66" s="23"/>
      <c r="Q66" s="22"/>
      <c r="U66" s="23"/>
      <c r="V66" s="22"/>
      <c r="W66" s="22"/>
      <c r="X66" s="22"/>
      <c r="Z66" s="23"/>
      <c r="AA66" s="22"/>
      <c r="AB66" s="22"/>
      <c r="AC66" s="17"/>
      <c r="AE66" s="23"/>
      <c r="AF66" s="22"/>
      <c r="AH66" s="22"/>
      <c r="AK66" s="23"/>
      <c r="AL66" s="22"/>
    </row>
    <row r="67" spans="1:38" x14ac:dyDescent="0.45">
      <c r="N67" s="17"/>
      <c r="P67" s="23"/>
      <c r="Q67" s="22"/>
      <c r="U67" s="23"/>
      <c r="V67" s="22"/>
      <c r="W67" s="22"/>
      <c r="X67" s="22"/>
      <c r="Z67" s="23"/>
      <c r="AA67" s="22"/>
      <c r="AB67" s="22"/>
      <c r="AC67" s="17"/>
      <c r="AE67" s="23"/>
      <c r="AF67" s="22"/>
      <c r="AH67" s="22"/>
      <c r="AK67" s="23"/>
      <c r="AL67" s="22"/>
    </row>
    <row r="68" spans="1:38" ht="22.5" x14ac:dyDescent="0.75">
      <c r="A68" s="3" t="s">
        <v>22</v>
      </c>
      <c r="C68" s="1" t="s">
        <v>23</v>
      </c>
      <c r="E68" s="2"/>
      <c r="F68" s="3" t="s">
        <v>24</v>
      </c>
      <c r="J68" s="3" t="str">
        <f>J1</f>
        <v>VERSION 2.2 (17/8/98)</v>
      </c>
      <c r="N68" s="3" t="s">
        <v>26</v>
      </c>
      <c r="P68" s="5" t="str">
        <f>($C$3)</f>
        <v>p7eINT_metier</v>
      </c>
      <c r="T68" s="6" t="s">
        <v>27</v>
      </c>
      <c r="W68" s="7" t="str">
        <f>($C$5)</f>
        <v>Plaice VIIe - International (Used metier based datasets)</v>
      </c>
    </row>
    <row r="69" spans="1:38" x14ac:dyDescent="0.45">
      <c r="F69" s="3"/>
      <c r="N69" s="3"/>
    </row>
    <row r="70" spans="1:38" x14ac:dyDescent="0.45">
      <c r="A70" s="3" t="s">
        <v>26</v>
      </c>
      <c r="C70" s="8" t="str">
        <f>C3</f>
        <v>p7eINT_metier</v>
      </c>
      <c r="N70" s="6" t="s">
        <v>29</v>
      </c>
      <c r="P70" s="5">
        <f>($B$7)</f>
        <v>2011</v>
      </c>
      <c r="Q70" s="9"/>
      <c r="R70" s="9"/>
      <c r="S70" s="9"/>
      <c r="T70" s="6" t="s">
        <v>30</v>
      </c>
      <c r="U70" s="10"/>
      <c r="W70" s="5" t="str">
        <f>($D$7)</f>
        <v>Combined</v>
      </c>
    </row>
    <row r="71" spans="1:38" x14ac:dyDescent="0.45">
      <c r="A71" s="3"/>
      <c r="N71" s="6"/>
      <c r="P71" s="6"/>
      <c r="Q71" s="9"/>
      <c r="R71" s="9"/>
      <c r="S71" s="9"/>
      <c r="U71" s="10"/>
    </row>
    <row r="72" spans="1:38" x14ac:dyDescent="0.45">
      <c r="A72" s="6" t="s">
        <v>27</v>
      </c>
      <c r="C72" s="11" t="str">
        <f>C5</f>
        <v>Plaice VIIe - International (Used metier based datasets)</v>
      </c>
      <c r="D72" s="9"/>
      <c r="E72" s="9"/>
      <c r="G72" s="10"/>
      <c r="N72" s="6" t="s">
        <v>32</v>
      </c>
      <c r="P72" s="36">
        <f>($F$7)</f>
        <v>42130</v>
      </c>
      <c r="Q72" s="2"/>
      <c r="R72" s="2"/>
      <c r="T72" s="6" t="s">
        <v>33</v>
      </c>
      <c r="U72" s="2"/>
      <c r="W72" s="5" t="str">
        <f>($J$7)</f>
        <v>idh</v>
      </c>
    </row>
    <row r="73" spans="1:38" x14ac:dyDescent="0.45">
      <c r="A73" s="6"/>
      <c r="C73" s="6"/>
      <c r="D73" s="9"/>
      <c r="E73" s="9"/>
      <c r="G73" s="10"/>
    </row>
    <row r="74" spans="1:38" x14ac:dyDescent="0.45">
      <c r="A74" s="6" t="s">
        <v>29</v>
      </c>
      <c r="B74" s="12">
        <f>B7</f>
        <v>2011</v>
      </c>
      <c r="C74" s="9" t="s">
        <v>30</v>
      </c>
      <c r="D74" s="13" t="str">
        <f>D7</f>
        <v>Combined</v>
      </c>
      <c r="E74" s="4" t="s">
        <v>32</v>
      </c>
      <c r="F74" s="35">
        <f>F7</f>
        <v>42130</v>
      </c>
      <c r="G74" s="2"/>
      <c r="I74" s="4" t="s">
        <v>33</v>
      </c>
      <c r="J74" s="12" t="str">
        <f>J7</f>
        <v>idh</v>
      </c>
    </row>
    <row r="75" spans="1:38" x14ac:dyDescent="0.45">
      <c r="A75" s="6"/>
      <c r="B75" s="12"/>
      <c r="C75" s="9"/>
      <c r="D75" s="13"/>
      <c r="E75" s="4"/>
      <c r="F75" s="14"/>
      <c r="G75" s="2"/>
      <c r="I75" s="4"/>
      <c r="J75" s="12"/>
      <c r="N75" s="15" t="s">
        <v>68</v>
      </c>
    </row>
    <row r="77" spans="1:38" x14ac:dyDescent="0.45">
      <c r="H77" s="16" t="s">
        <v>39</v>
      </c>
      <c r="I77" s="4"/>
      <c r="N77" s="3" t="s">
        <v>37</v>
      </c>
    </row>
    <row r="78" spans="1:38" x14ac:dyDescent="0.45">
      <c r="C78" s="16" t="s">
        <v>69</v>
      </c>
      <c r="D78" s="16" t="s">
        <v>70</v>
      </c>
      <c r="E78" s="16" t="s">
        <v>71</v>
      </c>
      <c r="F78" s="16" t="s">
        <v>72</v>
      </c>
      <c r="H78" s="16" t="s">
        <v>47</v>
      </c>
      <c r="I78" s="4"/>
      <c r="AE78" s="37" t="str">
        <f>J13</f>
        <v>TOTAL</v>
      </c>
      <c r="AF78" s="2"/>
    </row>
    <row r="79" spans="1:38" x14ac:dyDescent="0.45">
      <c r="A79" t="s">
        <v>48</v>
      </c>
      <c r="C79" s="20">
        <f>C15</f>
        <v>1334.1659999999999</v>
      </c>
      <c r="D79" s="20">
        <f>D15</f>
        <v>82.620999999999995</v>
      </c>
      <c r="E79" s="20">
        <f>E15</f>
        <v>0</v>
      </c>
      <c r="F79" s="20">
        <f>F15</f>
        <v>0</v>
      </c>
      <c r="H79" s="22">
        <f>SUM(C79:F79)</f>
        <v>1416.787</v>
      </c>
      <c r="O79" s="37" t="str">
        <f>C14</f>
        <v>International</v>
      </c>
      <c r="P79" s="2"/>
      <c r="S79" s="37" t="str">
        <f>D14</f>
        <v>Migration</v>
      </c>
      <c r="T79" s="2"/>
      <c r="W79" s="37" t="str">
        <f>E14</f>
        <v>-</v>
      </c>
      <c r="X79" s="2"/>
      <c r="AA79" s="37" t="str">
        <f>F14</f>
        <v>-</v>
      </c>
      <c r="AB79" s="2"/>
      <c r="AE79" s="37" t="str">
        <f>J14</f>
        <v>ANNUAL</v>
      </c>
      <c r="AF79" s="2"/>
    </row>
    <row r="80" spans="1:38" x14ac:dyDescent="0.45">
      <c r="A80" t="s">
        <v>73</v>
      </c>
      <c r="N80" s="17" t="s">
        <v>40</v>
      </c>
      <c r="O80" s="10" t="s">
        <v>41</v>
      </c>
      <c r="P80" s="10" t="s">
        <v>42</v>
      </c>
      <c r="S80" s="10" t="s">
        <v>41</v>
      </c>
      <c r="T80" s="10" t="s">
        <v>42</v>
      </c>
      <c r="U80" s="10"/>
      <c r="W80" s="10" t="s">
        <v>41</v>
      </c>
      <c r="X80" s="10" t="s">
        <v>42</v>
      </c>
      <c r="Y80" s="10"/>
      <c r="AA80" s="10" t="s">
        <v>41</v>
      </c>
      <c r="AB80" s="10" t="s">
        <v>42</v>
      </c>
      <c r="AC80" s="10"/>
      <c r="AE80" s="10" t="s">
        <v>74</v>
      </c>
      <c r="AF80" s="10" t="s">
        <v>75</v>
      </c>
    </row>
    <row r="81" spans="1:33" x14ac:dyDescent="0.45">
      <c r="N81" s="17">
        <v>0</v>
      </c>
      <c r="O81" s="30">
        <f>SUM($O$14*$C$21)</f>
        <v>0</v>
      </c>
      <c r="P81" s="22">
        <f t="shared" ref="P81:P96" si="0">P14</f>
        <v>0</v>
      </c>
      <c r="Q81" s="22">
        <f t="shared" ref="Q81:Q96" si="1">SUM(O81*P81)</f>
        <v>0</v>
      </c>
      <c r="S81" s="30">
        <f t="shared" ref="S81:S96" si="2">SUM(S14*$D$21)</f>
        <v>0</v>
      </c>
      <c r="T81" s="22">
        <f t="shared" ref="T81:T96" si="3">T14</f>
        <v>0</v>
      </c>
      <c r="U81" s="22">
        <f t="shared" ref="U81:U96" si="4">SUM(S81*T81)</f>
        <v>0</v>
      </c>
      <c r="W81" s="30">
        <f t="shared" ref="W81:W96" si="5">SUM(W14*$E$21)</f>
        <v>0</v>
      </c>
      <c r="X81" s="22">
        <f t="shared" ref="X81:X96" si="6">X14</f>
        <v>0</v>
      </c>
      <c r="Y81" s="22">
        <f t="shared" ref="Y81:Y96" si="7">SUM(W81*X81)</f>
        <v>0</v>
      </c>
      <c r="AA81" s="30">
        <f t="shared" ref="AA81:AA96" si="8">SUM(AA14*$F$21)</f>
        <v>0</v>
      </c>
      <c r="AB81" s="22">
        <f t="shared" ref="AB81:AB96" si="9">AB14</f>
        <v>0</v>
      </c>
      <c r="AC81" s="22">
        <f t="shared" ref="AC81:AC96" si="10">SUM(AA81*AB81)</f>
        <v>0</v>
      </c>
      <c r="AE81" s="30">
        <f t="shared" ref="AE81:AE96" si="11">SUM(AA81+W81+S81+O81)*$J$21</f>
        <v>0</v>
      </c>
      <c r="AF81" s="22">
        <f t="shared" ref="AF81:AF96" si="12">IF(O81+S81+W81+AA81 =0,0,(P81*O81 +T81*S81+ X81*W81 +AB81*AA81)/(O81+S81+W81+AA81))</f>
        <v>0</v>
      </c>
      <c r="AG81">
        <f t="shared" ref="AG81:AG96" si="13">SUM(AE81*AF81)</f>
        <v>0</v>
      </c>
    </row>
    <row r="82" spans="1:33" x14ac:dyDescent="0.45">
      <c r="A82" t="s">
        <v>52</v>
      </c>
      <c r="C82" s="24">
        <f>C24</f>
        <v>1.0008500474376731</v>
      </c>
      <c r="D82" s="24">
        <f>D24</f>
        <v>0.99970534915074849</v>
      </c>
      <c r="E82" s="24">
        <f>E24</f>
        <v>0</v>
      </c>
      <c r="F82" s="24">
        <f>F24</f>
        <v>0</v>
      </c>
      <c r="G82" s="10"/>
      <c r="H82" s="24">
        <f>J24</f>
        <v>1.0007832934957159</v>
      </c>
      <c r="I82" s="10"/>
      <c r="N82" s="17">
        <v>1</v>
      </c>
      <c r="O82" s="30">
        <f>SUM($O$15*$C$21)</f>
        <v>9158.8888526862956</v>
      </c>
      <c r="P82" s="22">
        <f t="shared" si="0"/>
        <v>0.18115488975831684</v>
      </c>
      <c r="Q82" s="22">
        <f t="shared" si="1"/>
        <v>1659.1775004170629</v>
      </c>
      <c r="S82" s="30">
        <f t="shared" si="2"/>
        <v>0</v>
      </c>
      <c r="T82" s="22">
        <f t="shared" si="3"/>
        <v>0.24399999999999999</v>
      </c>
      <c r="U82" s="22">
        <f t="shared" si="4"/>
        <v>0</v>
      </c>
      <c r="W82" s="30">
        <f t="shared" si="5"/>
        <v>0</v>
      </c>
      <c r="X82" s="22">
        <f t="shared" si="6"/>
        <v>0</v>
      </c>
      <c r="Y82" s="22">
        <f t="shared" si="7"/>
        <v>0</v>
      </c>
      <c r="AA82" s="30">
        <f t="shared" si="8"/>
        <v>0</v>
      </c>
      <c r="AB82" s="22">
        <f t="shared" si="9"/>
        <v>0</v>
      </c>
      <c r="AC82" s="22">
        <f t="shared" si="10"/>
        <v>0</v>
      </c>
      <c r="AE82" s="30">
        <f t="shared" si="11"/>
        <v>9158.8888526862975</v>
      </c>
      <c r="AF82" s="22">
        <f t="shared" si="12"/>
        <v>0.18115488975831684</v>
      </c>
      <c r="AG82">
        <f t="shared" si="13"/>
        <v>1659.1775004170631</v>
      </c>
    </row>
    <row r="83" spans="1:33" x14ac:dyDescent="0.45">
      <c r="N83" s="17">
        <v>2</v>
      </c>
      <c r="O83" s="30">
        <f>SUM($O$16*$C$21)</f>
        <v>1114869.4146166081</v>
      </c>
      <c r="P83" s="22">
        <f t="shared" si="0"/>
        <v>0.28762788738771455</v>
      </c>
      <c r="Q83" s="22">
        <f t="shared" si="1"/>
        <v>320667.53443935298</v>
      </c>
      <c r="S83" s="30">
        <f t="shared" si="2"/>
        <v>17550.879637499998</v>
      </c>
      <c r="T83" s="22">
        <f t="shared" si="3"/>
        <v>0.20599999999999999</v>
      </c>
      <c r="U83" s="22">
        <f t="shared" si="4"/>
        <v>3615.4812053249993</v>
      </c>
      <c r="W83" s="30">
        <f t="shared" si="5"/>
        <v>0</v>
      </c>
      <c r="X83" s="22">
        <f t="shared" si="6"/>
        <v>0</v>
      </c>
      <c r="Y83" s="22">
        <f t="shared" si="7"/>
        <v>0</v>
      </c>
      <c r="AA83" s="30">
        <f t="shared" si="8"/>
        <v>0</v>
      </c>
      <c r="AB83" s="22">
        <f t="shared" si="9"/>
        <v>0</v>
      </c>
      <c r="AC83" s="22">
        <f t="shared" si="10"/>
        <v>0</v>
      </c>
      <c r="AE83" s="30">
        <f t="shared" si="11"/>
        <v>1132420.2942541083</v>
      </c>
      <c r="AF83" s="22">
        <f t="shared" si="12"/>
        <v>0.28636277298286467</v>
      </c>
      <c r="AG83">
        <f t="shared" si="13"/>
        <v>324283.01564467803</v>
      </c>
    </row>
    <row r="84" spans="1:33" x14ac:dyDescent="0.45">
      <c r="N84" s="17">
        <v>3</v>
      </c>
      <c r="O84" s="30">
        <f>SUM($O$17*$C$21)</f>
        <v>1321160.3423224858</v>
      </c>
      <c r="P84" s="22">
        <f t="shared" si="0"/>
        <v>0.33839123343705224</v>
      </c>
      <c r="Q84" s="22">
        <f t="shared" si="1"/>
        <v>447069.07780662412</v>
      </c>
      <c r="S84" s="30">
        <f t="shared" si="2"/>
        <v>119651.1352965</v>
      </c>
      <c r="T84" s="22">
        <f t="shared" si="3"/>
        <v>0.29399999999999998</v>
      </c>
      <c r="U84" s="22">
        <f t="shared" si="4"/>
        <v>35177.433777170998</v>
      </c>
      <c r="W84" s="30">
        <f t="shared" si="5"/>
        <v>0</v>
      </c>
      <c r="X84" s="22">
        <f t="shared" si="6"/>
        <v>0</v>
      </c>
      <c r="Y84" s="22">
        <f t="shared" si="7"/>
        <v>0</v>
      </c>
      <c r="AA84" s="30">
        <f t="shared" si="8"/>
        <v>0</v>
      </c>
      <c r="AB84" s="22">
        <f t="shared" si="9"/>
        <v>0</v>
      </c>
      <c r="AC84" s="22">
        <f t="shared" si="10"/>
        <v>0</v>
      </c>
      <c r="AE84" s="30">
        <f t="shared" si="11"/>
        <v>1440811.477618986</v>
      </c>
      <c r="AF84" s="22">
        <f t="shared" si="12"/>
        <v>0.33470479592564878</v>
      </c>
      <c r="AG84">
        <f t="shared" si="13"/>
        <v>482246.51158379519</v>
      </c>
    </row>
    <row r="85" spans="1:33" x14ac:dyDescent="0.45">
      <c r="N85" s="17">
        <v>4</v>
      </c>
      <c r="O85" s="30">
        <f>SUM($O$18*$C$21)</f>
        <v>671368.87371814367</v>
      </c>
      <c r="P85" s="22">
        <f t="shared" si="0"/>
        <v>0.42267154891722253</v>
      </c>
      <c r="Q85" s="22">
        <f t="shared" si="1"/>
        <v>283768.52174925897</v>
      </c>
      <c r="S85" s="30">
        <f t="shared" si="2"/>
        <v>53278.541711999998</v>
      </c>
      <c r="T85" s="22">
        <f t="shared" si="3"/>
        <v>0.42399999999999999</v>
      </c>
      <c r="U85" s="22">
        <f t="shared" si="4"/>
        <v>22590.101685887999</v>
      </c>
      <c r="W85" s="30">
        <f t="shared" si="5"/>
        <v>0</v>
      </c>
      <c r="X85" s="22">
        <f t="shared" si="6"/>
        <v>0</v>
      </c>
      <c r="Y85" s="22">
        <f t="shared" si="7"/>
        <v>0</v>
      </c>
      <c r="AA85" s="30">
        <f t="shared" si="8"/>
        <v>0</v>
      </c>
      <c r="AB85" s="22">
        <f t="shared" si="9"/>
        <v>0</v>
      </c>
      <c r="AC85" s="22">
        <f t="shared" si="10"/>
        <v>0</v>
      </c>
      <c r="AE85" s="30">
        <f t="shared" si="11"/>
        <v>724647.41543014382</v>
      </c>
      <c r="AF85" s="22">
        <f t="shared" si="12"/>
        <v>0.42276922115743071</v>
      </c>
      <c r="AG85">
        <f t="shared" si="13"/>
        <v>306358.62343514705</v>
      </c>
    </row>
    <row r="86" spans="1:33" x14ac:dyDescent="0.45">
      <c r="N86" s="17">
        <v>5</v>
      </c>
      <c r="O86" s="30">
        <f>SUM($O$19*$C$21)</f>
        <v>232339.74575994397</v>
      </c>
      <c r="P86" s="22">
        <f t="shared" si="0"/>
        <v>0.58162228548630224</v>
      </c>
      <c r="Q86" s="22">
        <f t="shared" si="1"/>
        <v>135133.97393820502</v>
      </c>
      <c r="S86" s="30">
        <f t="shared" si="2"/>
        <v>22939.091550000001</v>
      </c>
      <c r="T86" s="22">
        <f t="shared" si="3"/>
        <v>0.50900000000000001</v>
      </c>
      <c r="U86" s="22">
        <f t="shared" si="4"/>
        <v>11675.99759895</v>
      </c>
      <c r="W86" s="30">
        <f t="shared" si="5"/>
        <v>0</v>
      </c>
      <c r="X86" s="22">
        <f t="shared" si="6"/>
        <v>0</v>
      </c>
      <c r="Y86" s="22">
        <f t="shared" si="7"/>
        <v>0</v>
      </c>
      <c r="AA86" s="30">
        <f t="shared" si="8"/>
        <v>0</v>
      </c>
      <c r="AB86" s="22">
        <f t="shared" si="9"/>
        <v>0</v>
      </c>
      <c r="AC86" s="22">
        <f t="shared" si="10"/>
        <v>0</v>
      </c>
      <c r="AE86" s="30">
        <f t="shared" si="11"/>
        <v>255278.83730994404</v>
      </c>
      <c r="AF86" s="22">
        <f t="shared" si="12"/>
        <v>0.57509652223504648</v>
      </c>
      <c r="AG86">
        <f t="shared" si="13"/>
        <v>146809.97153715504</v>
      </c>
    </row>
    <row r="87" spans="1:33" x14ac:dyDescent="0.45">
      <c r="N87" s="17">
        <v>6</v>
      </c>
      <c r="O87" s="30">
        <f>SUM($O$20*$C$21)</f>
        <v>69362.14874214062</v>
      </c>
      <c r="P87" s="22">
        <f t="shared" si="0"/>
        <v>0.71521704387989093</v>
      </c>
      <c r="Q87" s="22">
        <f t="shared" si="1"/>
        <v>49608.990980511109</v>
      </c>
      <c r="S87" s="30">
        <f t="shared" si="2"/>
        <v>5816.6073000000006</v>
      </c>
      <c r="T87" s="22">
        <f t="shared" si="3"/>
        <v>0.67200000000000004</v>
      </c>
      <c r="U87" s="22">
        <f t="shared" si="4"/>
        <v>3908.7601056000008</v>
      </c>
      <c r="W87" s="30">
        <f t="shared" si="5"/>
        <v>0</v>
      </c>
      <c r="X87" s="22">
        <f t="shared" si="6"/>
        <v>0</v>
      </c>
      <c r="Y87" s="22">
        <f t="shared" si="7"/>
        <v>0</v>
      </c>
      <c r="AA87" s="30">
        <f t="shared" si="8"/>
        <v>0</v>
      </c>
      <c r="AB87" s="22">
        <f t="shared" si="9"/>
        <v>0</v>
      </c>
      <c r="AC87" s="22">
        <f t="shared" si="10"/>
        <v>0</v>
      </c>
      <c r="AE87" s="30">
        <f t="shared" si="11"/>
        <v>75178.756042140638</v>
      </c>
      <c r="AF87" s="22">
        <f t="shared" si="12"/>
        <v>0.7118733257053671</v>
      </c>
      <c r="AG87">
        <f t="shared" si="13"/>
        <v>53517.751086111115</v>
      </c>
    </row>
    <row r="88" spans="1:33" x14ac:dyDescent="0.45">
      <c r="N88" s="17">
        <v>7</v>
      </c>
      <c r="O88" s="30">
        <f>SUM($O$21*$C$21)</f>
        <v>48255.87946812532</v>
      </c>
      <c r="P88" s="22">
        <f t="shared" si="0"/>
        <v>0.79760298602623636</v>
      </c>
      <c r="Q88" s="22">
        <f t="shared" si="1"/>
        <v>38489.033557098905</v>
      </c>
      <c r="S88" s="30">
        <f t="shared" si="2"/>
        <v>1786.3701000000001</v>
      </c>
      <c r="T88" s="22">
        <f t="shared" si="3"/>
        <v>0.88300000000000001</v>
      </c>
      <c r="U88" s="22">
        <f t="shared" si="4"/>
        <v>1577.3647983000001</v>
      </c>
      <c r="W88" s="30">
        <f t="shared" si="5"/>
        <v>0</v>
      </c>
      <c r="X88" s="22">
        <f t="shared" si="6"/>
        <v>0</v>
      </c>
      <c r="Y88" s="22">
        <f t="shared" si="7"/>
        <v>0</v>
      </c>
      <c r="AA88" s="30">
        <f t="shared" si="8"/>
        <v>0</v>
      </c>
      <c r="AB88" s="22">
        <f t="shared" si="9"/>
        <v>0</v>
      </c>
      <c r="AC88" s="22">
        <f t="shared" si="10"/>
        <v>0</v>
      </c>
      <c r="AE88" s="30">
        <f t="shared" si="11"/>
        <v>50042.249568125335</v>
      </c>
      <c r="AF88" s="22">
        <f t="shared" si="12"/>
        <v>0.80065142357068231</v>
      </c>
      <c r="AG88">
        <f t="shared" si="13"/>
        <v>40066.398355398909</v>
      </c>
    </row>
    <row r="89" spans="1:33" x14ac:dyDescent="0.45">
      <c r="N89" s="17">
        <v>8</v>
      </c>
      <c r="O89" s="30">
        <f>SUM($O$22*$C$21)</f>
        <v>24181.928974144877</v>
      </c>
      <c r="P89" s="22">
        <f t="shared" si="0"/>
        <v>0.8991557087888592</v>
      </c>
      <c r="Q89" s="22">
        <f t="shared" si="1"/>
        <v>21743.319486629087</v>
      </c>
      <c r="S89" s="30">
        <f t="shared" si="2"/>
        <v>2614.03125</v>
      </c>
      <c r="T89" s="22">
        <f t="shared" si="3"/>
        <v>0.67200000000000004</v>
      </c>
      <c r="U89" s="22">
        <f t="shared" si="4"/>
        <v>1756.6290000000001</v>
      </c>
      <c r="W89" s="30">
        <f t="shared" si="5"/>
        <v>0</v>
      </c>
      <c r="X89" s="22">
        <f t="shared" si="6"/>
        <v>0</v>
      </c>
      <c r="Y89" s="22">
        <f t="shared" si="7"/>
        <v>0</v>
      </c>
      <c r="AA89" s="30">
        <f t="shared" si="8"/>
        <v>0</v>
      </c>
      <c r="AB89" s="22">
        <f t="shared" si="9"/>
        <v>0</v>
      </c>
      <c r="AC89" s="22">
        <f t="shared" si="10"/>
        <v>0</v>
      </c>
      <c r="AE89" s="30">
        <f t="shared" si="11"/>
        <v>26795.960224144885</v>
      </c>
      <c r="AF89" s="22">
        <f t="shared" si="12"/>
        <v>0.87699594603272057</v>
      </c>
      <c r="AG89">
        <f t="shared" si="13"/>
        <v>23499.948486629095</v>
      </c>
    </row>
    <row r="90" spans="1:33" x14ac:dyDescent="0.45">
      <c r="N90" s="17">
        <v>9</v>
      </c>
      <c r="O90" s="30">
        <f>SUM($O$23*$C$21)</f>
        <v>10665.604391628804</v>
      </c>
      <c r="P90" s="22">
        <f t="shared" si="0"/>
        <v>1.1050783639013637</v>
      </c>
      <c r="Q90" s="22">
        <f t="shared" si="1"/>
        <v>11786.328651120359</v>
      </c>
      <c r="S90" s="30">
        <f t="shared" si="2"/>
        <v>943.50345000000004</v>
      </c>
      <c r="T90" s="22">
        <f t="shared" si="3"/>
        <v>0.95099999999999996</v>
      </c>
      <c r="U90" s="22">
        <f t="shared" si="4"/>
        <v>897.27178094999999</v>
      </c>
      <c r="W90" s="30">
        <f t="shared" si="5"/>
        <v>0</v>
      </c>
      <c r="X90" s="22">
        <f t="shared" si="6"/>
        <v>0</v>
      </c>
      <c r="Y90" s="22">
        <f t="shared" si="7"/>
        <v>0</v>
      </c>
      <c r="AA90" s="30">
        <f t="shared" si="8"/>
        <v>0</v>
      </c>
      <c r="AB90" s="22">
        <f t="shared" si="9"/>
        <v>0</v>
      </c>
      <c r="AC90" s="22">
        <f t="shared" si="10"/>
        <v>0</v>
      </c>
      <c r="AE90" s="30">
        <f t="shared" si="11"/>
        <v>11609.107841628806</v>
      </c>
      <c r="AF90" s="22">
        <f t="shared" si="12"/>
        <v>1.0925560004351547</v>
      </c>
      <c r="AG90">
        <f t="shared" si="13"/>
        <v>12683.600432070358</v>
      </c>
    </row>
    <row r="91" spans="1:33" x14ac:dyDescent="0.45">
      <c r="N91" s="17">
        <v>10</v>
      </c>
      <c r="O91" s="30">
        <f>SUM($O$24*$C$21)</f>
        <v>5633.571853490801</v>
      </c>
      <c r="P91" s="22">
        <f t="shared" si="0"/>
        <v>1.33484333881568</v>
      </c>
      <c r="Q91" s="22">
        <f t="shared" si="1"/>
        <v>7519.9358623716998</v>
      </c>
      <c r="S91" s="30">
        <f t="shared" si="2"/>
        <v>1168.5749999999998</v>
      </c>
      <c r="T91" s="22">
        <f t="shared" si="3"/>
        <v>1.196</v>
      </c>
      <c r="U91" s="22">
        <f t="shared" si="4"/>
        <v>1397.6156999999998</v>
      </c>
      <c r="W91" s="30">
        <f t="shared" si="5"/>
        <v>0</v>
      </c>
      <c r="X91" s="22">
        <f t="shared" si="6"/>
        <v>0</v>
      </c>
      <c r="Y91" s="22">
        <f t="shared" si="7"/>
        <v>0</v>
      </c>
      <c r="AA91" s="30">
        <f t="shared" si="8"/>
        <v>0</v>
      </c>
      <c r="AB91" s="22">
        <f t="shared" si="9"/>
        <v>0</v>
      </c>
      <c r="AC91" s="22">
        <f t="shared" si="10"/>
        <v>0</v>
      </c>
      <c r="AE91" s="30">
        <f t="shared" si="11"/>
        <v>6802.1468534908026</v>
      </c>
      <c r="AF91" s="22">
        <f t="shared" si="12"/>
        <v>1.3109907437231074</v>
      </c>
      <c r="AG91">
        <f t="shared" si="13"/>
        <v>8917.5515623717019</v>
      </c>
    </row>
    <row r="92" spans="1:33" x14ac:dyDescent="0.45">
      <c r="N92" s="17">
        <v>11</v>
      </c>
      <c r="O92" s="30">
        <f>SUM($O$25*$C$21)</f>
        <v>5040.0992067149546</v>
      </c>
      <c r="P92" s="22">
        <f t="shared" si="0"/>
        <v>1.3903673467177373</v>
      </c>
      <c r="Q92" s="22">
        <f t="shared" si="1"/>
        <v>7007.5893612344444</v>
      </c>
      <c r="S92" s="30">
        <f t="shared" si="2"/>
        <v>0</v>
      </c>
      <c r="T92" s="22">
        <f t="shared" si="3"/>
        <v>0</v>
      </c>
      <c r="U92" s="22">
        <f t="shared" si="4"/>
        <v>0</v>
      </c>
      <c r="W92" s="30">
        <f t="shared" si="5"/>
        <v>0</v>
      </c>
      <c r="X92" s="22">
        <f t="shared" si="6"/>
        <v>0</v>
      </c>
      <c r="Y92" s="22">
        <f t="shared" si="7"/>
        <v>0</v>
      </c>
      <c r="AA92" s="30">
        <f t="shared" si="8"/>
        <v>0</v>
      </c>
      <c r="AB92" s="22">
        <f t="shared" si="9"/>
        <v>0</v>
      </c>
      <c r="AC92" s="22">
        <f t="shared" si="10"/>
        <v>0</v>
      </c>
      <c r="AE92" s="30">
        <f t="shared" si="11"/>
        <v>5040.0992067149555</v>
      </c>
      <c r="AF92" s="22">
        <f t="shared" si="12"/>
        <v>1.3903673467177373</v>
      </c>
      <c r="AG92">
        <f t="shared" si="13"/>
        <v>7007.5893612344453</v>
      </c>
    </row>
    <row r="93" spans="1:33" x14ac:dyDescent="0.45">
      <c r="N93" s="17">
        <v>12</v>
      </c>
      <c r="O93" s="30">
        <f>SUM($O$26*$C$21)</f>
        <v>1403.7707409792406</v>
      </c>
      <c r="P93" s="22">
        <f t="shared" si="0"/>
        <v>1.7794017098199328</v>
      </c>
      <c r="Q93" s="22">
        <f t="shared" si="1"/>
        <v>2497.8720566936549</v>
      </c>
      <c r="S93" s="30">
        <f t="shared" si="2"/>
        <v>0</v>
      </c>
      <c r="T93" s="22">
        <f t="shared" si="3"/>
        <v>0</v>
      </c>
      <c r="U93" s="22">
        <f t="shared" si="4"/>
        <v>0</v>
      </c>
      <c r="W93" s="30">
        <f t="shared" si="5"/>
        <v>0</v>
      </c>
      <c r="X93" s="22">
        <f t="shared" si="6"/>
        <v>0</v>
      </c>
      <c r="Y93" s="22">
        <f t="shared" si="7"/>
        <v>0</v>
      </c>
      <c r="AA93" s="30">
        <f t="shared" si="8"/>
        <v>0</v>
      </c>
      <c r="AB93" s="22">
        <f t="shared" si="9"/>
        <v>0</v>
      </c>
      <c r="AC93" s="22">
        <f t="shared" si="10"/>
        <v>0</v>
      </c>
      <c r="AE93" s="30">
        <f t="shared" si="11"/>
        <v>1403.7707409792408</v>
      </c>
      <c r="AF93" s="22">
        <f t="shared" si="12"/>
        <v>1.7794017098199328</v>
      </c>
      <c r="AG93">
        <f t="shared" si="13"/>
        <v>2497.8720566936554</v>
      </c>
    </row>
    <row r="94" spans="1:33" x14ac:dyDescent="0.45">
      <c r="N94" s="17">
        <v>13</v>
      </c>
      <c r="O94" s="30">
        <f>SUM($O$27*$C$21)</f>
        <v>2089.2352653211024</v>
      </c>
      <c r="P94" s="22">
        <f t="shared" si="0"/>
        <v>1.3136788594947437</v>
      </c>
      <c r="Q94" s="22">
        <f t="shared" si="1"/>
        <v>2744.5842005632239</v>
      </c>
      <c r="S94" s="30">
        <f t="shared" si="2"/>
        <v>0</v>
      </c>
      <c r="T94" s="22">
        <f t="shared" si="3"/>
        <v>0</v>
      </c>
      <c r="U94" s="22">
        <f t="shared" si="4"/>
        <v>0</v>
      </c>
      <c r="W94" s="30">
        <f t="shared" si="5"/>
        <v>0</v>
      </c>
      <c r="X94" s="22">
        <f t="shared" si="6"/>
        <v>0</v>
      </c>
      <c r="Y94" s="22">
        <f t="shared" si="7"/>
        <v>0</v>
      </c>
      <c r="AA94" s="30">
        <f t="shared" si="8"/>
        <v>0</v>
      </c>
      <c r="AB94" s="22">
        <f t="shared" si="9"/>
        <v>0</v>
      </c>
      <c r="AC94" s="22">
        <f t="shared" si="10"/>
        <v>0</v>
      </c>
      <c r="AE94" s="30">
        <f t="shared" si="11"/>
        <v>2089.2352653211028</v>
      </c>
      <c r="AF94" s="22">
        <f t="shared" si="12"/>
        <v>1.3136788594947437</v>
      </c>
      <c r="AG94">
        <f t="shared" si="13"/>
        <v>2744.5842005632248</v>
      </c>
    </row>
    <row r="95" spans="1:33" x14ac:dyDescent="0.45">
      <c r="N95" s="17">
        <v>14</v>
      </c>
      <c r="O95" s="30">
        <f>SUM($O$28*$C$21)</f>
        <v>364.61437111472975</v>
      </c>
      <c r="P95" s="22">
        <f t="shared" si="0"/>
        <v>1.7179790754292501</v>
      </c>
      <c r="Q95" s="22">
        <f t="shared" si="1"/>
        <v>626.39986017590093</v>
      </c>
      <c r="S95" s="30">
        <f t="shared" si="2"/>
        <v>0</v>
      </c>
      <c r="T95" s="22">
        <f t="shared" si="3"/>
        <v>0</v>
      </c>
      <c r="U95" s="22">
        <f t="shared" si="4"/>
        <v>0</v>
      </c>
      <c r="W95" s="30">
        <f t="shared" si="5"/>
        <v>0</v>
      </c>
      <c r="X95" s="22">
        <f t="shared" si="6"/>
        <v>0</v>
      </c>
      <c r="Y95" s="22">
        <f t="shared" si="7"/>
        <v>0</v>
      </c>
      <c r="AA95" s="30">
        <f t="shared" si="8"/>
        <v>0</v>
      </c>
      <c r="AB95" s="22">
        <f t="shared" si="9"/>
        <v>0</v>
      </c>
      <c r="AC95" s="22">
        <f t="shared" si="10"/>
        <v>0</v>
      </c>
      <c r="AE95" s="30">
        <f t="shared" si="11"/>
        <v>364.61437111472981</v>
      </c>
      <c r="AF95" s="22">
        <f t="shared" si="12"/>
        <v>1.7179790754292501</v>
      </c>
      <c r="AG95">
        <f t="shared" si="13"/>
        <v>626.39986017590104</v>
      </c>
    </row>
    <row r="96" spans="1:33" x14ac:dyDescent="0.45">
      <c r="N96" s="17" t="s">
        <v>53</v>
      </c>
      <c r="O96" s="30">
        <f>SUM($O$29*$C$21)</f>
        <v>2616.8423796168336</v>
      </c>
      <c r="P96" s="22">
        <f t="shared" si="0"/>
        <v>1.9022028144481149</v>
      </c>
      <c r="Q96" s="22">
        <f t="shared" si="1"/>
        <v>4977.764939474243</v>
      </c>
      <c r="S96" s="30">
        <f t="shared" si="2"/>
        <v>0</v>
      </c>
      <c r="T96" s="22">
        <f t="shared" si="3"/>
        <v>0</v>
      </c>
      <c r="U96" s="22">
        <f t="shared" si="4"/>
        <v>0</v>
      </c>
      <c r="W96" s="30">
        <f t="shared" si="5"/>
        <v>0</v>
      </c>
      <c r="X96" s="22">
        <f t="shared" si="6"/>
        <v>0</v>
      </c>
      <c r="Y96" s="22">
        <f t="shared" si="7"/>
        <v>0</v>
      </c>
      <c r="AA96" s="30">
        <f t="shared" si="8"/>
        <v>0</v>
      </c>
      <c r="AB96" s="22">
        <f t="shared" si="9"/>
        <v>0</v>
      </c>
      <c r="AC96" s="22">
        <f t="shared" si="10"/>
        <v>0</v>
      </c>
      <c r="AE96" s="30">
        <f t="shared" si="11"/>
        <v>2616.842379616834</v>
      </c>
      <c r="AF96" s="22">
        <f t="shared" si="12"/>
        <v>1.9022028144481149</v>
      </c>
      <c r="AG96">
        <f t="shared" si="13"/>
        <v>4977.7649394742439</v>
      </c>
    </row>
    <row r="98" spans="14:33" x14ac:dyDescent="0.45">
      <c r="N98" t="s">
        <v>54</v>
      </c>
      <c r="O98" s="30">
        <f>SUM(O81:O96)</f>
        <v>3518510.9606631459</v>
      </c>
      <c r="Q98" s="22">
        <f>SUM(Q81:Q96)</f>
        <v>1335300.1043897304</v>
      </c>
      <c r="S98" s="30">
        <f>SUM(S81:S96)</f>
        <v>225748.73529600003</v>
      </c>
      <c r="U98" s="22">
        <f>SUM(U81:U96)</f>
        <v>82596.655652183981</v>
      </c>
      <c r="W98" s="30">
        <f>SUM(W81:W96)</f>
        <v>0</v>
      </c>
      <c r="Y98" s="22">
        <f>SUM(Y81:Y96)</f>
        <v>0</v>
      </c>
      <c r="AA98" s="30">
        <f>SUM(AA81:AA96)</f>
        <v>0</v>
      </c>
      <c r="AC98" s="22">
        <f>SUM(AC81:AC96)</f>
        <v>0</v>
      </c>
      <c r="AE98" s="30">
        <f>SUM(AE81:AE96)</f>
        <v>3744259.6959591461</v>
      </c>
      <c r="AG98">
        <f>SUM(AG81:AG96)</f>
        <v>1417896.7600419149</v>
      </c>
    </row>
    <row r="101" spans="14:33" x14ac:dyDescent="0.45">
      <c r="N101" s="3" t="s">
        <v>26</v>
      </c>
      <c r="P101" s="5" t="str">
        <f>($C$3)</f>
        <v>p7eINT_metier</v>
      </c>
      <c r="T101" s="6" t="s">
        <v>27</v>
      </c>
      <c r="W101" s="7" t="str">
        <f>($C$5)</f>
        <v>Plaice VIIe - International (Used metier based datasets)</v>
      </c>
    </row>
    <row r="102" spans="14:33" x14ac:dyDescent="0.45">
      <c r="N102" s="3"/>
    </row>
    <row r="103" spans="14:33" x14ac:dyDescent="0.45">
      <c r="N103" s="6" t="s">
        <v>29</v>
      </c>
      <c r="P103" s="5">
        <f>($B$7)</f>
        <v>2011</v>
      </c>
      <c r="Q103" s="9"/>
      <c r="R103" s="9"/>
      <c r="S103" s="9"/>
      <c r="T103" s="6" t="s">
        <v>30</v>
      </c>
      <c r="U103" s="10"/>
      <c r="W103" s="5" t="str">
        <f>($D$7)</f>
        <v>Combined</v>
      </c>
    </row>
    <row r="104" spans="14:33" x14ac:dyDescent="0.45">
      <c r="N104" s="6"/>
      <c r="P104" s="6"/>
      <c r="Q104" s="9"/>
      <c r="R104" s="9"/>
      <c r="S104" s="9"/>
      <c r="U104" s="10"/>
    </row>
    <row r="105" spans="14:33" x14ac:dyDescent="0.45">
      <c r="N105" s="6" t="s">
        <v>32</v>
      </c>
      <c r="P105" s="36">
        <f>($F$7)</f>
        <v>42130</v>
      </c>
      <c r="Q105" s="2"/>
      <c r="R105" s="2"/>
      <c r="T105" s="6" t="s">
        <v>33</v>
      </c>
      <c r="U105" s="2"/>
      <c r="W105" s="5" t="str">
        <f>($J$7)</f>
        <v>idh</v>
      </c>
    </row>
    <row r="108" spans="14:33" x14ac:dyDescent="0.45">
      <c r="N108" s="15" t="s">
        <v>68</v>
      </c>
    </row>
    <row r="110" spans="14:33" x14ac:dyDescent="0.45">
      <c r="N110" s="3" t="s">
        <v>61</v>
      </c>
    </row>
    <row r="111" spans="14:33" x14ac:dyDescent="0.45">
      <c r="AE111" s="37" t="str">
        <f>J13</f>
        <v>TOTAL</v>
      </c>
      <c r="AF111" s="2"/>
    </row>
    <row r="112" spans="14:33" x14ac:dyDescent="0.45">
      <c r="O112" s="37" t="str">
        <f>C14</f>
        <v>International</v>
      </c>
      <c r="P112" s="2"/>
      <c r="S112" s="37" t="str">
        <f>D14</f>
        <v>Migration</v>
      </c>
      <c r="T112" s="2"/>
      <c r="W112" s="37" t="str">
        <f>E14</f>
        <v>-</v>
      </c>
      <c r="X112" s="2"/>
      <c r="AA112" s="37" t="str">
        <f>F14</f>
        <v>-</v>
      </c>
      <c r="AB112" s="37"/>
      <c r="AE112" s="37" t="str">
        <f>J14</f>
        <v>ANNUAL</v>
      </c>
      <c r="AF112" s="2"/>
    </row>
    <row r="113" spans="14:34" x14ac:dyDescent="0.45">
      <c r="N113" s="17" t="s">
        <v>40</v>
      </c>
      <c r="O113" s="10" t="s">
        <v>41</v>
      </c>
      <c r="P113" s="10" t="s">
        <v>42</v>
      </c>
      <c r="S113" s="10" t="s">
        <v>41</v>
      </c>
      <c r="T113" s="10" t="s">
        <v>42</v>
      </c>
      <c r="U113" s="10"/>
      <c r="W113" s="10" t="s">
        <v>41</v>
      </c>
      <c r="X113" s="10" t="s">
        <v>42</v>
      </c>
      <c r="Y113" s="10"/>
      <c r="AA113" s="10" t="s">
        <v>41</v>
      </c>
      <c r="AB113" s="10" t="s">
        <v>42</v>
      </c>
      <c r="AC113" s="10"/>
      <c r="AE113" s="10" t="s">
        <v>41</v>
      </c>
      <c r="AF113" s="10" t="s">
        <v>42</v>
      </c>
      <c r="AH113" s="10"/>
    </row>
    <row r="114" spans="14:34" x14ac:dyDescent="0.45">
      <c r="N114" s="17">
        <v>0</v>
      </c>
      <c r="O114" s="30">
        <f t="shared" ref="O114:O129" si="14">SUM(O47*$C$21)</f>
        <v>0</v>
      </c>
      <c r="P114" s="22">
        <f t="shared" ref="P114:P129" si="15">P47</f>
        <v>0</v>
      </c>
      <c r="Q114" s="22">
        <f t="shared" ref="Q114:Q129" si="16">SUM(O114*P114)</f>
        <v>0</v>
      </c>
      <c r="S114" s="30">
        <f t="shared" ref="S114:S129" si="17">SUM(S47*$D$21)</f>
        <v>0</v>
      </c>
      <c r="T114" s="22">
        <f t="shared" ref="T114:T129" si="18">T47</f>
        <v>0</v>
      </c>
      <c r="U114" s="22">
        <f t="shared" ref="U114:U129" si="19">SUM(S114*T114)</f>
        <v>0</v>
      </c>
      <c r="W114" s="30">
        <f t="shared" ref="W114:W129" si="20">SUM(W47*$E$21)</f>
        <v>0</v>
      </c>
      <c r="X114" s="22">
        <f t="shared" ref="X114:X129" si="21">X47</f>
        <v>0</v>
      </c>
      <c r="Y114" s="22">
        <f t="shared" ref="Y114:Y129" si="22">SUM(W114*X114)</f>
        <v>0</v>
      </c>
      <c r="AA114" s="30">
        <f t="shared" ref="AA114:AA129" si="23">SUM(AA47*$F$21)</f>
        <v>0</v>
      </c>
      <c r="AB114" s="22">
        <f t="shared" ref="AB114:AB129" si="24">AB47</f>
        <v>0</v>
      </c>
      <c r="AC114" s="22">
        <f>SUM(AA114*AB114)</f>
        <v>0</v>
      </c>
      <c r="AE114" s="30">
        <f t="shared" ref="AE114:AE129" si="25">SUM(AA114+W114+S114+O114)*$J$21</f>
        <v>0</v>
      </c>
      <c r="AF114" s="22">
        <f>IF(O114+S114+W114+AA114 =0,0,(P114*O114 +T114*S114+ X114*W114 +AB114*AA114)/(O114+S114+W114+AA114))</f>
        <v>0</v>
      </c>
      <c r="AG114">
        <f t="shared" ref="AG114:AG129" si="26">SUM(AE114*AF114)</f>
        <v>0</v>
      </c>
      <c r="AH114" s="22"/>
    </row>
    <row r="115" spans="14:34" x14ac:dyDescent="0.45">
      <c r="N115" s="17">
        <v>1</v>
      </c>
      <c r="O115" s="30">
        <f t="shared" si="14"/>
        <v>0</v>
      </c>
      <c r="P115" s="22">
        <f t="shared" si="15"/>
        <v>0</v>
      </c>
      <c r="Q115" s="22">
        <f t="shared" si="16"/>
        <v>0</v>
      </c>
      <c r="S115" s="30">
        <f t="shared" si="17"/>
        <v>0</v>
      </c>
      <c r="T115" s="22">
        <f t="shared" si="18"/>
        <v>0</v>
      </c>
      <c r="U115" s="22">
        <f t="shared" si="19"/>
        <v>0</v>
      </c>
      <c r="W115" s="30">
        <f t="shared" si="20"/>
        <v>0</v>
      </c>
      <c r="X115" s="22">
        <f t="shared" si="21"/>
        <v>0</v>
      </c>
      <c r="Y115" s="22">
        <f t="shared" si="22"/>
        <v>0</v>
      </c>
      <c r="AA115" s="30">
        <f t="shared" si="23"/>
        <v>0</v>
      </c>
      <c r="AB115" s="22">
        <f t="shared" si="24"/>
        <v>0</v>
      </c>
      <c r="AC115" s="22">
        <f t="shared" ref="AC115:AC129" si="27">SUM(AA115*AB115)</f>
        <v>0</v>
      </c>
      <c r="AE115" s="30">
        <f t="shared" si="25"/>
        <v>0</v>
      </c>
      <c r="AF115" s="22">
        <f t="shared" ref="AF115:AF129" si="28">IF(O115+S115+W115+AA115 =0,0,(P115*O115 +T115*S115+ X115*W115 +AB115*AA115)/(O115+S115+W115+AA115))</f>
        <v>0</v>
      </c>
      <c r="AG115">
        <f t="shared" si="26"/>
        <v>0</v>
      </c>
      <c r="AH115" s="22"/>
    </row>
    <row r="116" spans="14:34" x14ac:dyDescent="0.45">
      <c r="N116" s="17">
        <v>2</v>
      </c>
      <c r="O116" s="30">
        <f t="shared" si="14"/>
        <v>0</v>
      </c>
      <c r="P116" s="22">
        <f t="shared" si="15"/>
        <v>0</v>
      </c>
      <c r="Q116" s="22">
        <f t="shared" si="16"/>
        <v>0</v>
      </c>
      <c r="S116" s="30">
        <f t="shared" si="17"/>
        <v>0</v>
      </c>
      <c r="T116" s="22">
        <f t="shared" si="18"/>
        <v>0</v>
      </c>
      <c r="U116" s="22">
        <f t="shared" si="19"/>
        <v>0</v>
      </c>
      <c r="W116" s="30">
        <f t="shared" si="20"/>
        <v>0</v>
      </c>
      <c r="X116" s="22">
        <f t="shared" si="21"/>
        <v>0</v>
      </c>
      <c r="Y116" s="22">
        <f t="shared" si="22"/>
        <v>0</v>
      </c>
      <c r="AA116" s="30">
        <f t="shared" si="23"/>
        <v>0</v>
      </c>
      <c r="AB116" s="22">
        <f t="shared" si="24"/>
        <v>0</v>
      </c>
      <c r="AC116" s="22">
        <f t="shared" si="27"/>
        <v>0</v>
      </c>
      <c r="AE116" s="30">
        <f t="shared" si="25"/>
        <v>0</v>
      </c>
      <c r="AF116" s="22">
        <f t="shared" si="28"/>
        <v>0</v>
      </c>
      <c r="AG116">
        <f t="shared" si="26"/>
        <v>0</v>
      </c>
      <c r="AH116" s="22"/>
    </row>
    <row r="117" spans="14:34" x14ac:dyDescent="0.45">
      <c r="N117" s="17">
        <v>3</v>
      </c>
      <c r="O117" s="30">
        <f t="shared" si="14"/>
        <v>0</v>
      </c>
      <c r="P117" s="22">
        <f t="shared" si="15"/>
        <v>0</v>
      </c>
      <c r="Q117" s="22">
        <f t="shared" si="16"/>
        <v>0</v>
      </c>
      <c r="S117" s="30">
        <f t="shared" si="17"/>
        <v>0</v>
      </c>
      <c r="T117" s="22">
        <f t="shared" si="18"/>
        <v>0</v>
      </c>
      <c r="U117" s="22">
        <f t="shared" si="19"/>
        <v>0</v>
      </c>
      <c r="W117" s="30">
        <f t="shared" si="20"/>
        <v>0</v>
      </c>
      <c r="X117" s="22">
        <f t="shared" si="21"/>
        <v>0</v>
      </c>
      <c r="Y117" s="22">
        <f t="shared" si="22"/>
        <v>0</v>
      </c>
      <c r="AA117" s="30">
        <f t="shared" si="23"/>
        <v>0</v>
      </c>
      <c r="AB117" s="22">
        <f t="shared" si="24"/>
        <v>0</v>
      </c>
      <c r="AC117" s="22">
        <f t="shared" si="27"/>
        <v>0</v>
      </c>
      <c r="AE117" s="30">
        <f t="shared" si="25"/>
        <v>0</v>
      </c>
      <c r="AF117" s="22">
        <f t="shared" si="28"/>
        <v>0</v>
      </c>
      <c r="AG117">
        <f t="shared" si="26"/>
        <v>0</v>
      </c>
      <c r="AH117" s="22"/>
    </row>
    <row r="118" spans="14:34" x14ac:dyDescent="0.45">
      <c r="N118" s="17">
        <v>4</v>
      </c>
      <c r="O118" s="30">
        <f t="shared" si="14"/>
        <v>0</v>
      </c>
      <c r="P118" s="22">
        <f t="shared" si="15"/>
        <v>0</v>
      </c>
      <c r="Q118" s="22">
        <f t="shared" si="16"/>
        <v>0</v>
      </c>
      <c r="S118" s="30">
        <f t="shared" si="17"/>
        <v>0</v>
      </c>
      <c r="T118" s="22">
        <f t="shared" si="18"/>
        <v>0</v>
      </c>
      <c r="U118" s="22">
        <f t="shared" si="19"/>
        <v>0</v>
      </c>
      <c r="W118" s="30">
        <f t="shared" si="20"/>
        <v>0</v>
      </c>
      <c r="X118" s="22">
        <f t="shared" si="21"/>
        <v>0</v>
      </c>
      <c r="Y118" s="22">
        <f t="shared" si="22"/>
        <v>0</v>
      </c>
      <c r="AA118" s="30">
        <f t="shared" si="23"/>
        <v>0</v>
      </c>
      <c r="AB118" s="22">
        <f t="shared" si="24"/>
        <v>0</v>
      </c>
      <c r="AC118" s="22">
        <f t="shared" si="27"/>
        <v>0</v>
      </c>
      <c r="AE118" s="30">
        <f t="shared" si="25"/>
        <v>0</v>
      </c>
      <c r="AF118" s="22">
        <f t="shared" si="28"/>
        <v>0</v>
      </c>
      <c r="AG118">
        <f t="shared" si="26"/>
        <v>0</v>
      </c>
      <c r="AH118" s="22"/>
    </row>
    <row r="119" spans="14:34" x14ac:dyDescent="0.45">
      <c r="N119" s="17">
        <v>5</v>
      </c>
      <c r="O119" s="30">
        <f t="shared" si="14"/>
        <v>0</v>
      </c>
      <c r="P119" s="22">
        <f t="shared" si="15"/>
        <v>0</v>
      </c>
      <c r="Q119" s="22">
        <f t="shared" si="16"/>
        <v>0</v>
      </c>
      <c r="S119" s="30">
        <f t="shared" si="17"/>
        <v>0</v>
      </c>
      <c r="T119" s="22">
        <f t="shared" si="18"/>
        <v>0</v>
      </c>
      <c r="U119" s="22">
        <f t="shared" si="19"/>
        <v>0</v>
      </c>
      <c r="W119" s="30">
        <f t="shared" si="20"/>
        <v>0</v>
      </c>
      <c r="X119" s="22">
        <f t="shared" si="21"/>
        <v>0</v>
      </c>
      <c r="Y119" s="22">
        <f t="shared" si="22"/>
        <v>0</v>
      </c>
      <c r="AA119" s="30">
        <f t="shared" si="23"/>
        <v>0</v>
      </c>
      <c r="AB119" s="22">
        <f t="shared" si="24"/>
        <v>0</v>
      </c>
      <c r="AC119" s="22">
        <f t="shared" si="27"/>
        <v>0</v>
      </c>
      <c r="AE119" s="30">
        <f t="shared" si="25"/>
        <v>0</v>
      </c>
      <c r="AF119" s="22">
        <f t="shared" si="28"/>
        <v>0</v>
      </c>
      <c r="AG119">
        <f t="shared" si="26"/>
        <v>0</v>
      </c>
      <c r="AH119" s="22"/>
    </row>
    <row r="120" spans="14:34" x14ac:dyDescent="0.45">
      <c r="N120" s="17">
        <v>6</v>
      </c>
      <c r="O120" s="30">
        <f t="shared" si="14"/>
        <v>0</v>
      </c>
      <c r="P120" s="22">
        <f t="shared" si="15"/>
        <v>0</v>
      </c>
      <c r="Q120" s="22">
        <f t="shared" si="16"/>
        <v>0</v>
      </c>
      <c r="S120" s="30">
        <f t="shared" si="17"/>
        <v>0</v>
      </c>
      <c r="T120" s="22">
        <f t="shared" si="18"/>
        <v>0</v>
      </c>
      <c r="U120" s="22">
        <f t="shared" si="19"/>
        <v>0</v>
      </c>
      <c r="W120" s="30">
        <f t="shared" si="20"/>
        <v>0</v>
      </c>
      <c r="X120" s="22">
        <f t="shared" si="21"/>
        <v>0</v>
      </c>
      <c r="Y120" s="22">
        <f t="shared" si="22"/>
        <v>0</v>
      </c>
      <c r="AA120" s="30">
        <f t="shared" si="23"/>
        <v>0</v>
      </c>
      <c r="AB120" s="22">
        <f t="shared" si="24"/>
        <v>0</v>
      </c>
      <c r="AC120" s="22">
        <f t="shared" si="27"/>
        <v>0</v>
      </c>
      <c r="AE120" s="30">
        <f t="shared" si="25"/>
        <v>0</v>
      </c>
      <c r="AF120" s="22">
        <f t="shared" si="28"/>
        <v>0</v>
      </c>
      <c r="AG120">
        <f t="shared" si="26"/>
        <v>0</v>
      </c>
      <c r="AH120" s="22"/>
    </row>
    <row r="121" spans="14:34" x14ac:dyDescent="0.45">
      <c r="N121" s="17">
        <v>7</v>
      </c>
      <c r="O121" s="30">
        <f t="shared" si="14"/>
        <v>0</v>
      </c>
      <c r="P121" s="22">
        <f t="shared" si="15"/>
        <v>0</v>
      </c>
      <c r="Q121" s="22">
        <f t="shared" si="16"/>
        <v>0</v>
      </c>
      <c r="S121" s="30">
        <f t="shared" si="17"/>
        <v>0</v>
      </c>
      <c r="T121" s="22">
        <f t="shared" si="18"/>
        <v>0</v>
      </c>
      <c r="U121" s="22">
        <f t="shared" si="19"/>
        <v>0</v>
      </c>
      <c r="W121" s="30">
        <f t="shared" si="20"/>
        <v>0</v>
      </c>
      <c r="X121" s="22">
        <f t="shared" si="21"/>
        <v>0</v>
      </c>
      <c r="Y121" s="22">
        <f t="shared" si="22"/>
        <v>0</v>
      </c>
      <c r="AA121" s="30">
        <f t="shared" si="23"/>
        <v>0</v>
      </c>
      <c r="AB121" s="22">
        <f t="shared" si="24"/>
        <v>0</v>
      </c>
      <c r="AC121" s="22">
        <f t="shared" si="27"/>
        <v>0</v>
      </c>
      <c r="AE121" s="30">
        <f t="shared" si="25"/>
        <v>0</v>
      </c>
      <c r="AF121" s="22">
        <f t="shared" si="28"/>
        <v>0</v>
      </c>
      <c r="AG121">
        <f t="shared" si="26"/>
        <v>0</v>
      </c>
      <c r="AH121" s="22"/>
    </row>
    <row r="122" spans="14:34" x14ac:dyDescent="0.45">
      <c r="N122" s="17">
        <v>8</v>
      </c>
      <c r="O122" s="30">
        <f t="shared" si="14"/>
        <v>0</v>
      </c>
      <c r="P122" s="22">
        <f t="shared" si="15"/>
        <v>0</v>
      </c>
      <c r="Q122" s="22">
        <f t="shared" si="16"/>
        <v>0</v>
      </c>
      <c r="S122" s="30">
        <f t="shared" si="17"/>
        <v>0</v>
      </c>
      <c r="T122" s="22">
        <f t="shared" si="18"/>
        <v>0</v>
      </c>
      <c r="U122" s="22">
        <f t="shared" si="19"/>
        <v>0</v>
      </c>
      <c r="W122" s="30">
        <f t="shared" si="20"/>
        <v>0</v>
      </c>
      <c r="X122" s="22">
        <f t="shared" si="21"/>
        <v>0</v>
      </c>
      <c r="Y122" s="22">
        <f t="shared" si="22"/>
        <v>0</v>
      </c>
      <c r="AA122" s="30">
        <f t="shared" si="23"/>
        <v>0</v>
      </c>
      <c r="AB122" s="22">
        <f t="shared" si="24"/>
        <v>0</v>
      </c>
      <c r="AC122" s="22">
        <f t="shared" si="27"/>
        <v>0</v>
      </c>
      <c r="AE122" s="30">
        <f t="shared" si="25"/>
        <v>0</v>
      </c>
      <c r="AF122" s="22">
        <f t="shared" si="28"/>
        <v>0</v>
      </c>
      <c r="AG122">
        <f t="shared" si="26"/>
        <v>0</v>
      </c>
      <c r="AH122" s="22"/>
    </row>
    <row r="123" spans="14:34" x14ac:dyDescent="0.45">
      <c r="N123" s="17">
        <v>9</v>
      </c>
      <c r="O123" s="30">
        <f t="shared" si="14"/>
        <v>0</v>
      </c>
      <c r="P123" s="22">
        <f t="shared" si="15"/>
        <v>0</v>
      </c>
      <c r="Q123" s="22">
        <f t="shared" si="16"/>
        <v>0</v>
      </c>
      <c r="S123" s="30">
        <f t="shared" si="17"/>
        <v>0</v>
      </c>
      <c r="T123" s="22">
        <f t="shared" si="18"/>
        <v>0</v>
      </c>
      <c r="U123" s="22">
        <f t="shared" si="19"/>
        <v>0</v>
      </c>
      <c r="W123" s="30">
        <f t="shared" si="20"/>
        <v>0</v>
      </c>
      <c r="X123" s="22">
        <f t="shared" si="21"/>
        <v>0</v>
      </c>
      <c r="Y123" s="22">
        <f t="shared" si="22"/>
        <v>0</v>
      </c>
      <c r="AA123" s="30">
        <f t="shared" si="23"/>
        <v>0</v>
      </c>
      <c r="AB123" s="22">
        <f t="shared" si="24"/>
        <v>0</v>
      </c>
      <c r="AC123" s="22">
        <f t="shared" si="27"/>
        <v>0</v>
      </c>
      <c r="AE123" s="30">
        <f t="shared" si="25"/>
        <v>0</v>
      </c>
      <c r="AF123" s="22">
        <f t="shared" si="28"/>
        <v>0</v>
      </c>
      <c r="AG123">
        <f t="shared" si="26"/>
        <v>0</v>
      </c>
      <c r="AH123" s="22"/>
    </row>
    <row r="124" spans="14:34" x14ac:dyDescent="0.45">
      <c r="N124" s="17">
        <v>10</v>
      </c>
      <c r="O124" s="30">
        <f t="shared" si="14"/>
        <v>0</v>
      </c>
      <c r="P124" s="22">
        <f t="shared" si="15"/>
        <v>0</v>
      </c>
      <c r="Q124" s="22">
        <f t="shared" si="16"/>
        <v>0</v>
      </c>
      <c r="S124" s="30">
        <f t="shared" si="17"/>
        <v>0</v>
      </c>
      <c r="T124" s="22">
        <f t="shared" si="18"/>
        <v>0</v>
      </c>
      <c r="U124" s="22">
        <f t="shared" si="19"/>
        <v>0</v>
      </c>
      <c r="W124" s="30">
        <f t="shared" si="20"/>
        <v>0</v>
      </c>
      <c r="X124" s="22">
        <f t="shared" si="21"/>
        <v>0</v>
      </c>
      <c r="Y124" s="22">
        <f t="shared" si="22"/>
        <v>0</v>
      </c>
      <c r="AA124" s="30">
        <f t="shared" si="23"/>
        <v>0</v>
      </c>
      <c r="AB124" s="22">
        <f t="shared" si="24"/>
        <v>0</v>
      </c>
      <c r="AC124" s="22">
        <f t="shared" si="27"/>
        <v>0</v>
      </c>
      <c r="AE124" s="30">
        <f t="shared" si="25"/>
        <v>0</v>
      </c>
      <c r="AF124" s="22">
        <f t="shared" si="28"/>
        <v>0</v>
      </c>
      <c r="AG124">
        <f t="shared" si="26"/>
        <v>0</v>
      </c>
      <c r="AH124" s="22"/>
    </row>
    <row r="125" spans="14:34" x14ac:dyDescent="0.45">
      <c r="N125" s="17">
        <v>11</v>
      </c>
      <c r="O125" s="30">
        <f t="shared" si="14"/>
        <v>0</v>
      </c>
      <c r="P125" s="22">
        <f t="shared" si="15"/>
        <v>0</v>
      </c>
      <c r="Q125" s="22">
        <f t="shared" si="16"/>
        <v>0</v>
      </c>
      <c r="S125" s="30">
        <f t="shared" si="17"/>
        <v>0</v>
      </c>
      <c r="T125" s="22">
        <f t="shared" si="18"/>
        <v>0</v>
      </c>
      <c r="U125" s="22">
        <f t="shared" si="19"/>
        <v>0</v>
      </c>
      <c r="W125" s="30">
        <f t="shared" si="20"/>
        <v>0</v>
      </c>
      <c r="X125" s="22">
        <f t="shared" si="21"/>
        <v>0</v>
      </c>
      <c r="Y125" s="22">
        <f t="shared" si="22"/>
        <v>0</v>
      </c>
      <c r="AA125" s="30">
        <f t="shared" si="23"/>
        <v>0</v>
      </c>
      <c r="AB125" s="22">
        <f t="shared" si="24"/>
        <v>0</v>
      </c>
      <c r="AC125" s="22">
        <f t="shared" si="27"/>
        <v>0</v>
      </c>
      <c r="AE125" s="30">
        <f t="shared" si="25"/>
        <v>0</v>
      </c>
      <c r="AF125" s="22">
        <f t="shared" si="28"/>
        <v>0</v>
      </c>
      <c r="AG125">
        <f t="shared" si="26"/>
        <v>0</v>
      </c>
      <c r="AH125" s="22"/>
    </row>
    <row r="126" spans="14:34" x14ac:dyDescent="0.45">
      <c r="N126" s="17">
        <v>12</v>
      </c>
      <c r="O126" s="30">
        <f t="shared" si="14"/>
        <v>0</v>
      </c>
      <c r="P126" s="22">
        <f t="shared" si="15"/>
        <v>0</v>
      </c>
      <c r="Q126" s="22">
        <f t="shared" si="16"/>
        <v>0</v>
      </c>
      <c r="S126" s="30">
        <f t="shared" si="17"/>
        <v>0</v>
      </c>
      <c r="T126" s="22">
        <f t="shared" si="18"/>
        <v>0</v>
      </c>
      <c r="U126" s="22">
        <f t="shared" si="19"/>
        <v>0</v>
      </c>
      <c r="W126" s="30">
        <f t="shared" si="20"/>
        <v>0</v>
      </c>
      <c r="X126" s="22">
        <f t="shared" si="21"/>
        <v>0</v>
      </c>
      <c r="Y126" s="22">
        <f t="shared" si="22"/>
        <v>0</v>
      </c>
      <c r="AA126" s="30">
        <f t="shared" si="23"/>
        <v>0</v>
      </c>
      <c r="AB126" s="22">
        <f t="shared" si="24"/>
        <v>0</v>
      </c>
      <c r="AC126" s="22">
        <f t="shared" si="27"/>
        <v>0</v>
      </c>
      <c r="AE126" s="30">
        <f t="shared" si="25"/>
        <v>0</v>
      </c>
      <c r="AF126" s="22">
        <f t="shared" si="28"/>
        <v>0</v>
      </c>
      <c r="AG126">
        <f t="shared" si="26"/>
        <v>0</v>
      </c>
      <c r="AH126" s="22"/>
    </row>
    <row r="127" spans="14:34" x14ac:dyDescent="0.45">
      <c r="N127" s="17">
        <v>13</v>
      </c>
      <c r="O127" s="30">
        <f t="shared" si="14"/>
        <v>0</v>
      </c>
      <c r="P127" s="22">
        <f t="shared" si="15"/>
        <v>0</v>
      </c>
      <c r="Q127" s="22">
        <f t="shared" si="16"/>
        <v>0</v>
      </c>
      <c r="S127" s="30">
        <f t="shared" si="17"/>
        <v>0</v>
      </c>
      <c r="T127" s="22">
        <f t="shared" si="18"/>
        <v>0</v>
      </c>
      <c r="U127" s="22">
        <f t="shared" si="19"/>
        <v>0</v>
      </c>
      <c r="W127" s="30">
        <f t="shared" si="20"/>
        <v>0</v>
      </c>
      <c r="X127" s="22">
        <f t="shared" si="21"/>
        <v>0</v>
      </c>
      <c r="Y127" s="22">
        <f t="shared" si="22"/>
        <v>0</v>
      </c>
      <c r="AA127" s="30">
        <f t="shared" si="23"/>
        <v>0</v>
      </c>
      <c r="AB127" s="22">
        <f t="shared" si="24"/>
        <v>0</v>
      </c>
      <c r="AC127" s="22">
        <f t="shared" si="27"/>
        <v>0</v>
      </c>
      <c r="AE127" s="30">
        <f t="shared" si="25"/>
        <v>0</v>
      </c>
      <c r="AF127" s="22">
        <f t="shared" si="28"/>
        <v>0</v>
      </c>
      <c r="AG127">
        <f t="shared" si="26"/>
        <v>0</v>
      </c>
      <c r="AH127" s="22"/>
    </row>
    <row r="128" spans="14:34" x14ac:dyDescent="0.45">
      <c r="N128" s="17">
        <v>14</v>
      </c>
      <c r="O128" s="30">
        <f t="shared" si="14"/>
        <v>0</v>
      </c>
      <c r="P128" s="22">
        <f t="shared" si="15"/>
        <v>0</v>
      </c>
      <c r="Q128" s="22">
        <f t="shared" si="16"/>
        <v>0</v>
      </c>
      <c r="S128" s="30">
        <f t="shared" si="17"/>
        <v>0</v>
      </c>
      <c r="T128" s="22">
        <f t="shared" si="18"/>
        <v>0</v>
      </c>
      <c r="U128" s="22">
        <f t="shared" si="19"/>
        <v>0</v>
      </c>
      <c r="W128" s="30">
        <f t="shared" si="20"/>
        <v>0</v>
      </c>
      <c r="X128" s="22">
        <f t="shared" si="21"/>
        <v>0</v>
      </c>
      <c r="Y128" s="22">
        <f t="shared" si="22"/>
        <v>0</v>
      </c>
      <c r="AA128" s="30">
        <f t="shared" si="23"/>
        <v>0</v>
      </c>
      <c r="AB128" s="22">
        <f t="shared" si="24"/>
        <v>0</v>
      </c>
      <c r="AC128" s="22">
        <f t="shared" si="27"/>
        <v>0</v>
      </c>
      <c r="AE128" s="30">
        <f t="shared" si="25"/>
        <v>0</v>
      </c>
      <c r="AF128" s="22">
        <f t="shared" si="28"/>
        <v>0</v>
      </c>
      <c r="AG128">
        <f t="shared" si="26"/>
        <v>0</v>
      </c>
      <c r="AH128" s="22"/>
    </row>
    <row r="129" spans="14:34" x14ac:dyDescent="0.45">
      <c r="N129" s="17" t="s">
        <v>53</v>
      </c>
      <c r="O129" s="30">
        <f t="shared" si="14"/>
        <v>0</v>
      </c>
      <c r="P129" s="22">
        <f t="shared" si="15"/>
        <v>0</v>
      </c>
      <c r="Q129" s="22">
        <f t="shared" si="16"/>
        <v>0</v>
      </c>
      <c r="S129" s="30">
        <f t="shared" si="17"/>
        <v>0</v>
      </c>
      <c r="T129" s="22">
        <f t="shared" si="18"/>
        <v>0</v>
      </c>
      <c r="U129" s="22">
        <f t="shared" si="19"/>
        <v>0</v>
      </c>
      <c r="W129" s="30">
        <f t="shared" si="20"/>
        <v>0</v>
      </c>
      <c r="X129" s="22">
        <f t="shared" si="21"/>
        <v>0</v>
      </c>
      <c r="Y129" s="22">
        <f t="shared" si="22"/>
        <v>0</v>
      </c>
      <c r="AA129" s="30">
        <f t="shared" si="23"/>
        <v>0</v>
      </c>
      <c r="AB129" s="22">
        <f t="shared" si="24"/>
        <v>0</v>
      </c>
      <c r="AC129" s="22">
        <f t="shared" si="27"/>
        <v>0</v>
      </c>
      <c r="AE129" s="30">
        <f t="shared" si="25"/>
        <v>0</v>
      </c>
      <c r="AF129" s="22">
        <f t="shared" si="28"/>
        <v>0</v>
      </c>
      <c r="AG129">
        <f t="shared" si="26"/>
        <v>0</v>
      </c>
      <c r="AH129" s="22"/>
    </row>
    <row r="131" spans="14:34" x14ac:dyDescent="0.45">
      <c r="N131" t="s">
        <v>54</v>
      </c>
      <c r="O131" s="38">
        <f>SUM(O114:O129)</f>
        <v>0</v>
      </c>
      <c r="Q131" s="22">
        <f>SUM(Q114:Q129)</f>
        <v>0</v>
      </c>
      <c r="S131" s="30">
        <f>SUM(S114:S129)</f>
        <v>0</v>
      </c>
      <c r="U131" s="22">
        <f>SUM(U114:U129)</f>
        <v>0</v>
      </c>
      <c r="W131" s="38">
        <f>SUM(W114:W129)</f>
        <v>0</v>
      </c>
      <c r="Y131" s="22">
        <f>SUM(Y114:Y129)</f>
        <v>0</v>
      </c>
      <c r="AA131" s="38">
        <f>SUM(AA114:AA129)</f>
        <v>0</v>
      </c>
      <c r="AC131" s="22">
        <f>SUM(AC114:AC129)</f>
        <v>0</v>
      </c>
      <c r="AE131" s="31">
        <f>SUM(AE114:AE129)</f>
        <v>0</v>
      </c>
      <c r="AF131" s="2"/>
      <c r="AG131">
        <f>SUM(AG114:AG129)</f>
        <v>0</v>
      </c>
      <c r="AH131" s="22"/>
    </row>
    <row r="135" spans="14:34" x14ac:dyDescent="0.45">
      <c r="N135" s="3" t="s">
        <v>26</v>
      </c>
      <c r="P135" s="5" t="str">
        <f>($C$3)</f>
        <v>p7eINT_metier</v>
      </c>
      <c r="T135" s="6" t="s">
        <v>27</v>
      </c>
      <c r="W135" s="7" t="str">
        <f>($C$5)</f>
        <v>Plaice VIIe - International (Used metier based datasets)</v>
      </c>
    </row>
    <row r="136" spans="14:34" x14ac:dyDescent="0.45">
      <c r="N136" s="3"/>
    </row>
    <row r="137" spans="14:34" x14ac:dyDescent="0.45">
      <c r="N137" s="6" t="s">
        <v>29</v>
      </c>
      <c r="P137" s="5">
        <f>($B$7)</f>
        <v>2011</v>
      </c>
      <c r="Q137" s="9"/>
      <c r="R137" s="9"/>
      <c r="S137" s="9"/>
      <c r="T137" s="6" t="s">
        <v>30</v>
      </c>
      <c r="U137" s="10"/>
      <c r="W137" s="5" t="str">
        <f>($D$7)</f>
        <v>Combined</v>
      </c>
    </row>
    <row r="138" spans="14:34" x14ac:dyDescent="0.45">
      <c r="N138" s="6"/>
      <c r="P138" s="6"/>
      <c r="Q138" s="9"/>
      <c r="R138" s="9"/>
      <c r="S138" s="9"/>
      <c r="U138" s="10"/>
    </row>
    <row r="139" spans="14:34" x14ac:dyDescent="0.45">
      <c r="N139" s="6" t="s">
        <v>32</v>
      </c>
      <c r="P139" s="36">
        <f>($F$7)</f>
        <v>42130</v>
      </c>
      <c r="Q139" s="2"/>
      <c r="R139" s="2"/>
      <c r="T139" s="6" t="s">
        <v>33</v>
      </c>
      <c r="U139" s="2"/>
      <c r="W139" s="5" t="str">
        <f>($J$7)</f>
        <v>idh</v>
      </c>
    </row>
    <row r="142" spans="14:34" x14ac:dyDescent="0.45">
      <c r="N142" s="15" t="s">
        <v>68</v>
      </c>
      <c r="X142" s="57" t="s">
        <v>103</v>
      </c>
    </row>
    <row r="143" spans="14:34" x14ac:dyDescent="0.45">
      <c r="X143" s="57" t="s">
        <v>104</v>
      </c>
    </row>
    <row r="144" spans="14:34" x14ac:dyDescent="0.45">
      <c r="N144" s="3" t="s">
        <v>78</v>
      </c>
      <c r="S144">
        <v>1E-3</v>
      </c>
      <c r="T144">
        <v>0.1081</v>
      </c>
      <c r="W144">
        <v>2.7300000000000001E-2</v>
      </c>
    </row>
    <row r="145" spans="10:39" x14ac:dyDescent="0.45">
      <c r="AH145" s="66"/>
      <c r="AI145" s="66"/>
      <c r="AJ145" s="67"/>
      <c r="AK145" s="67"/>
      <c r="AL145" s="67"/>
      <c r="AM145" s="67"/>
    </row>
    <row r="146" spans="10:39" x14ac:dyDescent="0.45">
      <c r="O146" s="37" t="str">
        <f>J13</f>
        <v>TOTAL</v>
      </c>
      <c r="P146" s="2"/>
      <c r="AA146" s="42" t="s">
        <v>79</v>
      </c>
      <c r="AF146" s="42" t="s">
        <v>79</v>
      </c>
      <c r="AH146" s="66"/>
      <c r="AI146" s="66"/>
      <c r="AJ146" s="68" t="s">
        <v>79</v>
      </c>
      <c r="AK146" s="67"/>
      <c r="AL146" s="67"/>
      <c r="AM146" s="67"/>
    </row>
    <row r="147" spans="10:39" x14ac:dyDescent="0.45">
      <c r="O147" s="37" t="str">
        <f>J14</f>
        <v>ANNUAL</v>
      </c>
      <c r="P147" s="2"/>
      <c r="S147" t="s">
        <v>80</v>
      </c>
      <c r="T147" t="s">
        <v>81</v>
      </c>
      <c r="AA147" s="42" t="s">
        <v>82</v>
      </c>
      <c r="AE147" t="s">
        <v>80</v>
      </c>
      <c r="AF147" s="42" t="s">
        <v>82</v>
      </c>
      <c r="AH147" s="66"/>
      <c r="AI147" s="66"/>
      <c r="AJ147" s="68" t="s">
        <v>83</v>
      </c>
      <c r="AK147" s="67"/>
      <c r="AL147" s="67"/>
      <c r="AM147" s="67"/>
    </row>
    <row r="148" spans="10:39" x14ac:dyDescent="0.45">
      <c r="N148" s="17" t="s">
        <v>40</v>
      </c>
      <c r="O148" s="10" t="s">
        <v>74</v>
      </c>
      <c r="P148" s="10" t="s">
        <v>75</v>
      </c>
      <c r="S148" t="s">
        <v>84</v>
      </c>
      <c r="T148" t="s">
        <v>85</v>
      </c>
      <c r="W148" t="s">
        <v>86</v>
      </c>
      <c r="X148" t="s">
        <v>87</v>
      </c>
      <c r="AA148" s="42" t="s">
        <v>88</v>
      </c>
      <c r="AE148" t="s">
        <v>89</v>
      </c>
      <c r="AF148" s="42" t="s">
        <v>90</v>
      </c>
      <c r="AH148" s="66"/>
      <c r="AI148" s="66"/>
      <c r="AJ148" s="68" t="s">
        <v>91</v>
      </c>
      <c r="AK148" s="67"/>
      <c r="AL148" s="67"/>
      <c r="AM148" s="67"/>
    </row>
    <row r="149" spans="10:39" x14ac:dyDescent="0.45">
      <c r="N149" s="17">
        <v>0</v>
      </c>
      <c r="O149" s="30">
        <f t="shared" ref="O149:O164" si="29">SUM(AE81+AE114)</f>
        <v>0</v>
      </c>
      <c r="P149" s="22">
        <f t="shared" ref="P149:P164" si="30">IF(AE81+AE114=0,0,(AE81*AF81+AE114* AF114)/(AE81+AE114))</f>
        <v>0</v>
      </c>
      <c r="Q149" s="22">
        <f t="shared" ref="Q149:Q164" si="31">SUM(O149*P149)</f>
        <v>0</v>
      </c>
      <c r="AF149" s="42"/>
      <c r="AH149" s="66"/>
      <c r="AI149" s="66"/>
      <c r="AJ149" s="67">
        <f t="shared" ref="AJ149:AJ164" si="32">SUM(O149*P149)</f>
        <v>0</v>
      </c>
      <c r="AK149" s="67"/>
      <c r="AL149" s="69">
        <f t="shared" ref="AL149:AL164" si="33">SUM(P149*$AJ$168)</f>
        <v>0</v>
      </c>
      <c r="AM149" s="67"/>
    </row>
    <row r="150" spans="10:39" x14ac:dyDescent="0.45">
      <c r="J150" s="56"/>
      <c r="N150" s="17">
        <v>1</v>
      </c>
      <c r="O150" s="30">
        <f t="shared" si="29"/>
        <v>9158.8888526862975</v>
      </c>
      <c r="P150" s="22">
        <f t="shared" si="30"/>
        <v>0.18115488975831684</v>
      </c>
      <c r="Q150" s="22">
        <f t="shared" si="31"/>
        <v>1659.1775004170631</v>
      </c>
      <c r="S150">
        <v>1.5</v>
      </c>
      <c r="T150" s="22">
        <f t="shared" ref="T150:T164" si="34">P150</f>
        <v>0.18115488975831684</v>
      </c>
      <c r="W150" s="22">
        <f>SUM(($S$144*S150^2)+($T$144*S150)-$W$144)</f>
        <v>0.13710000000000003</v>
      </c>
      <c r="X150">
        <f>SUM(O150*W150)</f>
        <v>1255.6836617032916</v>
      </c>
      <c r="AA150" s="43">
        <f t="shared" ref="AA150:AA164" si="35">SUM(W150*$X$168)</f>
        <v>0.13237260764307582</v>
      </c>
      <c r="AE150">
        <v>1</v>
      </c>
      <c r="AF150" s="43">
        <f>SUM(($S$144*AE150^2)+($T$144*AE150)-$W$144)*$X$168</f>
        <v>7.8979426004402623E-2</v>
      </c>
      <c r="AH150" s="66"/>
      <c r="AI150" s="66"/>
      <c r="AJ150" s="67">
        <f>SUM(O150*P150)</f>
        <v>1659.1775004170631</v>
      </c>
      <c r="AK150" s="67"/>
      <c r="AL150" s="69">
        <f t="shared" si="33"/>
        <v>0.18101310337180637</v>
      </c>
      <c r="AM150" s="67"/>
    </row>
    <row r="151" spans="10:39" x14ac:dyDescent="0.45">
      <c r="J151" s="56"/>
      <c r="N151" s="17">
        <v>2</v>
      </c>
      <c r="O151" s="30">
        <f t="shared" si="29"/>
        <v>1132420.2942541083</v>
      </c>
      <c r="P151" s="22">
        <f t="shared" si="30"/>
        <v>0.28636277298286467</v>
      </c>
      <c r="Q151" s="22">
        <f t="shared" si="31"/>
        <v>324283.01564467803</v>
      </c>
      <c r="S151">
        <v>2.5</v>
      </c>
      <c r="T151" s="22">
        <f t="shared" si="34"/>
        <v>0.28636277298286467</v>
      </c>
      <c r="W151" s="22">
        <f t="shared" ref="W151:W163" si="36">SUM(($S$144*S151^2)+($T$144*S151)-$W$144)</f>
        <v>0.24919999999999998</v>
      </c>
      <c r="X151">
        <f t="shared" ref="X151:X164" si="37">SUM(O151*W151)</f>
        <v>282199.13732812379</v>
      </c>
      <c r="AA151" s="43">
        <f t="shared" si="35"/>
        <v>0.24060724890338792</v>
      </c>
      <c r="AE151">
        <v>2</v>
      </c>
      <c r="AF151" s="43">
        <f t="shared" ref="AF151:AF164" si="38">SUM(($S$144*AE151^2)+($T$144*AE151)-$W$144)*$X$168</f>
        <v>0.18624854860940424</v>
      </c>
      <c r="AH151" s="66"/>
      <c r="AI151" s="66"/>
      <c r="AJ151" s="67">
        <f t="shared" si="32"/>
        <v>324283.01564467803</v>
      </c>
      <c r="AK151" s="67"/>
      <c r="AL151" s="69">
        <f t="shared" si="33"/>
        <v>0.28613864244536424</v>
      </c>
      <c r="AM151" s="67"/>
    </row>
    <row r="152" spans="10:39" x14ac:dyDescent="0.45">
      <c r="J152" s="56"/>
      <c r="N152" s="17">
        <v>3</v>
      </c>
      <c r="O152" s="30">
        <f t="shared" si="29"/>
        <v>1440811.477618986</v>
      </c>
      <c r="P152" s="22">
        <f t="shared" si="30"/>
        <v>0.33470479592564878</v>
      </c>
      <c r="Q152" s="22">
        <f t="shared" si="31"/>
        <v>482246.51158379519</v>
      </c>
      <c r="S152">
        <v>3.5</v>
      </c>
      <c r="T152" s="22">
        <f t="shared" si="34"/>
        <v>0.33470479592564878</v>
      </c>
      <c r="W152" s="22">
        <f t="shared" si="36"/>
        <v>0.36330000000000001</v>
      </c>
      <c r="X152">
        <f t="shared" si="37"/>
        <v>523446.80981897766</v>
      </c>
      <c r="AA152" s="43">
        <f t="shared" si="35"/>
        <v>0.35077292747432121</v>
      </c>
      <c r="AE152">
        <v>3</v>
      </c>
      <c r="AF152" s="43">
        <f t="shared" si="38"/>
        <v>0.29544870852502697</v>
      </c>
      <c r="AH152" s="66"/>
      <c r="AI152" s="66"/>
      <c r="AJ152" s="67">
        <f t="shared" si="32"/>
        <v>482246.51158379519</v>
      </c>
      <c r="AK152" s="67"/>
      <c r="AL152" s="69">
        <f t="shared" si="33"/>
        <v>0.33444282903297845</v>
      </c>
      <c r="AM152" s="67"/>
    </row>
    <row r="153" spans="10:39" x14ac:dyDescent="0.45">
      <c r="J153" s="56"/>
      <c r="N153" s="17">
        <v>4</v>
      </c>
      <c r="O153" s="30">
        <f t="shared" si="29"/>
        <v>724647.41543014382</v>
      </c>
      <c r="P153" s="22">
        <f t="shared" si="30"/>
        <v>0.42276922115743071</v>
      </c>
      <c r="Q153" s="22">
        <f t="shared" si="31"/>
        <v>306358.62343514705</v>
      </c>
      <c r="S153">
        <v>4.5</v>
      </c>
      <c r="T153" s="22">
        <f t="shared" si="34"/>
        <v>0.42276922115743071</v>
      </c>
      <c r="W153" s="22">
        <f t="shared" si="36"/>
        <v>0.47940000000000005</v>
      </c>
      <c r="X153">
        <f t="shared" si="37"/>
        <v>347395.97095721099</v>
      </c>
      <c r="AA153" s="43">
        <f t="shared" si="35"/>
        <v>0.46286964335587555</v>
      </c>
      <c r="AE153">
        <v>4</v>
      </c>
      <c r="AF153" s="43">
        <f t="shared" si="38"/>
        <v>0.40657990575127073</v>
      </c>
      <c r="AH153" s="66"/>
      <c r="AI153" s="66"/>
      <c r="AJ153" s="67">
        <f t="shared" si="32"/>
        <v>306358.62343514705</v>
      </c>
      <c r="AK153" s="67"/>
      <c r="AL153" s="69">
        <f t="shared" si="33"/>
        <v>0.4224383279627964</v>
      </c>
      <c r="AM153" s="67"/>
    </row>
    <row r="154" spans="10:39" x14ac:dyDescent="0.45">
      <c r="J154" s="56"/>
      <c r="N154" s="17">
        <v>5</v>
      </c>
      <c r="O154" s="30">
        <f t="shared" si="29"/>
        <v>255278.83730994404</v>
      </c>
      <c r="P154" s="22">
        <f t="shared" si="30"/>
        <v>0.57509652223504648</v>
      </c>
      <c r="Q154" s="22">
        <f t="shared" si="31"/>
        <v>146809.97153715504</v>
      </c>
      <c r="S154">
        <v>5.5</v>
      </c>
      <c r="T154" s="22">
        <f t="shared" si="34"/>
        <v>0.57509652223504648</v>
      </c>
      <c r="W154" s="22">
        <f t="shared" si="36"/>
        <v>0.59750000000000003</v>
      </c>
      <c r="X154">
        <f t="shared" si="37"/>
        <v>152529.10529269156</v>
      </c>
      <c r="AA154" s="43">
        <f t="shared" si="35"/>
        <v>0.57689739654805094</v>
      </c>
      <c r="AE154">
        <v>5</v>
      </c>
      <c r="AF154" s="43">
        <f t="shared" si="38"/>
        <v>0.5196421402881356</v>
      </c>
      <c r="AH154" s="66"/>
      <c r="AI154" s="66"/>
      <c r="AJ154" s="67">
        <f t="shared" si="32"/>
        <v>146809.97153715504</v>
      </c>
      <c r="AK154" s="67"/>
      <c r="AL154" s="69">
        <f t="shared" si="33"/>
        <v>0.57464640544332624</v>
      </c>
      <c r="AM154" s="67"/>
    </row>
    <row r="155" spans="10:39" x14ac:dyDescent="0.45">
      <c r="J155" s="56"/>
      <c r="N155" s="17">
        <v>6</v>
      </c>
      <c r="O155" s="30">
        <f t="shared" si="29"/>
        <v>75178.756042140638</v>
      </c>
      <c r="P155" s="22">
        <f t="shared" si="30"/>
        <v>0.7118733257053671</v>
      </c>
      <c r="Q155" s="22">
        <f t="shared" si="31"/>
        <v>53517.751086111115</v>
      </c>
      <c r="S155">
        <v>6.5</v>
      </c>
      <c r="T155" s="22">
        <f t="shared" si="34"/>
        <v>0.7118733257053671</v>
      </c>
      <c r="W155" s="22">
        <f t="shared" si="36"/>
        <v>0.71760000000000002</v>
      </c>
      <c r="X155">
        <f t="shared" si="37"/>
        <v>53948.275335840124</v>
      </c>
      <c r="AA155" s="43">
        <f t="shared" si="35"/>
        <v>0.69285618705084751</v>
      </c>
      <c r="AE155">
        <v>6</v>
      </c>
      <c r="AF155" s="43">
        <f t="shared" si="38"/>
        <v>0.63463541213562169</v>
      </c>
      <c r="AH155" s="66"/>
      <c r="AI155" s="66"/>
      <c r="AJ155" s="67">
        <f t="shared" si="32"/>
        <v>53517.751086111115</v>
      </c>
      <c r="AK155" s="67"/>
      <c r="AL155" s="69">
        <f t="shared" si="33"/>
        <v>0.71131615638667178</v>
      </c>
      <c r="AM155" s="67"/>
    </row>
    <row r="156" spans="10:39" x14ac:dyDescent="0.45">
      <c r="J156" s="56"/>
      <c r="N156" s="17">
        <v>7</v>
      </c>
      <c r="O156" s="30">
        <f t="shared" si="29"/>
        <v>50042.249568125335</v>
      </c>
      <c r="P156" s="22">
        <f t="shared" si="30"/>
        <v>0.80065142357068231</v>
      </c>
      <c r="Q156" s="22">
        <f t="shared" si="31"/>
        <v>40066.398355398909</v>
      </c>
      <c r="S156">
        <v>7.5</v>
      </c>
      <c r="T156" s="22">
        <f t="shared" si="34"/>
        <v>0.80065142357068231</v>
      </c>
      <c r="W156" s="22">
        <f t="shared" si="36"/>
        <v>0.8397</v>
      </c>
      <c r="X156">
        <f t="shared" si="37"/>
        <v>42020.476962354842</v>
      </c>
      <c r="AA156" s="43">
        <f t="shared" si="35"/>
        <v>0.81074601486426501</v>
      </c>
      <c r="AE156">
        <v>7</v>
      </c>
      <c r="AF156" s="43">
        <f t="shared" si="38"/>
        <v>0.75155972129372872</v>
      </c>
      <c r="AH156" s="66"/>
      <c r="AI156" s="66"/>
      <c r="AJ156" s="67">
        <f t="shared" si="32"/>
        <v>40066.398355398909</v>
      </c>
      <c r="AK156" s="67"/>
      <c r="AL156" s="69">
        <f t="shared" si="33"/>
        <v>0.80002476937242128</v>
      </c>
      <c r="AM156" s="67"/>
    </row>
    <row r="157" spans="10:39" x14ac:dyDescent="0.45">
      <c r="J157" s="56"/>
      <c r="N157" s="17">
        <v>8</v>
      </c>
      <c r="O157" s="30">
        <f t="shared" si="29"/>
        <v>26795.960224144885</v>
      </c>
      <c r="P157" s="22">
        <f t="shared" si="30"/>
        <v>0.87699594603272057</v>
      </c>
      <c r="Q157" s="22">
        <f t="shared" si="31"/>
        <v>23499.948486629095</v>
      </c>
      <c r="S157">
        <v>8.5</v>
      </c>
      <c r="T157" s="22">
        <f t="shared" si="34"/>
        <v>0.87699594603272057</v>
      </c>
      <c r="W157" s="22">
        <f t="shared" si="36"/>
        <v>0.9638000000000001</v>
      </c>
      <c r="X157">
        <f t="shared" si="37"/>
        <v>25825.946464030843</v>
      </c>
      <c r="AA157" s="43">
        <f t="shared" si="35"/>
        <v>0.93056687998830379</v>
      </c>
      <c r="AE157">
        <v>8</v>
      </c>
      <c r="AF157" s="43">
        <f t="shared" si="38"/>
        <v>0.87041506776245681</v>
      </c>
      <c r="AH157" s="66"/>
      <c r="AI157" s="66"/>
      <c r="AJ157" s="67">
        <f t="shared" si="32"/>
        <v>23499.948486629095</v>
      </c>
      <c r="AK157" s="67"/>
      <c r="AL157" s="69">
        <f t="shared" si="33"/>
        <v>0.87630953847100246</v>
      </c>
      <c r="AM157" s="70"/>
    </row>
    <row r="158" spans="10:39" x14ac:dyDescent="0.45">
      <c r="J158" s="56"/>
      <c r="N158" s="17">
        <v>9</v>
      </c>
      <c r="O158" s="30">
        <f t="shared" si="29"/>
        <v>11609.107841628806</v>
      </c>
      <c r="P158" s="22">
        <f t="shared" si="30"/>
        <v>1.0925560004351547</v>
      </c>
      <c r="Q158" s="22">
        <f t="shared" si="31"/>
        <v>12683.600432070358</v>
      </c>
      <c r="S158">
        <v>9.5</v>
      </c>
      <c r="T158" s="22">
        <f t="shared" si="34"/>
        <v>1.0925560004351547</v>
      </c>
      <c r="W158" s="22">
        <f t="shared" si="36"/>
        <v>1.0898999999999999</v>
      </c>
      <c r="X158">
        <f t="shared" si="37"/>
        <v>12652.766636591234</v>
      </c>
      <c r="Z158" s="5"/>
      <c r="AA158" s="43">
        <f t="shared" si="35"/>
        <v>1.0523187824229634</v>
      </c>
      <c r="AE158">
        <v>9</v>
      </c>
      <c r="AF158" s="43">
        <f t="shared" si="38"/>
        <v>0.99120145154180594</v>
      </c>
      <c r="AH158" s="66"/>
      <c r="AI158" s="66"/>
      <c r="AJ158" s="67">
        <f t="shared" si="32"/>
        <v>12683.600432070358</v>
      </c>
      <c r="AK158" s="67"/>
      <c r="AL158" s="69">
        <f t="shared" si="33"/>
        <v>1.0917008782379636</v>
      </c>
      <c r="AM158" s="67"/>
    </row>
    <row r="159" spans="10:39" x14ac:dyDescent="0.45">
      <c r="J159" s="56"/>
      <c r="L159" s="34" t="s">
        <v>92</v>
      </c>
      <c r="M159" s="30">
        <f>SUM(O159:O164)</f>
        <v>18316.708817237668</v>
      </c>
      <c r="N159" s="17">
        <v>10</v>
      </c>
      <c r="O159" s="30">
        <f t="shared" si="29"/>
        <v>6802.1468534908026</v>
      </c>
      <c r="P159" s="22">
        <f t="shared" si="30"/>
        <v>1.3109907437231074</v>
      </c>
      <c r="Q159" s="22">
        <f t="shared" si="31"/>
        <v>8917.5515623717019</v>
      </c>
      <c r="S159">
        <v>10.5</v>
      </c>
      <c r="T159" s="22">
        <f t="shared" si="34"/>
        <v>1.3109907437231074</v>
      </c>
      <c r="W159" s="22">
        <f t="shared" si="36"/>
        <v>1.218</v>
      </c>
      <c r="X159">
        <f t="shared" si="37"/>
        <v>8285.0148675517976</v>
      </c>
      <c r="AA159" s="43">
        <f t="shared" si="35"/>
        <v>1.1760017221682444</v>
      </c>
      <c r="AE159">
        <v>10</v>
      </c>
      <c r="AF159" s="43">
        <f t="shared" si="38"/>
        <v>1.1139188726317764</v>
      </c>
      <c r="AH159" s="66"/>
      <c r="AI159" s="66"/>
      <c r="AJ159" s="67">
        <f t="shared" si="32"/>
        <v>8917.5515623717019</v>
      </c>
      <c r="AK159" s="67"/>
      <c r="AL159" s="69">
        <f t="shared" si="33"/>
        <v>1.3099646569277184</v>
      </c>
      <c r="AM159" s="71"/>
    </row>
    <row r="160" spans="10:39" x14ac:dyDescent="0.45">
      <c r="N160" s="17">
        <v>11</v>
      </c>
      <c r="O160" s="30">
        <f t="shared" si="29"/>
        <v>5040.0992067149555</v>
      </c>
      <c r="P160" s="22">
        <f t="shared" si="30"/>
        <v>1.3903673467177373</v>
      </c>
      <c r="Q160" s="22">
        <f t="shared" si="31"/>
        <v>7007.5893612344453</v>
      </c>
      <c r="S160">
        <v>11.5</v>
      </c>
      <c r="T160" s="22">
        <f t="shared" si="34"/>
        <v>1.3903673467177373</v>
      </c>
      <c r="W160" s="22">
        <f t="shared" si="36"/>
        <v>1.3480999999999999</v>
      </c>
      <c r="X160">
        <f t="shared" si="37"/>
        <v>6794.5577405724307</v>
      </c>
      <c r="AA160" s="43">
        <f t="shared" si="35"/>
        <v>1.3016156992241463</v>
      </c>
      <c r="AE160">
        <v>11</v>
      </c>
      <c r="AF160" s="43">
        <f t="shared" si="38"/>
        <v>1.2385673310323677</v>
      </c>
      <c r="AH160" s="66"/>
      <c r="AI160" s="66"/>
      <c r="AJ160" s="67">
        <f t="shared" si="32"/>
        <v>7007.5893612344453</v>
      </c>
      <c r="AK160" s="67"/>
      <c r="AL160" s="69">
        <f t="shared" si="33"/>
        <v>1.3892791334088044</v>
      </c>
      <c r="AM160" s="67"/>
    </row>
    <row r="161" spans="14:39" x14ac:dyDescent="0.45">
      <c r="N161" s="17">
        <v>12</v>
      </c>
      <c r="O161" s="30">
        <f t="shared" si="29"/>
        <v>1403.7707409792408</v>
      </c>
      <c r="P161" s="22">
        <f t="shared" si="30"/>
        <v>1.7794017098199331</v>
      </c>
      <c r="Q161" s="22">
        <f t="shared" si="31"/>
        <v>2497.8720566936554</v>
      </c>
      <c r="S161">
        <v>12.5</v>
      </c>
      <c r="T161" s="22">
        <f t="shared" si="34"/>
        <v>1.7794017098199331</v>
      </c>
      <c r="W161" s="22">
        <f t="shared" si="36"/>
        <v>1.4802</v>
      </c>
      <c r="X161">
        <f>SUM(O161*W161)</f>
        <v>2077.8614507974721</v>
      </c>
      <c r="AA161" s="43">
        <f t="shared" si="35"/>
        <v>1.4291607135906694</v>
      </c>
      <c r="AE161">
        <v>12</v>
      </c>
      <c r="AF161" s="43">
        <f t="shared" si="38"/>
        <v>1.3651468267435805</v>
      </c>
      <c r="AH161" s="66"/>
      <c r="AI161" s="66"/>
      <c r="AJ161" s="67">
        <f t="shared" si="32"/>
        <v>2497.8720566936554</v>
      </c>
      <c r="AK161" s="67"/>
      <c r="AL161" s="69">
        <f t="shared" si="33"/>
        <v>1.7780090069294809</v>
      </c>
      <c r="AM161" s="67"/>
    </row>
    <row r="162" spans="14:39" x14ac:dyDescent="0.45">
      <c r="N162" s="17">
        <v>13</v>
      </c>
      <c r="O162" s="30">
        <f t="shared" si="29"/>
        <v>2089.2352653211028</v>
      </c>
      <c r="P162" s="22">
        <f t="shared" si="30"/>
        <v>1.3136788594947437</v>
      </c>
      <c r="Q162" s="22">
        <f t="shared" si="31"/>
        <v>2744.5842005632248</v>
      </c>
      <c r="S162">
        <v>13.5</v>
      </c>
      <c r="T162" s="22">
        <f t="shared" si="34"/>
        <v>1.3136788594947437</v>
      </c>
      <c r="W162" s="22">
        <f t="shared" si="36"/>
        <v>1.6142999999999998</v>
      </c>
      <c r="X162">
        <f t="shared" si="37"/>
        <v>3372.6524888078561</v>
      </c>
      <c r="AA162" s="43">
        <f t="shared" si="35"/>
        <v>1.5586367652678135</v>
      </c>
      <c r="AE162">
        <v>13</v>
      </c>
      <c r="AF162" s="43">
        <f t="shared" si="38"/>
        <v>1.4936573597654137</v>
      </c>
      <c r="AH162" s="66"/>
      <c r="AI162" s="66"/>
      <c r="AJ162" s="67">
        <f t="shared" si="32"/>
        <v>2744.5842005632248</v>
      </c>
      <c r="AK162" s="67"/>
      <c r="AL162" s="69">
        <f t="shared" si="33"/>
        <v>1.312650668763754</v>
      </c>
      <c r="AM162" s="67"/>
    </row>
    <row r="163" spans="14:39" x14ac:dyDescent="0.45">
      <c r="N163" s="17">
        <v>14</v>
      </c>
      <c r="O163" s="30">
        <f t="shared" si="29"/>
        <v>364.61437111472981</v>
      </c>
      <c r="P163" s="22">
        <f t="shared" si="30"/>
        <v>1.7179790754292503</v>
      </c>
      <c r="Q163" s="22">
        <f t="shared" si="31"/>
        <v>626.39986017590104</v>
      </c>
      <c r="S163">
        <v>14.5</v>
      </c>
      <c r="T163" s="22">
        <f t="shared" si="34"/>
        <v>1.7179790754292503</v>
      </c>
      <c r="W163" s="22">
        <f t="shared" si="36"/>
        <v>1.7504</v>
      </c>
      <c r="X163">
        <f t="shared" si="37"/>
        <v>638.22099519922301</v>
      </c>
      <c r="AA163" s="43">
        <f t="shared" si="35"/>
        <v>1.6900438542555787</v>
      </c>
      <c r="AE163">
        <v>14</v>
      </c>
      <c r="AF163" s="43">
        <f t="shared" si="38"/>
        <v>1.6240989300978685</v>
      </c>
      <c r="AH163" s="66"/>
      <c r="AI163" s="66"/>
      <c r="AJ163" s="67">
        <f t="shared" si="32"/>
        <v>626.39986017590104</v>
      </c>
      <c r="AK163" s="67"/>
      <c r="AL163" s="69">
        <f t="shared" si="33"/>
        <v>1.7166344468325248</v>
      </c>
      <c r="AM163" s="67"/>
    </row>
    <row r="164" spans="14:39" x14ac:dyDescent="0.45">
      <c r="N164" s="17" t="s">
        <v>53</v>
      </c>
      <c r="O164" s="30">
        <f t="shared" si="29"/>
        <v>2616.842379616834</v>
      </c>
      <c r="P164" s="22">
        <f t="shared" si="30"/>
        <v>1.9022028144481149</v>
      </c>
      <c r="Q164" s="22">
        <f t="shared" si="31"/>
        <v>4977.7649394742439</v>
      </c>
      <c r="S164">
        <v>15.5</v>
      </c>
      <c r="T164" s="22">
        <f t="shared" si="34"/>
        <v>1.9022028144481149</v>
      </c>
      <c r="W164" s="22">
        <f>SUM(($S$144*S164^2)+($T$144*S164)-$W$144)</f>
        <v>1.8885000000000001</v>
      </c>
      <c r="X164">
        <f t="shared" si="37"/>
        <v>4941.9068339063915</v>
      </c>
      <c r="AA164" s="43">
        <f t="shared" si="35"/>
        <v>1.8233819805539653</v>
      </c>
      <c r="AE164">
        <v>15</v>
      </c>
      <c r="AF164" s="43">
        <f t="shared" si="38"/>
        <v>1.7564715377409443</v>
      </c>
      <c r="AH164" s="66"/>
      <c r="AI164" s="66"/>
      <c r="AJ164" s="67">
        <f t="shared" si="32"/>
        <v>4977.7649394742439</v>
      </c>
      <c r="AK164" s="67"/>
      <c r="AL164" s="69">
        <f t="shared" si="33"/>
        <v>1.9007139975366285</v>
      </c>
      <c r="AM164" s="67"/>
    </row>
    <row r="165" spans="14:39" x14ac:dyDescent="0.45">
      <c r="Z165" s="42" t="s">
        <v>92</v>
      </c>
      <c r="AA165" s="43">
        <f>SUM(AA159*O159/M159)+(AA160*O160/M159)+(AA161*O161/M159)+(AA162*O162/M159)+(AA163*O163/M159)+(AA164*O164/M159)</f>
        <v>1.3763334519609325</v>
      </c>
      <c r="AB165" s="42"/>
      <c r="AC165" s="42"/>
      <c r="AD165" s="42" t="s">
        <v>93</v>
      </c>
      <c r="AE165" s="44">
        <v>10</v>
      </c>
      <c r="AF165" s="43">
        <f>SUM(AF159*O159/M159)+(AF160*O160/M159)+(AF161*O161/M159)+(AF162*O162/M159)+(AF163*O163/M159)+(AF164*O164/M159)</f>
        <v>1.3127399681058192</v>
      </c>
      <c r="AH165" s="66"/>
      <c r="AI165" s="66"/>
      <c r="AJ165" s="66"/>
      <c r="AK165" s="66"/>
      <c r="AL165" s="43">
        <f>SUM(AL159*O159/M159)+(AL160*O160/M159)+(AL161*O161/M159)+(AL162*O162/M159)+(AL163*O163/M159)+(AL164*O164/M159)</f>
        <v>1.4604593277823854</v>
      </c>
      <c r="AM165" s="66"/>
    </row>
    <row r="166" spans="14:39" x14ac:dyDescent="0.45">
      <c r="N166" t="s">
        <v>54</v>
      </c>
      <c r="O166" s="31">
        <f>SUM(O149:O164)</f>
        <v>3744259.6959591461</v>
      </c>
      <c r="P166" s="2"/>
      <c r="Q166" s="32">
        <f>SUM(Q149:Q164)</f>
        <v>1417896.7600419149</v>
      </c>
      <c r="W166" t="s">
        <v>94</v>
      </c>
      <c r="X166">
        <f>SUM(X150:X164)</f>
        <v>1467384.3868343595</v>
      </c>
      <c r="AH166" s="66" t="s">
        <v>94</v>
      </c>
      <c r="AI166" s="66"/>
      <c r="AJ166" s="66">
        <f>SUM(AJ149:AJ164)</f>
        <v>1417896.7600419149</v>
      </c>
      <c r="AK166" s="66"/>
      <c r="AL166" s="66"/>
      <c r="AM166" s="66"/>
    </row>
    <row r="167" spans="14:39" x14ac:dyDescent="0.45">
      <c r="AH167" s="66"/>
      <c r="AI167" s="66"/>
      <c r="AJ167" s="66"/>
      <c r="AK167" s="66"/>
      <c r="AL167" s="66"/>
      <c r="AM167" s="66"/>
    </row>
    <row r="168" spans="14:39" x14ac:dyDescent="0.45">
      <c r="N168" t="s">
        <v>95</v>
      </c>
      <c r="O168" s="33">
        <f>IF($Q$166 &gt;0, $Q$166/$J$15/1000,0)</f>
        <v>1.0007832934957159</v>
      </c>
      <c r="P168" s="2"/>
      <c r="W168" t="s">
        <v>96</v>
      </c>
      <c r="X168">
        <f>J15/(X166/1000)</f>
        <v>0.96551865531054548</v>
      </c>
      <c r="AH168" s="66" t="s">
        <v>96</v>
      </c>
      <c r="AI168" s="66"/>
      <c r="AJ168" s="66">
        <f>J15/(AJ166/1000)</f>
        <v>0.99921731957277204</v>
      </c>
      <c r="AK168" s="66"/>
      <c r="AL168" s="66"/>
      <c r="AM168" s="66"/>
    </row>
    <row r="169" spans="14:39" x14ac:dyDescent="0.45">
      <c r="N169" t="s">
        <v>97</v>
      </c>
    </row>
    <row r="170" spans="14:39" x14ac:dyDescent="0.45">
      <c r="N170" t="s">
        <v>98</v>
      </c>
    </row>
  </sheetData>
  <pageMargins left="0.75" right="0.75" top="1" bottom="1" header="0.5" footer="0.5"/>
  <pageSetup paperSize="9" orientation="landscape" blackAndWhite="1" useFirstPageNumber="1" horizontalDpi="4294967292" verticalDpi="4294967292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4" name="Button 1">
              <controlPr defaultSize="0" print="0" autoFill="0" autoLine="0" autoPict="0" macro="'TOTINT+migration(2011)'!PRINT">
                <anchor moveWithCells="1" sizeWithCells="1">
                  <from>
                    <xdr:col>5</xdr:col>
                    <xdr:colOff>354330</xdr:colOff>
                    <xdr:row>2</xdr:row>
                    <xdr:rowOff>0</xdr:rowOff>
                  </from>
                  <to>
                    <xdr:col>7</xdr:col>
                    <xdr:colOff>533400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8" r:id="rId5" name="Button 2">
              <controlPr defaultSize="0" print="0" autoFill="0" autoLine="0" autoPict="0" macro="'TOTINT+migration(2011)'!FIRST">
                <anchor moveWithCells="1" sizeWithCells="1">
                  <from>
                    <xdr:col>4</xdr:col>
                    <xdr:colOff>0</xdr:colOff>
                    <xdr:row>2</xdr:row>
                    <xdr:rowOff>0</xdr:rowOff>
                  </from>
                  <to>
                    <xdr:col>5</xdr:col>
                    <xdr:colOff>354330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9" r:id="rId6" name="Button 3">
              <controlPr defaultSize="0" print="0" autoFill="0" autoLine="0" autoPict="0" macro="'TOTINT+migration(2011)'!SAVE">
                <anchor moveWithCells="1" sizeWithCells="1">
                  <from>
                    <xdr:col>7</xdr:col>
                    <xdr:colOff>533400</xdr:colOff>
                    <xdr:row>2</xdr:row>
                    <xdr:rowOff>0</xdr:rowOff>
                  </from>
                  <to>
                    <xdr:col>10</xdr:col>
                    <xdr:colOff>57150</xdr:colOff>
                    <xdr:row>5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1:BC170"/>
  <sheetViews>
    <sheetView workbookViewId="0"/>
  </sheetViews>
  <sheetFormatPr defaultRowHeight="12.3" x14ac:dyDescent="0.45"/>
  <cols>
    <col min="7" max="7" width="2.71875" customWidth="1"/>
    <col min="9" max="9" width="2.71875" customWidth="1"/>
    <col min="10" max="10" width="9.83203125" customWidth="1"/>
    <col min="14" max="14" width="5.71875" customWidth="1"/>
    <col min="15" max="15" width="10.71875" customWidth="1"/>
    <col min="16" max="16" width="7.71875" customWidth="1"/>
    <col min="17" max="17" width="6.71875" hidden="1" customWidth="1"/>
    <col min="18" max="18" width="3.71875" customWidth="1"/>
    <col min="19" max="19" width="10.71875" customWidth="1"/>
    <col min="20" max="20" width="7.71875" customWidth="1"/>
    <col min="21" max="21" width="6.71875" hidden="1" customWidth="1"/>
    <col min="22" max="22" width="3.71875" customWidth="1"/>
    <col min="23" max="23" width="10.71875" customWidth="1"/>
    <col min="24" max="24" width="7.71875" customWidth="1"/>
    <col min="25" max="25" width="6.71875" hidden="1" customWidth="1"/>
    <col min="26" max="26" width="3.71875" customWidth="1"/>
    <col min="27" max="27" width="10.71875" customWidth="1"/>
    <col min="28" max="28" width="7.71875" customWidth="1"/>
    <col min="29" max="29" width="6.71875" hidden="1" customWidth="1"/>
    <col min="30" max="30" width="3.71875" customWidth="1"/>
    <col min="31" max="31" width="10.71875" customWidth="1"/>
    <col min="32" max="32" width="7.71875" customWidth="1"/>
    <col min="33" max="33" width="0" hidden="1" customWidth="1"/>
    <col min="35" max="35" width="5.27734375" customWidth="1"/>
    <col min="36" max="36" width="8.71875" customWidth="1"/>
    <col min="37" max="37" width="6.27734375" customWidth="1"/>
    <col min="38" max="38" width="6.44140625" customWidth="1"/>
  </cols>
  <sheetData>
    <row r="1" spans="1:55" ht="22.5" x14ac:dyDescent="0.75">
      <c r="A1" s="3" t="s">
        <v>22</v>
      </c>
      <c r="C1" s="1" t="s">
        <v>23</v>
      </c>
      <c r="E1" s="2"/>
      <c r="F1" s="3" t="s">
        <v>24</v>
      </c>
      <c r="J1" s="3" t="s">
        <v>25</v>
      </c>
      <c r="N1" s="3" t="s">
        <v>26</v>
      </c>
      <c r="P1" s="5" t="str">
        <f>($C$3)</f>
        <v>p7eINT_metier</v>
      </c>
      <c r="T1" s="6" t="s">
        <v>27</v>
      </c>
      <c r="W1" s="7" t="str">
        <f>($C$5)</f>
        <v>Plaice VIIe - International (Used metier based datasets)</v>
      </c>
    </row>
    <row r="2" spans="1:55" x14ac:dyDescent="0.45">
      <c r="N2" s="3"/>
    </row>
    <row r="3" spans="1:55" x14ac:dyDescent="0.45">
      <c r="A3" s="3" t="s">
        <v>26</v>
      </c>
      <c r="C3" s="11" t="s">
        <v>28</v>
      </c>
      <c r="D3" s="39"/>
      <c r="N3" s="6" t="s">
        <v>29</v>
      </c>
      <c r="P3" s="5">
        <f>($B$7)</f>
        <v>2010</v>
      </c>
      <c r="Q3" s="9"/>
      <c r="R3" s="9"/>
      <c r="S3" s="9"/>
      <c r="T3" s="6" t="s">
        <v>30</v>
      </c>
      <c r="U3" s="10"/>
      <c r="W3" s="5" t="str">
        <f>($D$7)</f>
        <v>Combined</v>
      </c>
    </row>
    <row r="4" spans="1:55" x14ac:dyDescent="0.45">
      <c r="A4" s="3"/>
      <c r="N4" s="6"/>
      <c r="P4" s="6"/>
      <c r="Q4" s="9"/>
      <c r="R4" s="9"/>
      <c r="S4" s="9"/>
      <c r="U4" s="10"/>
    </row>
    <row r="5" spans="1:55" x14ac:dyDescent="0.45">
      <c r="A5" s="6" t="s">
        <v>27</v>
      </c>
      <c r="C5" s="11" t="s">
        <v>31</v>
      </c>
      <c r="D5" s="9"/>
      <c r="E5" s="9"/>
      <c r="G5" s="10"/>
      <c r="N5" s="6" t="s">
        <v>32</v>
      </c>
      <c r="P5" s="36">
        <f>($F$7)</f>
        <v>42130</v>
      </c>
      <c r="Q5" s="2"/>
      <c r="R5" s="2"/>
      <c r="T5" s="6" t="s">
        <v>33</v>
      </c>
      <c r="U5" s="2"/>
      <c r="W5" s="5" t="str">
        <f>($J$7)</f>
        <v>idh</v>
      </c>
    </row>
    <row r="6" spans="1:55" x14ac:dyDescent="0.45">
      <c r="A6" s="6"/>
      <c r="C6" s="6"/>
      <c r="D6" s="9"/>
      <c r="E6" s="9"/>
      <c r="G6" s="10"/>
    </row>
    <row r="7" spans="1:55" x14ac:dyDescent="0.45">
      <c r="A7" s="6" t="s">
        <v>29</v>
      </c>
      <c r="B7" s="12">
        <v>2010</v>
      </c>
      <c r="C7" s="9" t="s">
        <v>30</v>
      </c>
      <c r="D7" s="13" t="str">
        <f>IF(F45=1, "Combined",IF(F45=2, "Separate",""))</f>
        <v>Combined</v>
      </c>
      <c r="E7" s="4" t="s">
        <v>32</v>
      </c>
      <c r="F7" s="35">
        <v>42130</v>
      </c>
      <c r="G7" s="2"/>
      <c r="I7" s="4" t="s">
        <v>33</v>
      </c>
      <c r="J7" s="40" t="s">
        <v>34</v>
      </c>
    </row>
    <row r="8" spans="1:55" x14ac:dyDescent="0.45">
      <c r="N8" s="15" t="s">
        <v>35</v>
      </c>
      <c r="AU8" s="45"/>
    </row>
    <row r="9" spans="1:55" x14ac:dyDescent="0.45">
      <c r="AF9" s="46"/>
      <c r="AG9" s="46"/>
      <c r="AH9" s="46"/>
      <c r="AI9" s="46"/>
      <c r="AJ9" s="46"/>
      <c r="AK9" s="46"/>
      <c r="AL9" s="46"/>
      <c r="AM9" s="46"/>
      <c r="AN9" s="46"/>
      <c r="AO9" s="47"/>
      <c r="AU9" s="45"/>
    </row>
    <row r="10" spans="1:55" x14ac:dyDescent="0.45">
      <c r="A10" t="s">
        <v>36</v>
      </c>
      <c r="N10" s="3" t="s">
        <v>37</v>
      </c>
    </row>
    <row r="11" spans="1:55" x14ac:dyDescent="0.45">
      <c r="A11" t="s">
        <v>38</v>
      </c>
      <c r="AK11" s="9"/>
    </row>
    <row r="12" spans="1:55" x14ac:dyDescent="0.45">
      <c r="O12" s="37" t="str">
        <f>C14</f>
        <v>International</v>
      </c>
      <c r="P12" s="2"/>
      <c r="S12" s="37" t="str">
        <f>D14</f>
        <v>Migration</v>
      </c>
      <c r="T12" s="2"/>
      <c r="U12" s="5"/>
      <c r="W12" s="37" t="str">
        <f>E14</f>
        <v>-</v>
      </c>
      <c r="X12" s="2"/>
      <c r="Z12" s="5"/>
      <c r="AA12" s="37" t="str">
        <f>F14</f>
        <v>-</v>
      </c>
      <c r="AB12" s="2"/>
      <c r="AC12" s="5"/>
      <c r="AJ12" s="9"/>
      <c r="AX12" s="42"/>
      <c r="BC12" s="42"/>
    </row>
    <row r="13" spans="1:55" x14ac:dyDescent="0.45">
      <c r="I13" s="4"/>
      <c r="J13" s="16" t="s">
        <v>39</v>
      </c>
      <c r="N13" s="17" t="s">
        <v>40</v>
      </c>
      <c r="O13" s="10" t="s">
        <v>41</v>
      </c>
      <c r="P13" s="10" t="s">
        <v>42</v>
      </c>
      <c r="S13" s="10" t="s">
        <v>41</v>
      </c>
      <c r="T13" s="10" t="s">
        <v>42</v>
      </c>
      <c r="U13" s="10"/>
      <c r="W13" s="10" t="s">
        <v>41</v>
      </c>
      <c r="X13" s="10" t="s">
        <v>42</v>
      </c>
      <c r="AA13" s="10" t="s">
        <v>41</v>
      </c>
      <c r="AB13" s="10" t="s">
        <v>42</v>
      </c>
      <c r="AC13" s="10"/>
      <c r="AE13" s="10"/>
      <c r="AX13" s="42"/>
      <c r="BC13" s="42"/>
    </row>
    <row r="14" spans="1:55" x14ac:dyDescent="0.45">
      <c r="C14" s="41" t="s">
        <v>43</v>
      </c>
      <c r="D14" s="41" t="s">
        <v>44</v>
      </c>
      <c r="E14" s="41" t="s">
        <v>45</v>
      </c>
      <c r="F14" s="41" t="s">
        <v>45</v>
      </c>
      <c r="H14" s="16" t="s">
        <v>46</v>
      </c>
      <c r="I14" s="4"/>
      <c r="J14" s="16" t="s">
        <v>47</v>
      </c>
      <c r="N14" s="17">
        <v>0</v>
      </c>
      <c r="O14" s="30">
        <v>0</v>
      </c>
      <c r="P14" s="22">
        <v>0</v>
      </c>
      <c r="Q14" s="18"/>
      <c r="S14" s="30"/>
      <c r="T14" s="22"/>
      <c r="U14" s="20"/>
      <c r="W14" s="30">
        <v>0</v>
      </c>
      <c r="X14" s="22">
        <v>0</v>
      </c>
      <c r="AA14" s="30">
        <v>0</v>
      </c>
      <c r="AB14" s="22">
        <v>0</v>
      </c>
      <c r="AC14" s="23"/>
      <c r="AE14" s="22"/>
      <c r="AX14" s="42"/>
      <c r="BC14" s="42"/>
    </row>
    <row r="15" spans="1:55" x14ac:dyDescent="0.45">
      <c r="A15" t="s">
        <v>48</v>
      </c>
      <c r="C15" s="20">
        <v>1091.7399999999998</v>
      </c>
      <c r="D15" s="22">
        <v>115.57899999999999</v>
      </c>
      <c r="E15" s="20">
        <f>0</f>
        <v>0</v>
      </c>
      <c r="F15" s="20">
        <f>0</f>
        <v>0</v>
      </c>
      <c r="H15" s="22"/>
      <c r="J15" s="22">
        <f>SUM(C15:F15)</f>
        <v>1207.3189999999997</v>
      </c>
      <c r="N15" s="17">
        <v>1</v>
      </c>
      <c r="O15" s="30">
        <v>18361.591206285251</v>
      </c>
      <c r="P15" s="22">
        <v>0.26173960724026873</v>
      </c>
      <c r="Q15" s="18"/>
      <c r="S15" s="30">
        <v>0</v>
      </c>
      <c r="T15" s="22">
        <v>0</v>
      </c>
      <c r="U15" s="20"/>
      <c r="W15" s="30">
        <v>0</v>
      </c>
      <c r="X15" s="22">
        <v>0</v>
      </c>
      <c r="AA15" s="30">
        <v>0</v>
      </c>
      <c r="AB15" s="22">
        <v>0</v>
      </c>
      <c r="AC15" s="23"/>
      <c r="AE15" s="22"/>
      <c r="BC15" s="42"/>
    </row>
    <row r="16" spans="1:55" x14ac:dyDescent="0.45">
      <c r="N16" s="17">
        <v>2</v>
      </c>
      <c r="O16" s="30">
        <v>748415.16777042847</v>
      </c>
      <c r="P16" s="22">
        <v>0.30781909756989528</v>
      </c>
      <c r="Q16" s="18"/>
      <c r="S16" s="30">
        <v>10576.588814999999</v>
      </c>
      <c r="T16" s="22">
        <v>0.224</v>
      </c>
      <c r="U16" s="20"/>
      <c r="W16" s="30">
        <v>0</v>
      </c>
      <c r="X16" s="22">
        <v>0</v>
      </c>
      <c r="AA16" s="30">
        <v>0</v>
      </c>
      <c r="AB16" s="22">
        <v>0</v>
      </c>
      <c r="AC16" s="23"/>
      <c r="AE16" s="22"/>
      <c r="AQ16" s="22"/>
      <c r="AT16" s="22"/>
      <c r="AX16" s="43"/>
      <c r="BC16" s="43"/>
    </row>
    <row r="17" spans="1:55" x14ac:dyDescent="0.45">
      <c r="A17" t="s">
        <v>49</v>
      </c>
      <c r="C17" s="20">
        <v>1091.7399999999998</v>
      </c>
      <c r="D17" s="22">
        <v>115.57899999999999</v>
      </c>
      <c r="E17" s="20">
        <f>0</f>
        <v>0</v>
      </c>
      <c r="F17" s="20">
        <f>0</f>
        <v>0</v>
      </c>
      <c r="H17" s="22">
        <f>SUM(C17:F17)</f>
        <v>1207.3189999999997</v>
      </c>
      <c r="I17" s="22"/>
      <c r="J17" s="22"/>
      <c r="N17" s="17">
        <v>3</v>
      </c>
      <c r="O17" s="30">
        <v>848830.08651210601</v>
      </c>
      <c r="P17" s="22">
        <v>0.38763106706672606</v>
      </c>
      <c r="Q17" s="18"/>
      <c r="S17" s="30">
        <v>124677.48908849999</v>
      </c>
      <c r="T17" s="22">
        <v>0.28399999999999997</v>
      </c>
      <c r="U17" s="20"/>
      <c r="W17" s="30">
        <v>0</v>
      </c>
      <c r="X17" s="22">
        <v>0</v>
      </c>
      <c r="AA17" s="30">
        <v>0</v>
      </c>
      <c r="AB17" s="22">
        <v>0</v>
      </c>
      <c r="AC17" s="23"/>
      <c r="AE17" s="22"/>
      <c r="AQ17" s="22"/>
      <c r="AT17" s="22"/>
      <c r="AX17" s="43"/>
      <c r="BC17" s="43"/>
    </row>
    <row r="18" spans="1:55" x14ac:dyDescent="0.45">
      <c r="N18" s="17">
        <v>4</v>
      </c>
      <c r="O18" s="30">
        <v>662316.46231137996</v>
      </c>
      <c r="P18" s="22">
        <v>0.43027969167503921</v>
      </c>
      <c r="Q18" s="18"/>
      <c r="S18" s="30">
        <v>95537.785392000005</v>
      </c>
      <c r="T18" s="22">
        <v>0.32700000000000001</v>
      </c>
      <c r="U18" s="20"/>
      <c r="W18" s="30">
        <v>0</v>
      </c>
      <c r="X18" s="22">
        <v>0</v>
      </c>
      <c r="AA18" s="30">
        <v>0</v>
      </c>
      <c r="AB18" s="22">
        <v>0</v>
      </c>
      <c r="AC18" s="23"/>
      <c r="AE18" s="22"/>
      <c r="AQ18" s="22"/>
      <c r="AT18" s="22"/>
      <c r="AX18" s="43"/>
      <c r="BC18" s="43"/>
    </row>
    <row r="19" spans="1:55" x14ac:dyDescent="0.45">
      <c r="A19" t="s">
        <v>50</v>
      </c>
      <c r="C19" s="20">
        <v>1091.7399999999998</v>
      </c>
      <c r="D19" s="22">
        <v>115.57899999999999</v>
      </c>
      <c r="E19" s="20">
        <v>0</v>
      </c>
      <c r="F19" s="20">
        <v>0</v>
      </c>
      <c r="H19" s="22"/>
      <c r="I19" s="22"/>
      <c r="J19" s="22"/>
      <c r="N19" s="17">
        <v>5</v>
      </c>
      <c r="O19" s="30">
        <v>176731.77235887625</v>
      </c>
      <c r="P19" s="22">
        <v>0.56130915181446561</v>
      </c>
      <c r="Q19" s="18"/>
      <c r="S19" s="30">
        <v>38752.16085</v>
      </c>
      <c r="T19" s="22">
        <v>0.41599999999999998</v>
      </c>
      <c r="U19" s="20"/>
      <c r="W19" s="30">
        <v>0</v>
      </c>
      <c r="X19" s="22">
        <v>0</v>
      </c>
      <c r="AA19" s="30">
        <v>0</v>
      </c>
      <c r="AB19" s="22">
        <v>0</v>
      </c>
      <c r="AC19" s="23"/>
      <c r="AE19" s="22"/>
      <c r="AQ19" s="22"/>
      <c r="AT19" s="22"/>
      <c r="AX19" s="43"/>
      <c r="BC19" s="43"/>
    </row>
    <row r="20" spans="1:55" x14ac:dyDescent="0.45">
      <c r="N20" s="17">
        <v>6</v>
      </c>
      <c r="O20" s="30">
        <v>88238.762843263612</v>
      </c>
      <c r="P20" s="22">
        <v>0.6894794051043549</v>
      </c>
      <c r="Q20" s="18"/>
      <c r="S20" s="30">
        <v>25734.340799999998</v>
      </c>
      <c r="T20" s="22">
        <v>0.54800000000000004</v>
      </c>
      <c r="U20" s="20"/>
      <c r="W20" s="30">
        <v>0</v>
      </c>
      <c r="X20" s="22">
        <v>0</v>
      </c>
      <c r="AA20" s="30">
        <v>0</v>
      </c>
      <c r="AB20" s="22">
        <v>0</v>
      </c>
      <c r="AC20" s="23"/>
      <c r="AE20" s="22"/>
      <c r="AQ20" s="22"/>
      <c r="AT20" s="22"/>
      <c r="AX20" s="43"/>
      <c r="BC20" s="43"/>
    </row>
    <row r="21" spans="1:55" x14ac:dyDescent="0.45">
      <c r="A21" t="s">
        <v>51</v>
      </c>
      <c r="C21" s="13">
        <f>IF(C19=0, 0,IF(C19&lt;&gt; 0, C17/C19))</f>
        <v>1</v>
      </c>
      <c r="D21" s="13">
        <f>IF(D19=0, 0,IF(D19&lt;&gt; 0, D17/D19))</f>
        <v>1</v>
      </c>
      <c r="E21" s="13">
        <f>IF(E19=0, 0,IF(E19&lt;&gt; 0, E17/E19))</f>
        <v>0</v>
      </c>
      <c r="F21" s="13">
        <f>IF(F19=0, 0,IF(F19&lt;&gt; 0, F17/F19))</f>
        <v>0</v>
      </c>
      <c r="J21" s="13">
        <f>IF(H17=0, 0,IF(H17&lt;&gt; 0, J15/H17))</f>
        <v>1</v>
      </c>
      <c r="N21" s="17">
        <v>7</v>
      </c>
      <c r="O21" s="30">
        <v>33744.131789553299</v>
      </c>
      <c r="P21" s="22">
        <v>0.74706522615851201</v>
      </c>
      <c r="Q21" s="18"/>
      <c r="S21" s="30">
        <v>12932.829749999999</v>
      </c>
      <c r="T21" s="22">
        <v>0.68500000000000005</v>
      </c>
      <c r="U21" s="20"/>
      <c r="W21" s="30">
        <v>0</v>
      </c>
      <c r="X21" s="22">
        <v>0</v>
      </c>
      <c r="AA21" s="30">
        <v>0</v>
      </c>
      <c r="AB21" s="22">
        <v>0</v>
      </c>
      <c r="AC21" s="23"/>
      <c r="AE21" s="22"/>
      <c r="AQ21" s="22"/>
      <c r="AT21" s="22"/>
      <c r="AX21" s="43"/>
      <c r="BC21" s="43"/>
    </row>
    <row r="22" spans="1:55" x14ac:dyDescent="0.45">
      <c r="N22" s="17">
        <v>8</v>
      </c>
      <c r="O22" s="30">
        <v>12164.191548195409</v>
      </c>
      <c r="P22" s="22">
        <v>0.87572712773635364</v>
      </c>
      <c r="Q22" s="18"/>
      <c r="S22" s="30">
        <v>3843.6411000000003</v>
      </c>
      <c r="T22" s="22">
        <v>0.59499999999999997</v>
      </c>
      <c r="U22" s="20"/>
      <c r="W22" s="30">
        <v>0</v>
      </c>
      <c r="X22" s="22">
        <v>0</v>
      </c>
      <c r="AA22" s="30">
        <v>0</v>
      </c>
      <c r="AB22" s="22">
        <v>0</v>
      </c>
      <c r="AC22" s="23"/>
      <c r="AE22" s="22"/>
      <c r="AQ22" s="22"/>
      <c r="AT22" s="22"/>
      <c r="AX22" s="43"/>
      <c r="BC22" s="43"/>
    </row>
    <row r="23" spans="1:55" x14ac:dyDescent="0.45">
      <c r="N23" s="17">
        <v>9</v>
      </c>
      <c r="O23" s="30">
        <v>13316.943032738363</v>
      </c>
      <c r="P23" s="22">
        <v>1.1535730365594048</v>
      </c>
      <c r="Q23" s="18"/>
      <c r="S23" s="30">
        <v>5035.7273999999998</v>
      </c>
      <c r="T23" s="22">
        <v>0.64800000000000002</v>
      </c>
      <c r="U23" s="20"/>
      <c r="W23" s="30">
        <v>0</v>
      </c>
      <c r="X23" s="22">
        <v>0</v>
      </c>
      <c r="AA23" s="30">
        <v>0</v>
      </c>
      <c r="AB23" s="22">
        <v>0</v>
      </c>
      <c r="AC23" s="23"/>
      <c r="AE23" s="22"/>
      <c r="AQ23" s="22"/>
      <c r="AT23" s="22"/>
      <c r="AX23" s="43"/>
      <c r="BC23" s="43"/>
    </row>
    <row r="24" spans="1:55" x14ac:dyDescent="0.45">
      <c r="A24" t="s">
        <v>52</v>
      </c>
      <c r="C24" s="24">
        <f>IF($Q$98+$Q$131 &gt;0,($Q$98+$Q$131)/$C$17/1000,0)</f>
        <v>1.0000148577637975</v>
      </c>
      <c r="D24" s="24">
        <f>IF($U$98+$U$131 &gt;0,($U$98+$U$131)/$D$17/1000,0)</f>
        <v>0.99985113627326772</v>
      </c>
      <c r="E24" s="24">
        <f>IF($Y$98+$Y$131 &gt;0,($Y$98+$Y$131)/$E$17/1000,0)</f>
        <v>0</v>
      </c>
      <c r="F24" s="24">
        <f>IF($AC$98+$AC$131 &gt;0,($AC$98+$AC$131)/$F$17/1000,0)</f>
        <v>0</v>
      </c>
      <c r="G24" s="10"/>
      <c r="H24" s="10"/>
      <c r="I24" s="10"/>
      <c r="J24" s="24">
        <f>IF($AG$98+$AG$131 &gt;0,($AG$98+$AG$131)/$J$15/1000,0)</f>
        <v>0.99999918438654256</v>
      </c>
      <c r="N24" s="17">
        <v>10</v>
      </c>
      <c r="O24" s="30">
        <v>14149.436904861886</v>
      </c>
      <c r="P24" s="22">
        <v>1.3423392067511599</v>
      </c>
      <c r="Q24" s="18"/>
      <c r="S24" s="30">
        <v>1179.5999999999999</v>
      </c>
      <c r="T24" s="22">
        <v>1.62</v>
      </c>
      <c r="U24" s="20"/>
      <c r="W24" s="30">
        <v>0</v>
      </c>
      <c r="X24" s="22">
        <v>0</v>
      </c>
      <c r="AA24" s="30">
        <v>0</v>
      </c>
      <c r="AB24" s="22">
        <v>0</v>
      </c>
      <c r="AC24" s="23"/>
      <c r="AE24" s="22"/>
      <c r="AQ24" s="22"/>
      <c r="AT24" s="22"/>
      <c r="AW24" s="5"/>
      <c r="AX24" s="43"/>
      <c r="BC24" s="43"/>
    </row>
    <row r="25" spans="1:55" x14ac:dyDescent="0.45">
      <c r="N25" s="17">
        <v>11</v>
      </c>
      <c r="O25" s="30">
        <v>2470.4840179365256</v>
      </c>
      <c r="P25" s="22">
        <v>1.3283995725034763</v>
      </c>
      <c r="Q25" s="18"/>
      <c r="S25" s="30"/>
      <c r="T25" s="22"/>
      <c r="U25" s="20"/>
      <c r="W25" s="30">
        <v>0</v>
      </c>
      <c r="X25" s="22">
        <v>0</v>
      </c>
      <c r="AA25" s="30">
        <v>0</v>
      </c>
      <c r="AB25" s="22">
        <v>0</v>
      </c>
      <c r="AC25" s="23"/>
      <c r="AE25" s="22"/>
      <c r="AQ25" s="22"/>
      <c r="AT25" s="22"/>
      <c r="AX25" s="43"/>
      <c r="BC25" s="43"/>
    </row>
    <row r="26" spans="1:55" x14ac:dyDescent="0.45">
      <c r="N26" s="17">
        <v>12</v>
      </c>
      <c r="O26" s="30">
        <v>0</v>
      </c>
      <c r="P26" s="22">
        <v>0</v>
      </c>
      <c r="Q26" s="18"/>
      <c r="S26" s="30"/>
      <c r="T26" s="22"/>
      <c r="U26" s="20"/>
      <c r="W26" s="30">
        <v>0</v>
      </c>
      <c r="X26" s="22">
        <v>0</v>
      </c>
      <c r="AA26" s="30">
        <v>0</v>
      </c>
      <c r="AB26" s="22">
        <v>0</v>
      </c>
      <c r="AC26" s="23"/>
      <c r="AE26" s="22"/>
      <c r="AQ26" s="22"/>
      <c r="AT26" s="22"/>
      <c r="AX26" s="43"/>
      <c r="BC26" s="43"/>
    </row>
    <row r="27" spans="1:55" x14ac:dyDescent="0.45">
      <c r="N27" s="17">
        <v>13</v>
      </c>
      <c r="O27" s="30">
        <v>1750.3790466429928</v>
      </c>
      <c r="P27" s="22">
        <v>1.8634935259128891</v>
      </c>
      <c r="Q27" s="18"/>
      <c r="S27" s="30"/>
      <c r="T27" s="22"/>
      <c r="U27" s="20"/>
      <c r="W27" s="30">
        <v>0</v>
      </c>
      <c r="X27" s="22">
        <v>0</v>
      </c>
      <c r="AA27" s="30">
        <v>0</v>
      </c>
      <c r="AB27" s="22">
        <v>0</v>
      </c>
      <c r="AC27" s="23"/>
      <c r="AE27" s="22"/>
      <c r="AQ27" s="22"/>
      <c r="AT27" s="22"/>
      <c r="AX27" s="43"/>
      <c r="BC27" s="43"/>
    </row>
    <row r="28" spans="1:55" x14ac:dyDescent="0.45">
      <c r="N28" s="17">
        <v>14</v>
      </c>
      <c r="O28" s="30">
        <v>935.76206755260114</v>
      </c>
      <c r="P28" s="22">
        <v>1.6158476654036302</v>
      </c>
      <c r="Q28" s="18"/>
      <c r="S28" s="30"/>
      <c r="T28" s="22"/>
      <c r="U28" s="20"/>
      <c r="W28" s="30">
        <v>0</v>
      </c>
      <c r="X28" s="22">
        <v>0</v>
      </c>
      <c r="AA28" s="30">
        <v>0</v>
      </c>
      <c r="AB28" s="22">
        <v>0</v>
      </c>
      <c r="AC28" s="23"/>
      <c r="AE28" s="22"/>
      <c r="AQ28" s="22"/>
      <c r="AT28" s="22"/>
      <c r="AX28" s="43"/>
      <c r="BC28" s="43"/>
    </row>
    <row r="29" spans="1:55" x14ac:dyDescent="0.45">
      <c r="N29" s="17" t="s">
        <v>53</v>
      </c>
      <c r="O29" s="30">
        <v>2396.7973698352876</v>
      </c>
      <c r="P29" s="22">
        <v>1.7719178614958311</v>
      </c>
      <c r="Q29" s="18"/>
      <c r="S29" s="30"/>
      <c r="T29" s="22"/>
      <c r="U29" s="20"/>
      <c r="W29" s="30">
        <v>0</v>
      </c>
      <c r="X29" s="22">
        <v>0</v>
      </c>
      <c r="AA29" s="30">
        <v>0</v>
      </c>
      <c r="AB29" s="22">
        <v>0</v>
      </c>
      <c r="AC29" s="23"/>
      <c r="AE29" s="22"/>
      <c r="AQ29" s="22"/>
      <c r="AT29" s="22"/>
      <c r="AX29" s="43"/>
      <c r="BC29" s="43"/>
    </row>
    <row r="30" spans="1:55" x14ac:dyDescent="0.45">
      <c r="AQ30" s="22"/>
      <c r="AT30" s="22"/>
      <c r="AX30" s="43"/>
      <c r="BC30" s="43"/>
    </row>
    <row r="31" spans="1:55" x14ac:dyDescent="0.45">
      <c r="N31" t="s">
        <v>54</v>
      </c>
      <c r="O31" s="31">
        <f>SUM(O14:O29)</f>
        <v>2623821.9687796566</v>
      </c>
      <c r="P31" s="2"/>
      <c r="S31" s="31">
        <f>SUM(S14:S29)</f>
        <v>318270.16319549992</v>
      </c>
      <c r="T31" s="2"/>
      <c r="U31" s="5"/>
      <c r="V31" s="5"/>
      <c r="W31" s="31">
        <f>SUM(W14:W29)</f>
        <v>0</v>
      </c>
      <c r="X31" s="2"/>
      <c r="Y31" s="5"/>
      <c r="Z31" s="5"/>
      <c r="AA31" s="31">
        <f>SUM(AA14:AA29)</f>
        <v>0</v>
      </c>
      <c r="AB31" s="2"/>
      <c r="AC31" s="5"/>
      <c r="AW31" s="42"/>
      <c r="AX31" s="43"/>
      <c r="AY31" s="42"/>
      <c r="AZ31" s="42"/>
      <c r="BA31" s="42"/>
      <c r="BB31" s="44"/>
      <c r="BC31" s="43"/>
    </row>
    <row r="32" spans="1:55" x14ac:dyDescent="0.45">
      <c r="A32" s="46"/>
      <c r="B32" s="46"/>
      <c r="C32" s="46"/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7"/>
    </row>
    <row r="33" spans="1:38" x14ac:dyDescent="0.45">
      <c r="P33" s="3"/>
      <c r="U33" s="3"/>
      <c r="Z33" s="3"/>
      <c r="AE33" s="3"/>
      <c r="AK33" s="9"/>
    </row>
    <row r="34" spans="1:38" x14ac:dyDescent="0.45">
      <c r="N34" s="3" t="s">
        <v>26</v>
      </c>
      <c r="P34" s="5" t="str">
        <f>($C$3)</f>
        <v>p7eINT_metier</v>
      </c>
      <c r="T34" s="6" t="s">
        <v>27</v>
      </c>
      <c r="W34" s="7" t="str">
        <f>($C$5)</f>
        <v>Plaice VIIe - International (Used metier based datasets)</v>
      </c>
    </row>
    <row r="35" spans="1:38" x14ac:dyDescent="0.45">
      <c r="N35" s="3"/>
    </row>
    <row r="36" spans="1:38" x14ac:dyDescent="0.45">
      <c r="N36" s="6" t="s">
        <v>29</v>
      </c>
      <c r="P36" s="5">
        <f>($B$7)</f>
        <v>2010</v>
      </c>
      <c r="Q36" s="9"/>
      <c r="R36" s="9"/>
      <c r="S36" s="9"/>
      <c r="T36" s="6" t="s">
        <v>30</v>
      </c>
      <c r="U36" s="10"/>
      <c r="W36" s="5" t="str">
        <f>($D$7)</f>
        <v>Combined</v>
      </c>
    </row>
    <row r="37" spans="1:38" x14ac:dyDescent="0.45">
      <c r="C37" s="25" t="s">
        <v>55</v>
      </c>
      <c r="D37" s="26"/>
      <c r="E37" s="26"/>
      <c r="F37" s="27"/>
      <c r="N37" s="6"/>
      <c r="P37" s="6"/>
      <c r="Q37" s="9"/>
      <c r="R37" s="9"/>
      <c r="S37" s="9"/>
      <c r="U37" s="10"/>
    </row>
    <row r="38" spans="1:38" x14ac:dyDescent="0.45">
      <c r="C38" s="26"/>
      <c r="D38" s="26"/>
      <c r="E38" s="26"/>
      <c r="F38" s="28"/>
      <c r="N38" s="6" t="s">
        <v>32</v>
      </c>
      <c r="P38" s="36">
        <f>($F$7)</f>
        <v>42130</v>
      </c>
      <c r="Q38" s="2"/>
      <c r="R38" s="2"/>
      <c r="T38" s="6" t="s">
        <v>33</v>
      </c>
      <c r="U38" s="2"/>
      <c r="W38" s="5" t="str">
        <f>($J$7)</f>
        <v>idh</v>
      </c>
    </row>
    <row r="39" spans="1:38" x14ac:dyDescent="0.45">
      <c r="C39" s="26" t="s">
        <v>56</v>
      </c>
      <c r="D39" s="26"/>
      <c r="E39" s="26"/>
      <c r="F39" s="27">
        <f>1</f>
        <v>1</v>
      </c>
    </row>
    <row r="40" spans="1:38" x14ac:dyDescent="0.45">
      <c r="C40" s="26" t="s">
        <v>57</v>
      </c>
      <c r="D40" s="26"/>
      <c r="E40" s="26"/>
      <c r="F40" s="28" t="str">
        <f>"n"</f>
        <v>n</v>
      </c>
    </row>
    <row r="41" spans="1:38" x14ac:dyDescent="0.45">
      <c r="C41" s="26" t="s">
        <v>58</v>
      </c>
      <c r="D41" s="26"/>
      <c r="E41" s="26"/>
      <c r="F41" s="28">
        <f>1</f>
        <v>1</v>
      </c>
      <c r="N41" s="15" t="s">
        <v>35</v>
      </c>
    </row>
    <row r="42" spans="1:38" x14ac:dyDescent="0.45">
      <c r="C42" s="26" t="s">
        <v>59</v>
      </c>
      <c r="D42" s="26"/>
      <c r="E42" s="26"/>
      <c r="F42" s="27">
        <f>2</f>
        <v>2</v>
      </c>
    </row>
    <row r="43" spans="1:38" x14ac:dyDescent="0.45">
      <c r="C43" s="26" t="s">
        <v>60</v>
      </c>
      <c r="D43" s="26"/>
      <c r="E43" s="26"/>
      <c r="F43" s="29" t="str">
        <f>"n"</f>
        <v>n</v>
      </c>
      <c r="N43" s="3" t="s">
        <v>61</v>
      </c>
    </row>
    <row r="44" spans="1:38" x14ac:dyDescent="0.45">
      <c r="C44" s="26" t="s">
        <v>62</v>
      </c>
      <c r="D44" s="26"/>
      <c r="E44" s="26"/>
      <c r="F44" s="29">
        <f>3</f>
        <v>3</v>
      </c>
      <c r="AK44" s="9"/>
    </row>
    <row r="45" spans="1:38" x14ac:dyDescent="0.45">
      <c r="C45" s="26" t="s">
        <v>63</v>
      </c>
      <c r="D45" s="26"/>
      <c r="E45" s="26"/>
      <c r="F45" s="26">
        <f>1</f>
        <v>1</v>
      </c>
      <c r="O45" s="37" t="str">
        <f>C14</f>
        <v>International</v>
      </c>
      <c r="P45" s="2"/>
      <c r="S45" s="37" t="str">
        <f>D14</f>
        <v>Migration</v>
      </c>
      <c r="T45" s="2"/>
      <c r="W45" s="37" t="str">
        <f>E14</f>
        <v>-</v>
      </c>
      <c r="X45" s="2"/>
      <c r="AA45" s="37" t="str">
        <f>F14</f>
        <v>-</v>
      </c>
      <c r="AB45" s="2"/>
      <c r="AK45" s="9"/>
    </row>
    <row r="46" spans="1:38" x14ac:dyDescent="0.45">
      <c r="C46" s="26" t="s">
        <v>64</v>
      </c>
      <c r="D46" s="26"/>
      <c r="E46" s="26"/>
      <c r="F46" s="29" t="str">
        <f>"n"</f>
        <v>n</v>
      </c>
      <c r="N46" s="17" t="s">
        <v>40</v>
      </c>
      <c r="O46" s="10" t="s">
        <v>41</v>
      </c>
      <c r="P46" s="10" t="s">
        <v>42</v>
      </c>
      <c r="S46" s="10" t="s">
        <v>41</v>
      </c>
      <c r="T46" s="10" t="s">
        <v>42</v>
      </c>
      <c r="W46" s="10" t="s">
        <v>41</v>
      </c>
      <c r="X46" s="10" t="s">
        <v>42</v>
      </c>
      <c r="AA46" s="10" t="s">
        <v>41</v>
      </c>
      <c r="AB46" s="10" t="s">
        <v>42</v>
      </c>
      <c r="AC46" s="17"/>
      <c r="AE46" s="10"/>
      <c r="AH46" s="10"/>
      <c r="AJ46" s="10"/>
      <c r="AK46" s="10"/>
      <c r="AL46" s="10"/>
    </row>
    <row r="47" spans="1:38" x14ac:dyDescent="0.45">
      <c r="C47" s="26" t="s">
        <v>65</v>
      </c>
      <c r="D47" s="26"/>
      <c r="E47" s="26"/>
      <c r="F47" s="26">
        <f>2</f>
        <v>2</v>
      </c>
      <c r="N47" s="17">
        <v>0</v>
      </c>
      <c r="O47" s="30">
        <v>0</v>
      </c>
      <c r="P47" s="22">
        <v>0</v>
      </c>
      <c r="R47" s="18"/>
      <c r="S47" s="30">
        <v>0</v>
      </c>
      <c r="T47" s="22">
        <v>0</v>
      </c>
      <c r="W47" s="30">
        <v>0</v>
      </c>
      <c r="X47" s="22">
        <v>0</v>
      </c>
      <c r="AA47" s="30">
        <v>0</v>
      </c>
      <c r="AB47" s="22">
        <v>0</v>
      </c>
      <c r="AC47" s="21"/>
      <c r="AE47" s="19"/>
      <c r="AH47" s="22"/>
      <c r="AK47" s="23"/>
      <c r="AL47" s="22"/>
    </row>
    <row r="48" spans="1:38" x14ac:dyDescent="0.45">
      <c r="A48" s="3"/>
      <c r="C48" s="26" t="s">
        <v>66</v>
      </c>
      <c r="D48" s="26"/>
      <c r="E48" s="26"/>
      <c r="F48" s="29" t="str">
        <f>"y"</f>
        <v>y</v>
      </c>
      <c r="N48" s="17">
        <v>1</v>
      </c>
      <c r="O48" s="30">
        <v>0</v>
      </c>
      <c r="P48" s="22">
        <v>0</v>
      </c>
      <c r="R48" s="18"/>
      <c r="S48" s="30">
        <v>0</v>
      </c>
      <c r="T48" s="22">
        <v>0</v>
      </c>
      <c r="W48" s="30">
        <v>0</v>
      </c>
      <c r="X48" s="22">
        <v>0</v>
      </c>
      <c r="AA48" s="30">
        <v>0</v>
      </c>
      <c r="AB48" s="22">
        <v>0</v>
      </c>
      <c r="AC48" s="21"/>
      <c r="AE48" s="19"/>
      <c r="AH48" s="22"/>
      <c r="AK48" s="23"/>
      <c r="AL48" s="22"/>
    </row>
    <row r="49" spans="3:38" x14ac:dyDescent="0.45">
      <c r="C49" s="26" t="s">
        <v>67</v>
      </c>
      <c r="D49" s="26"/>
      <c r="E49" s="26"/>
      <c r="F49" s="29" t="str">
        <f>"n"</f>
        <v>n</v>
      </c>
      <c r="N49" s="17">
        <v>2</v>
      </c>
      <c r="O49" s="30">
        <v>0</v>
      </c>
      <c r="P49" s="22">
        <v>0</v>
      </c>
      <c r="R49" s="18"/>
      <c r="S49" s="30">
        <v>0</v>
      </c>
      <c r="T49" s="22">
        <v>0</v>
      </c>
      <c r="W49" s="30">
        <v>0</v>
      </c>
      <c r="X49" s="22">
        <v>0</v>
      </c>
      <c r="AA49" s="30">
        <v>0</v>
      </c>
      <c r="AB49" s="22">
        <v>0</v>
      </c>
      <c r="AC49" s="21"/>
      <c r="AE49" s="19"/>
      <c r="AH49" s="22"/>
      <c r="AK49" s="23"/>
      <c r="AL49" s="22"/>
    </row>
    <row r="50" spans="3:38" x14ac:dyDescent="0.45">
      <c r="N50" s="17">
        <v>3</v>
      </c>
      <c r="O50" s="30">
        <v>0</v>
      </c>
      <c r="P50" s="22">
        <v>0</v>
      </c>
      <c r="R50" s="18"/>
      <c r="S50" s="30">
        <v>0</v>
      </c>
      <c r="T50" s="22">
        <v>0</v>
      </c>
      <c r="W50" s="30">
        <v>0</v>
      </c>
      <c r="X50" s="22">
        <v>0</v>
      </c>
      <c r="AA50" s="30">
        <v>0</v>
      </c>
      <c r="AB50" s="22">
        <v>0</v>
      </c>
      <c r="AC50" s="21"/>
      <c r="AE50" s="19"/>
      <c r="AH50" s="22"/>
      <c r="AK50" s="23"/>
      <c r="AL50" s="22"/>
    </row>
    <row r="51" spans="3:38" x14ac:dyDescent="0.45">
      <c r="N51" s="17">
        <v>4</v>
      </c>
      <c r="O51" s="30">
        <v>0</v>
      </c>
      <c r="P51" s="22">
        <v>0</v>
      </c>
      <c r="R51" s="18"/>
      <c r="S51" s="30">
        <v>0</v>
      </c>
      <c r="T51" s="22">
        <v>0</v>
      </c>
      <c r="W51" s="30">
        <v>0</v>
      </c>
      <c r="X51" s="22">
        <v>0</v>
      </c>
      <c r="AA51" s="30">
        <v>0</v>
      </c>
      <c r="AB51" s="22">
        <v>0</v>
      </c>
      <c r="AC51" s="21"/>
      <c r="AE51" s="19"/>
      <c r="AH51" s="22"/>
      <c r="AK51" s="23"/>
      <c r="AL51" s="22"/>
    </row>
    <row r="52" spans="3:38" x14ac:dyDescent="0.45">
      <c r="N52" s="17">
        <v>5</v>
      </c>
      <c r="O52" s="30">
        <v>0</v>
      </c>
      <c r="P52" s="22">
        <v>0</v>
      </c>
      <c r="R52" s="18"/>
      <c r="S52" s="30">
        <v>0</v>
      </c>
      <c r="T52" s="22">
        <v>0</v>
      </c>
      <c r="W52" s="30">
        <v>0</v>
      </c>
      <c r="X52" s="22">
        <v>0</v>
      </c>
      <c r="AA52" s="30">
        <v>0</v>
      </c>
      <c r="AB52" s="22">
        <v>0</v>
      </c>
      <c r="AC52" s="21"/>
      <c r="AE52" s="19"/>
      <c r="AH52" s="22"/>
      <c r="AK52" s="23"/>
      <c r="AL52" s="22"/>
    </row>
    <row r="53" spans="3:38" x14ac:dyDescent="0.45">
      <c r="N53" s="17">
        <v>6</v>
      </c>
      <c r="O53" s="30">
        <v>0</v>
      </c>
      <c r="P53" s="22">
        <v>0</v>
      </c>
      <c r="R53" s="18"/>
      <c r="S53" s="30">
        <v>0</v>
      </c>
      <c r="T53" s="22">
        <v>0</v>
      </c>
      <c r="W53" s="30">
        <v>0</v>
      </c>
      <c r="X53" s="22">
        <v>0</v>
      </c>
      <c r="AA53" s="30">
        <v>0</v>
      </c>
      <c r="AB53" s="22">
        <v>0</v>
      </c>
      <c r="AC53" s="21"/>
      <c r="AE53" s="19"/>
      <c r="AH53" s="22"/>
      <c r="AK53" s="23"/>
      <c r="AL53" s="22"/>
    </row>
    <row r="54" spans="3:38" x14ac:dyDescent="0.45">
      <c r="N54" s="17">
        <v>7</v>
      </c>
      <c r="O54" s="30">
        <v>0</v>
      </c>
      <c r="P54" s="22">
        <v>0</v>
      </c>
      <c r="R54" s="18"/>
      <c r="S54" s="30">
        <v>0</v>
      </c>
      <c r="T54" s="22">
        <v>0</v>
      </c>
      <c r="W54" s="30">
        <v>0</v>
      </c>
      <c r="X54" s="22">
        <v>0</v>
      </c>
      <c r="AA54" s="30">
        <v>0</v>
      </c>
      <c r="AB54" s="22">
        <v>0</v>
      </c>
      <c r="AC54" s="21"/>
      <c r="AE54" s="19"/>
      <c r="AH54" s="22"/>
      <c r="AK54" s="23"/>
      <c r="AL54" s="22"/>
    </row>
    <row r="55" spans="3:38" x14ac:dyDescent="0.45">
      <c r="N55" s="17">
        <v>8</v>
      </c>
      <c r="O55" s="30">
        <v>0</v>
      </c>
      <c r="P55" s="22">
        <v>0</v>
      </c>
      <c r="R55" s="18"/>
      <c r="S55" s="30">
        <v>0</v>
      </c>
      <c r="T55" s="22">
        <v>0</v>
      </c>
      <c r="W55" s="30">
        <v>0</v>
      </c>
      <c r="X55" s="22">
        <v>0</v>
      </c>
      <c r="AA55" s="30">
        <v>0</v>
      </c>
      <c r="AB55" s="22">
        <v>0</v>
      </c>
      <c r="AC55" s="21"/>
      <c r="AE55" s="19"/>
      <c r="AH55" s="22"/>
      <c r="AK55" s="23"/>
      <c r="AL55" s="22"/>
    </row>
    <row r="56" spans="3:38" x14ac:dyDescent="0.45">
      <c r="N56" s="17">
        <v>9</v>
      </c>
      <c r="O56" s="30">
        <v>0</v>
      </c>
      <c r="P56" s="22">
        <v>0</v>
      </c>
      <c r="R56" s="18"/>
      <c r="S56" s="30">
        <v>0</v>
      </c>
      <c r="T56" s="22">
        <v>0</v>
      </c>
      <c r="W56" s="30">
        <v>0</v>
      </c>
      <c r="X56" s="22">
        <v>0</v>
      </c>
      <c r="AA56" s="30">
        <v>0</v>
      </c>
      <c r="AB56" s="22">
        <v>0</v>
      </c>
      <c r="AC56" s="21"/>
      <c r="AE56" s="19"/>
      <c r="AH56" s="22"/>
      <c r="AK56" s="23"/>
      <c r="AL56" s="22"/>
    </row>
    <row r="57" spans="3:38" x14ac:dyDescent="0.45">
      <c r="N57" s="17">
        <v>10</v>
      </c>
      <c r="O57" s="30">
        <v>0</v>
      </c>
      <c r="P57" s="22">
        <v>0</v>
      </c>
      <c r="R57" s="18"/>
      <c r="S57" s="30">
        <v>0</v>
      </c>
      <c r="T57" s="22">
        <v>0</v>
      </c>
      <c r="W57" s="30">
        <v>0</v>
      </c>
      <c r="X57" s="22">
        <v>0</v>
      </c>
      <c r="AA57" s="30">
        <v>0</v>
      </c>
      <c r="AB57" s="22">
        <v>0</v>
      </c>
      <c r="AC57" s="21"/>
      <c r="AE57" s="19"/>
      <c r="AH57" s="22"/>
      <c r="AK57" s="23"/>
      <c r="AL57" s="22"/>
    </row>
    <row r="58" spans="3:38" x14ac:dyDescent="0.45">
      <c r="N58" s="17">
        <v>11</v>
      </c>
      <c r="O58" s="30">
        <v>0</v>
      </c>
      <c r="P58" s="22">
        <v>0</v>
      </c>
      <c r="R58" s="18"/>
      <c r="S58" s="30">
        <v>0</v>
      </c>
      <c r="T58" s="22">
        <v>0</v>
      </c>
      <c r="W58" s="30">
        <v>0</v>
      </c>
      <c r="X58" s="22">
        <v>0</v>
      </c>
      <c r="AA58" s="30">
        <v>0</v>
      </c>
      <c r="AB58" s="22">
        <v>0</v>
      </c>
      <c r="AC58" s="21"/>
      <c r="AE58" s="19"/>
      <c r="AH58" s="22"/>
      <c r="AK58" s="23"/>
      <c r="AL58" s="22"/>
    </row>
    <row r="59" spans="3:38" x14ac:dyDescent="0.45">
      <c r="N59" s="17">
        <v>12</v>
      </c>
      <c r="O59" s="30">
        <v>0</v>
      </c>
      <c r="P59" s="22">
        <v>0</v>
      </c>
      <c r="R59" s="18"/>
      <c r="S59" s="30">
        <v>0</v>
      </c>
      <c r="T59" s="22">
        <v>0</v>
      </c>
      <c r="W59" s="30">
        <v>0</v>
      </c>
      <c r="X59" s="22">
        <v>0</v>
      </c>
      <c r="AA59" s="30">
        <v>0</v>
      </c>
      <c r="AB59" s="22">
        <v>0</v>
      </c>
      <c r="AC59" s="21"/>
      <c r="AE59" s="19"/>
      <c r="AH59" s="22"/>
      <c r="AK59" s="23"/>
      <c r="AL59" s="22"/>
    </row>
    <row r="60" spans="3:38" x14ac:dyDescent="0.45">
      <c r="N60" s="17">
        <v>13</v>
      </c>
      <c r="O60" s="30">
        <v>0</v>
      </c>
      <c r="P60" s="22">
        <v>0</v>
      </c>
      <c r="R60" s="18"/>
      <c r="S60" s="30">
        <v>0</v>
      </c>
      <c r="T60" s="22">
        <v>0</v>
      </c>
      <c r="W60" s="30">
        <v>0</v>
      </c>
      <c r="X60" s="22">
        <v>0</v>
      </c>
      <c r="AA60" s="30">
        <v>0</v>
      </c>
      <c r="AB60" s="22">
        <v>0</v>
      </c>
      <c r="AC60" s="21"/>
      <c r="AE60" s="19"/>
      <c r="AH60" s="22"/>
      <c r="AK60" s="23"/>
      <c r="AL60" s="22"/>
    </row>
    <row r="61" spans="3:38" x14ac:dyDescent="0.45">
      <c r="N61" s="17">
        <v>14</v>
      </c>
      <c r="O61" s="30">
        <v>0</v>
      </c>
      <c r="P61" s="22">
        <v>0</v>
      </c>
      <c r="R61" s="18"/>
      <c r="S61" s="30">
        <v>0</v>
      </c>
      <c r="T61" s="22">
        <v>0</v>
      </c>
      <c r="W61" s="30">
        <v>0</v>
      </c>
      <c r="X61" s="22">
        <v>0</v>
      </c>
      <c r="AA61" s="30">
        <v>0</v>
      </c>
      <c r="AB61" s="22">
        <v>0</v>
      </c>
      <c r="AC61" s="21"/>
      <c r="AE61" s="19"/>
      <c r="AH61" s="22"/>
      <c r="AK61" s="23"/>
      <c r="AL61" s="22"/>
    </row>
    <row r="62" spans="3:38" x14ac:dyDescent="0.45">
      <c r="N62" s="17" t="s">
        <v>53</v>
      </c>
      <c r="O62" s="30">
        <v>0</v>
      </c>
      <c r="P62" s="22">
        <v>0</v>
      </c>
      <c r="R62" s="18"/>
      <c r="S62" s="30">
        <v>0</v>
      </c>
      <c r="T62" s="22">
        <v>0</v>
      </c>
      <c r="W62" s="30">
        <v>0</v>
      </c>
      <c r="X62" s="22">
        <v>0</v>
      </c>
      <c r="AA62" s="30">
        <v>0</v>
      </c>
      <c r="AB62" s="22">
        <v>0</v>
      </c>
      <c r="AC62" s="21"/>
      <c r="AE62" s="19"/>
      <c r="AH62" s="22"/>
      <c r="AK62" s="23"/>
      <c r="AL62" s="22"/>
    </row>
    <row r="64" spans="3:38" x14ac:dyDescent="0.45">
      <c r="N64" t="s">
        <v>54</v>
      </c>
      <c r="O64" s="31">
        <f>SUM(O47:O62)</f>
        <v>0</v>
      </c>
      <c r="P64" s="2"/>
      <c r="S64" s="31">
        <f>SUM(S47:S62)</f>
        <v>0</v>
      </c>
      <c r="T64" s="2"/>
      <c r="W64" s="31">
        <f>SUM(W47:W62)</f>
        <v>0</v>
      </c>
      <c r="X64" s="2"/>
      <c r="AA64" s="31">
        <f>SUM(AA47:AA62)</f>
        <v>0</v>
      </c>
      <c r="AB64" s="2"/>
      <c r="AE64" s="2"/>
    </row>
    <row r="65" spans="1:38" x14ac:dyDescent="0.45">
      <c r="N65" s="17"/>
      <c r="P65" s="23"/>
      <c r="Q65" s="22"/>
      <c r="U65" s="23"/>
      <c r="V65" s="22"/>
      <c r="W65" s="22"/>
      <c r="X65" s="22"/>
      <c r="Z65" s="23"/>
      <c r="AA65" s="22"/>
      <c r="AB65" s="22"/>
      <c r="AC65" s="17"/>
      <c r="AE65" s="23"/>
      <c r="AF65" s="22"/>
      <c r="AH65" s="22"/>
      <c r="AK65" s="23"/>
      <c r="AL65" s="22"/>
    </row>
    <row r="66" spans="1:38" x14ac:dyDescent="0.45">
      <c r="N66" s="17"/>
      <c r="P66" s="23"/>
      <c r="Q66" s="22"/>
      <c r="U66" s="23"/>
      <c r="V66" s="22"/>
      <c r="W66" s="22"/>
      <c r="X66" s="22"/>
      <c r="Z66" s="23"/>
      <c r="AA66" s="22"/>
      <c r="AB66" s="22"/>
      <c r="AC66" s="17"/>
      <c r="AE66" s="23"/>
      <c r="AF66" s="22"/>
      <c r="AH66" s="22"/>
      <c r="AK66" s="23"/>
      <c r="AL66" s="22"/>
    </row>
    <row r="67" spans="1:38" x14ac:dyDescent="0.45">
      <c r="N67" s="17"/>
      <c r="P67" s="23"/>
      <c r="Q67" s="22"/>
      <c r="U67" s="23"/>
      <c r="V67" s="22"/>
      <c r="W67" s="22"/>
      <c r="X67" s="22"/>
      <c r="Z67" s="23"/>
      <c r="AA67" s="22"/>
      <c r="AB67" s="22"/>
      <c r="AC67" s="17"/>
      <c r="AE67" s="23"/>
      <c r="AF67" s="22"/>
      <c r="AH67" s="22"/>
      <c r="AK67" s="23"/>
      <c r="AL67" s="22"/>
    </row>
    <row r="68" spans="1:38" ht="22.5" x14ac:dyDescent="0.75">
      <c r="A68" s="3" t="s">
        <v>22</v>
      </c>
      <c r="C68" s="1" t="s">
        <v>23</v>
      </c>
      <c r="E68" s="2"/>
      <c r="F68" s="3" t="s">
        <v>24</v>
      </c>
      <c r="J68" s="3" t="str">
        <f>J1</f>
        <v>VERSION 2.2 (17/8/98)</v>
      </c>
      <c r="N68" s="3" t="s">
        <v>26</v>
      </c>
      <c r="P68" s="5" t="str">
        <f>($C$3)</f>
        <v>p7eINT_metier</v>
      </c>
      <c r="T68" s="6" t="s">
        <v>27</v>
      </c>
      <c r="W68" s="7" t="str">
        <f>($C$5)</f>
        <v>Plaice VIIe - International (Used metier based datasets)</v>
      </c>
    </row>
    <row r="69" spans="1:38" x14ac:dyDescent="0.45">
      <c r="F69" s="3"/>
      <c r="N69" s="3"/>
    </row>
    <row r="70" spans="1:38" x14ac:dyDescent="0.45">
      <c r="A70" s="3" t="s">
        <v>26</v>
      </c>
      <c r="C70" s="8" t="str">
        <f>C3</f>
        <v>p7eINT_metier</v>
      </c>
      <c r="N70" s="6" t="s">
        <v>29</v>
      </c>
      <c r="P70" s="5">
        <f>($B$7)</f>
        <v>2010</v>
      </c>
      <c r="Q70" s="9"/>
      <c r="R70" s="9"/>
      <c r="S70" s="9"/>
      <c r="T70" s="6" t="s">
        <v>30</v>
      </c>
      <c r="U70" s="10"/>
      <c r="W70" s="5" t="str">
        <f>($D$7)</f>
        <v>Combined</v>
      </c>
    </row>
    <row r="71" spans="1:38" x14ac:dyDescent="0.45">
      <c r="A71" s="3"/>
      <c r="N71" s="6"/>
      <c r="P71" s="6"/>
      <c r="Q71" s="9"/>
      <c r="R71" s="9"/>
      <c r="S71" s="9"/>
      <c r="U71" s="10"/>
    </row>
    <row r="72" spans="1:38" x14ac:dyDescent="0.45">
      <c r="A72" s="6" t="s">
        <v>27</v>
      </c>
      <c r="C72" s="11" t="str">
        <f>C5</f>
        <v>Plaice VIIe - International (Used metier based datasets)</v>
      </c>
      <c r="D72" s="9"/>
      <c r="E72" s="9"/>
      <c r="G72" s="10"/>
      <c r="N72" s="6" t="s">
        <v>32</v>
      </c>
      <c r="P72" s="36">
        <f>($F$7)</f>
        <v>42130</v>
      </c>
      <c r="Q72" s="2"/>
      <c r="R72" s="2"/>
      <c r="T72" s="6" t="s">
        <v>33</v>
      </c>
      <c r="U72" s="2"/>
      <c r="W72" s="5" t="str">
        <f>($J$7)</f>
        <v>idh</v>
      </c>
    </row>
    <row r="73" spans="1:38" x14ac:dyDescent="0.45">
      <c r="A73" s="6"/>
      <c r="C73" s="6"/>
      <c r="D73" s="9"/>
      <c r="E73" s="9"/>
      <c r="G73" s="10"/>
    </row>
    <row r="74" spans="1:38" x14ac:dyDescent="0.45">
      <c r="A74" s="6" t="s">
        <v>29</v>
      </c>
      <c r="B74" s="12">
        <f>B7</f>
        <v>2010</v>
      </c>
      <c r="C74" s="9" t="s">
        <v>30</v>
      </c>
      <c r="D74" s="13" t="str">
        <f>D7</f>
        <v>Combined</v>
      </c>
      <c r="E74" s="4" t="s">
        <v>32</v>
      </c>
      <c r="F74" s="35">
        <f>F7</f>
        <v>42130</v>
      </c>
      <c r="G74" s="2"/>
      <c r="I74" s="4" t="s">
        <v>33</v>
      </c>
      <c r="J74" s="12" t="str">
        <f>J7</f>
        <v>idh</v>
      </c>
    </row>
    <row r="75" spans="1:38" x14ac:dyDescent="0.45">
      <c r="A75" s="6"/>
      <c r="B75" s="12"/>
      <c r="C75" s="9"/>
      <c r="D75" s="13"/>
      <c r="E75" s="4"/>
      <c r="F75" s="14"/>
      <c r="G75" s="2"/>
      <c r="I75" s="4"/>
      <c r="J75" s="12"/>
      <c r="N75" s="15" t="s">
        <v>68</v>
      </c>
    </row>
    <row r="77" spans="1:38" x14ac:dyDescent="0.45">
      <c r="H77" s="16" t="s">
        <v>39</v>
      </c>
      <c r="I77" s="4"/>
      <c r="N77" s="3" t="s">
        <v>37</v>
      </c>
    </row>
    <row r="78" spans="1:38" x14ac:dyDescent="0.45">
      <c r="C78" s="16" t="s">
        <v>69</v>
      </c>
      <c r="D78" s="16" t="s">
        <v>70</v>
      </c>
      <c r="E78" s="16" t="s">
        <v>71</v>
      </c>
      <c r="F78" s="16" t="s">
        <v>72</v>
      </c>
      <c r="H78" s="16" t="s">
        <v>47</v>
      </c>
      <c r="I78" s="4"/>
      <c r="AE78" s="37" t="str">
        <f>J13</f>
        <v>TOTAL</v>
      </c>
      <c r="AF78" s="2"/>
    </row>
    <row r="79" spans="1:38" x14ac:dyDescent="0.45">
      <c r="A79" t="s">
        <v>48</v>
      </c>
      <c r="C79" s="20">
        <f>C15</f>
        <v>1091.7399999999998</v>
      </c>
      <c r="D79" s="20">
        <f>D15</f>
        <v>115.57899999999999</v>
      </c>
      <c r="E79" s="20">
        <f>E15</f>
        <v>0</v>
      </c>
      <c r="F79" s="20">
        <f>F15</f>
        <v>0</v>
      </c>
      <c r="H79" s="22">
        <f>SUM(C79:F79)</f>
        <v>1207.3189999999997</v>
      </c>
      <c r="O79" s="37" t="str">
        <f>C14</f>
        <v>International</v>
      </c>
      <c r="P79" s="2"/>
      <c r="S79" s="37" t="str">
        <f>D14</f>
        <v>Migration</v>
      </c>
      <c r="T79" s="2"/>
      <c r="W79" s="37" t="str">
        <f>E14</f>
        <v>-</v>
      </c>
      <c r="X79" s="2"/>
      <c r="AA79" s="37" t="str">
        <f>F14</f>
        <v>-</v>
      </c>
      <c r="AB79" s="2"/>
      <c r="AE79" s="37" t="str">
        <f>J14</f>
        <v>ANNUAL</v>
      </c>
      <c r="AF79" s="2"/>
    </row>
    <row r="80" spans="1:38" x14ac:dyDescent="0.45">
      <c r="A80" t="s">
        <v>73</v>
      </c>
      <c r="N80" s="17" t="s">
        <v>40</v>
      </c>
      <c r="O80" s="10" t="s">
        <v>41</v>
      </c>
      <c r="P80" s="10" t="s">
        <v>42</v>
      </c>
      <c r="S80" s="10" t="s">
        <v>41</v>
      </c>
      <c r="T80" s="10" t="s">
        <v>42</v>
      </c>
      <c r="U80" s="10"/>
      <c r="W80" s="10" t="s">
        <v>41</v>
      </c>
      <c r="X80" s="10" t="s">
        <v>42</v>
      </c>
      <c r="Y80" s="10"/>
      <c r="AA80" s="10" t="s">
        <v>41</v>
      </c>
      <c r="AB80" s="10" t="s">
        <v>42</v>
      </c>
      <c r="AC80" s="10"/>
      <c r="AE80" s="10" t="s">
        <v>74</v>
      </c>
      <c r="AF80" s="10" t="s">
        <v>75</v>
      </c>
    </row>
    <row r="81" spans="1:33" x14ac:dyDescent="0.45">
      <c r="N81" s="17">
        <v>0</v>
      </c>
      <c r="O81" s="30">
        <f>SUM($O$14*$C$21)</f>
        <v>0</v>
      </c>
      <c r="P81" s="22">
        <f t="shared" ref="P81:P96" si="0">P14</f>
        <v>0</v>
      </c>
      <c r="Q81" s="22">
        <f t="shared" ref="Q81:Q96" si="1">SUM(O81*P81)</f>
        <v>0</v>
      </c>
      <c r="S81" s="30">
        <f t="shared" ref="S81:S96" si="2">SUM(S14*$D$21)</f>
        <v>0</v>
      </c>
      <c r="T81" s="22">
        <f t="shared" ref="T81:T96" si="3">T14</f>
        <v>0</v>
      </c>
      <c r="U81" s="22">
        <f t="shared" ref="U81:U96" si="4">SUM(S81*T81)</f>
        <v>0</v>
      </c>
      <c r="W81" s="30">
        <f t="shared" ref="W81:W96" si="5">SUM(W14*$E$21)</f>
        <v>0</v>
      </c>
      <c r="X81" s="22">
        <f t="shared" ref="X81:X96" si="6">X14</f>
        <v>0</v>
      </c>
      <c r="Y81" s="22">
        <f t="shared" ref="Y81:Y96" si="7">SUM(W81*X81)</f>
        <v>0</v>
      </c>
      <c r="AA81" s="30">
        <f t="shared" ref="AA81:AA96" si="8">SUM(AA14*$F$21)</f>
        <v>0</v>
      </c>
      <c r="AB81" s="22">
        <f t="shared" ref="AB81:AB96" si="9">AB14</f>
        <v>0</v>
      </c>
      <c r="AC81" s="22">
        <f t="shared" ref="AC81:AC96" si="10">SUM(AA81*AB81)</f>
        <v>0</v>
      </c>
      <c r="AE81" s="30">
        <f t="shared" ref="AE81:AE96" si="11">SUM(AA81+W81+S81+O81)*$J$21</f>
        <v>0</v>
      </c>
      <c r="AF81" s="22">
        <f t="shared" ref="AF81:AF96" si="12">IF(O81+S81+W81+AA81 =0,0,(P81*O81 +T81*S81+ X81*W81 +AB81*AA81)/(O81+S81+W81+AA81))</f>
        <v>0</v>
      </c>
      <c r="AG81">
        <f t="shared" ref="AG81:AG96" si="13">SUM(AE81*AF81)</f>
        <v>0</v>
      </c>
    </row>
    <row r="82" spans="1:33" x14ac:dyDescent="0.45">
      <c r="A82" t="s">
        <v>52</v>
      </c>
      <c r="C82" s="24">
        <f>C24</f>
        <v>1.0000148577637975</v>
      </c>
      <c r="D82" s="24">
        <f>D24</f>
        <v>0.99985113627326772</v>
      </c>
      <c r="E82" s="24">
        <f>E24</f>
        <v>0</v>
      </c>
      <c r="F82" s="24">
        <f>F24</f>
        <v>0</v>
      </c>
      <c r="G82" s="10"/>
      <c r="H82" s="24">
        <f>J24</f>
        <v>0.99999918438654256</v>
      </c>
      <c r="I82" s="10"/>
      <c r="N82" s="17">
        <v>1</v>
      </c>
      <c r="O82" s="30">
        <f>SUM($O$15*$C$21)</f>
        <v>18361.591206285251</v>
      </c>
      <c r="P82" s="22">
        <f t="shared" si="0"/>
        <v>0.26173960724026873</v>
      </c>
      <c r="Q82" s="22">
        <f t="shared" si="1"/>
        <v>4805.9556706394742</v>
      </c>
      <c r="S82" s="30">
        <f t="shared" si="2"/>
        <v>0</v>
      </c>
      <c r="T82" s="22">
        <f t="shared" si="3"/>
        <v>0</v>
      </c>
      <c r="U82" s="22">
        <f t="shared" si="4"/>
        <v>0</v>
      </c>
      <c r="W82" s="30">
        <f t="shared" si="5"/>
        <v>0</v>
      </c>
      <c r="X82" s="22">
        <f t="shared" si="6"/>
        <v>0</v>
      </c>
      <c r="Y82" s="22">
        <f t="shared" si="7"/>
        <v>0</v>
      </c>
      <c r="AA82" s="30">
        <f t="shared" si="8"/>
        <v>0</v>
      </c>
      <c r="AB82" s="22">
        <f t="shared" si="9"/>
        <v>0</v>
      </c>
      <c r="AC82" s="22">
        <f t="shared" si="10"/>
        <v>0</v>
      </c>
      <c r="AE82" s="30">
        <f t="shared" si="11"/>
        <v>18361.591206285251</v>
      </c>
      <c r="AF82" s="22">
        <f t="shared" si="12"/>
        <v>0.26173960724026873</v>
      </c>
      <c r="AG82">
        <f t="shared" si="13"/>
        <v>4805.9556706394742</v>
      </c>
    </row>
    <row r="83" spans="1:33" x14ac:dyDescent="0.45">
      <c r="N83" s="17">
        <v>2</v>
      </c>
      <c r="O83" s="30">
        <f>SUM($O$16*$C$21)</f>
        <v>748415.16777042847</v>
      </c>
      <c r="P83" s="22">
        <f t="shared" si="0"/>
        <v>0.30781909756989528</v>
      </c>
      <c r="Q83" s="22">
        <f t="shared" si="1"/>
        <v>230376.48155071508</v>
      </c>
      <c r="S83" s="30">
        <f t="shared" si="2"/>
        <v>10576.588814999999</v>
      </c>
      <c r="T83" s="22">
        <f t="shared" si="3"/>
        <v>0.224</v>
      </c>
      <c r="U83" s="22">
        <f t="shared" si="4"/>
        <v>2369.15589456</v>
      </c>
      <c r="W83" s="30">
        <f t="shared" si="5"/>
        <v>0</v>
      </c>
      <c r="X83" s="22">
        <f t="shared" si="6"/>
        <v>0</v>
      </c>
      <c r="Y83" s="22">
        <f t="shared" si="7"/>
        <v>0</v>
      </c>
      <c r="AA83" s="30">
        <f t="shared" si="8"/>
        <v>0</v>
      </c>
      <c r="AB83" s="22">
        <f t="shared" si="9"/>
        <v>0</v>
      </c>
      <c r="AC83" s="22">
        <f t="shared" si="10"/>
        <v>0</v>
      </c>
      <c r="AE83" s="30">
        <f t="shared" si="11"/>
        <v>758991.75658542849</v>
      </c>
      <c r="AF83" s="22">
        <f t="shared" si="12"/>
        <v>0.30665107417286996</v>
      </c>
      <c r="AG83">
        <f t="shared" si="13"/>
        <v>232745.63744527509</v>
      </c>
    </row>
    <row r="84" spans="1:33" x14ac:dyDescent="0.45">
      <c r="N84" s="17">
        <v>3</v>
      </c>
      <c r="O84" s="30">
        <f>SUM($O$17*$C$21)</f>
        <v>848830.08651210601</v>
      </c>
      <c r="P84" s="22">
        <f t="shared" si="0"/>
        <v>0.38763106706672606</v>
      </c>
      <c r="Q84" s="22">
        <f t="shared" si="1"/>
        <v>329032.91219302907</v>
      </c>
      <c r="S84" s="30">
        <f t="shared" si="2"/>
        <v>124677.48908849999</v>
      </c>
      <c r="T84" s="22">
        <f t="shared" si="3"/>
        <v>0.28399999999999997</v>
      </c>
      <c r="U84" s="22">
        <f t="shared" si="4"/>
        <v>35408.406901133996</v>
      </c>
      <c r="W84" s="30">
        <f t="shared" si="5"/>
        <v>0</v>
      </c>
      <c r="X84" s="22">
        <f t="shared" si="6"/>
        <v>0</v>
      </c>
      <c r="Y84" s="22">
        <f t="shared" si="7"/>
        <v>0</v>
      </c>
      <c r="AA84" s="30">
        <f t="shared" si="8"/>
        <v>0</v>
      </c>
      <c r="AB84" s="22">
        <f t="shared" si="9"/>
        <v>0</v>
      </c>
      <c r="AC84" s="22">
        <f t="shared" si="10"/>
        <v>0</v>
      </c>
      <c r="AE84" s="30">
        <f t="shared" si="11"/>
        <v>973507.57560060604</v>
      </c>
      <c r="AF84" s="22">
        <f t="shared" si="12"/>
        <v>0.37435899650736748</v>
      </c>
      <c r="AG84">
        <f t="shared" si="13"/>
        <v>364441.31909416307</v>
      </c>
    </row>
    <row r="85" spans="1:33" x14ac:dyDescent="0.45">
      <c r="N85" s="17">
        <v>4</v>
      </c>
      <c r="O85" s="30">
        <f>SUM($O$18*$C$21)</f>
        <v>662316.46231137996</v>
      </c>
      <c r="P85" s="22">
        <f t="shared" si="0"/>
        <v>0.43027969167503921</v>
      </c>
      <c r="Q85" s="22">
        <f t="shared" si="1"/>
        <v>284981.32319464331</v>
      </c>
      <c r="S85" s="30">
        <f t="shared" si="2"/>
        <v>95537.785392000005</v>
      </c>
      <c r="T85" s="22">
        <f t="shared" si="3"/>
        <v>0.32700000000000001</v>
      </c>
      <c r="U85" s="22">
        <f t="shared" si="4"/>
        <v>31240.855823184003</v>
      </c>
      <c r="W85" s="30">
        <f t="shared" si="5"/>
        <v>0</v>
      </c>
      <c r="X85" s="22">
        <f t="shared" si="6"/>
        <v>0</v>
      </c>
      <c r="Y85" s="22">
        <f t="shared" si="7"/>
        <v>0</v>
      </c>
      <c r="AA85" s="30">
        <f t="shared" si="8"/>
        <v>0</v>
      </c>
      <c r="AB85" s="22">
        <f t="shared" si="9"/>
        <v>0</v>
      </c>
      <c r="AC85" s="22">
        <f t="shared" si="10"/>
        <v>0</v>
      </c>
      <c r="AE85" s="30">
        <f t="shared" si="11"/>
        <v>757854.24770337995</v>
      </c>
      <c r="AF85" s="22">
        <f t="shared" si="12"/>
        <v>0.41725988866080088</v>
      </c>
      <c r="AG85">
        <f t="shared" si="13"/>
        <v>316222.17901782732</v>
      </c>
    </row>
    <row r="86" spans="1:33" x14ac:dyDescent="0.45">
      <c r="N86" s="17">
        <v>5</v>
      </c>
      <c r="O86" s="30">
        <f>SUM($O$19*$C$21)</f>
        <v>176731.77235887625</v>
      </c>
      <c r="P86" s="22">
        <f t="shared" si="0"/>
        <v>0.56130915181446561</v>
      </c>
      <c r="Q86" s="22">
        <f t="shared" si="1"/>
        <v>99201.161241428039</v>
      </c>
      <c r="S86" s="30">
        <f t="shared" si="2"/>
        <v>38752.16085</v>
      </c>
      <c r="T86" s="22">
        <f t="shared" si="3"/>
        <v>0.41599999999999998</v>
      </c>
      <c r="U86" s="22">
        <f t="shared" si="4"/>
        <v>16120.8989136</v>
      </c>
      <c r="W86" s="30">
        <f t="shared" si="5"/>
        <v>0</v>
      </c>
      <c r="X86" s="22">
        <f t="shared" si="6"/>
        <v>0</v>
      </c>
      <c r="Y86" s="22">
        <f t="shared" si="7"/>
        <v>0</v>
      </c>
      <c r="AA86" s="30">
        <f t="shared" si="8"/>
        <v>0</v>
      </c>
      <c r="AB86" s="22">
        <f t="shared" si="9"/>
        <v>0</v>
      </c>
      <c r="AC86" s="22">
        <f t="shared" si="10"/>
        <v>0</v>
      </c>
      <c r="AE86" s="30">
        <f t="shared" si="11"/>
        <v>215483.93320887623</v>
      </c>
      <c r="AF86" s="22">
        <f t="shared" si="12"/>
        <v>0.53517707068787479</v>
      </c>
      <c r="AG86">
        <f t="shared" si="13"/>
        <v>115322.06015502804</v>
      </c>
    </row>
    <row r="87" spans="1:33" x14ac:dyDescent="0.45">
      <c r="N87" s="17">
        <v>6</v>
      </c>
      <c r="O87" s="30">
        <f>SUM($O$20*$C$21)</f>
        <v>88238.762843263612</v>
      </c>
      <c r="P87" s="22">
        <f t="shared" si="0"/>
        <v>0.6894794051043549</v>
      </c>
      <c r="Q87" s="22">
        <f t="shared" si="1"/>
        <v>60838.809712317649</v>
      </c>
      <c r="S87" s="30">
        <f t="shared" si="2"/>
        <v>25734.340799999998</v>
      </c>
      <c r="T87" s="22">
        <f t="shared" si="3"/>
        <v>0.54800000000000004</v>
      </c>
      <c r="U87" s="22">
        <f t="shared" si="4"/>
        <v>14102.418758399999</v>
      </c>
      <c r="W87" s="30">
        <f t="shared" si="5"/>
        <v>0</v>
      </c>
      <c r="X87" s="22">
        <f t="shared" si="6"/>
        <v>0</v>
      </c>
      <c r="Y87" s="22">
        <f t="shared" si="7"/>
        <v>0</v>
      </c>
      <c r="AA87" s="30">
        <f t="shared" si="8"/>
        <v>0</v>
      </c>
      <c r="AB87" s="22">
        <f t="shared" si="9"/>
        <v>0</v>
      </c>
      <c r="AC87" s="22">
        <f t="shared" si="10"/>
        <v>0</v>
      </c>
      <c r="AE87" s="30">
        <f t="shared" si="11"/>
        <v>113973.1036432636</v>
      </c>
      <c r="AF87" s="22">
        <f t="shared" si="12"/>
        <v>0.65753433112854476</v>
      </c>
      <c r="AG87">
        <f t="shared" si="13"/>
        <v>74941.228470717644</v>
      </c>
    </row>
    <row r="88" spans="1:33" x14ac:dyDescent="0.45">
      <c r="N88" s="17">
        <v>7</v>
      </c>
      <c r="O88" s="30">
        <f>SUM($O$21*$C$21)</f>
        <v>33744.131789553299</v>
      </c>
      <c r="P88" s="22">
        <f t="shared" si="0"/>
        <v>0.74706522615851201</v>
      </c>
      <c r="Q88" s="22">
        <f t="shared" si="1"/>
        <v>25209.06744688527</v>
      </c>
      <c r="S88" s="30">
        <f t="shared" si="2"/>
        <v>12932.829749999999</v>
      </c>
      <c r="T88" s="22">
        <f t="shared" si="3"/>
        <v>0.68500000000000005</v>
      </c>
      <c r="U88" s="22">
        <f t="shared" si="4"/>
        <v>8858.9883787500003</v>
      </c>
      <c r="W88" s="30">
        <f t="shared" si="5"/>
        <v>0</v>
      </c>
      <c r="X88" s="22">
        <f t="shared" si="6"/>
        <v>0</v>
      </c>
      <c r="Y88" s="22">
        <f t="shared" si="7"/>
        <v>0</v>
      </c>
      <c r="AA88" s="30">
        <f t="shared" si="8"/>
        <v>0</v>
      </c>
      <c r="AB88" s="22">
        <f t="shared" si="9"/>
        <v>0</v>
      </c>
      <c r="AC88" s="22">
        <f t="shared" si="10"/>
        <v>0</v>
      </c>
      <c r="AE88" s="30">
        <f t="shared" si="11"/>
        <v>46676.961539553296</v>
      </c>
      <c r="AF88" s="22">
        <f t="shared" si="12"/>
        <v>0.72986875541944929</v>
      </c>
      <c r="AG88">
        <f t="shared" si="13"/>
        <v>34068.055825635267</v>
      </c>
    </row>
    <row r="89" spans="1:33" x14ac:dyDescent="0.45">
      <c r="N89" s="17">
        <v>8</v>
      </c>
      <c r="O89" s="30">
        <f>SUM($O$22*$C$21)</f>
        <v>12164.191548195409</v>
      </c>
      <c r="P89" s="22">
        <f t="shared" si="0"/>
        <v>0.87572712773635364</v>
      </c>
      <c r="Q89" s="22">
        <f t="shared" si="1"/>
        <v>10652.512525735994</v>
      </c>
      <c r="S89" s="30">
        <f t="shared" si="2"/>
        <v>3843.6411000000003</v>
      </c>
      <c r="T89" s="22">
        <f t="shared" si="3"/>
        <v>0.59499999999999997</v>
      </c>
      <c r="U89" s="22">
        <f t="shared" si="4"/>
        <v>2286.9664545000001</v>
      </c>
      <c r="W89" s="30">
        <f t="shared" si="5"/>
        <v>0</v>
      </c>
      <c r="X89" s="22">
        <f t="shared" si="6"/>
        <v>0</v>
      </c>
      <c r="Y89" s="22">
        <f t="shared" si="7"/>
        <v>0</v>
      </c>
      <c r="AA89" s="30">
        <f t="shared" si="8"/>
        <v>0</v>
      </c>
      <c r="AB89" s="22">
        <f t="shared" si="9"/>
        <v>0</v>
      </c>
      <c r="AC89" s="22">
        <f t="shared" si="10"/>
        <v>0</v>
      </c>
      <c r="AE89" s="30">
        <f t="shared" si="11"/>
        <v>16007.83264819541</v>
      </c>
      <c r="AF89" s="22">
        <f t="shared" si="12"/>
        <v>0.80832173003099728</v>
      </c>
      <c r="AG89">
        <f t="shared" si="13"/>
        <v>12939.478980235994</v>
      </c>
    </row>
    <row r="90" spans="1:33" x14ac:dyDescent="0.45">
      <c r="N90" s="17">
        <v>9</v>
      </c>
      <c r="O90" s="30">
        <f>SUM($O$23*$C$21)</f>
        <v>13316.943032738363</v>
      </c>
      <c r="P90" s="22">
        <f t="shared" si="0"/>
        <v>1.1535730365594048</v>
      </c>
      <c r="Q90" s="22">
        <f t="shared" si="1"/>
        <v>15362.066411964603</v>
      </c>
      <c r="S90" s="30">
        <f t="shared" si="2"/>
        <v>5035.7273999999998</v>
      </c>
      <c r="T90" s="22">
        <f t="shared" si="3"/>
        <v>0.64800000000000002</v>
      </c>
      <c r="U90" s="22">
        <f t="shared" si="4"/>
        <v>3263.1513552000001</v>
      </c>
      <c r="W90" s="30">
        <f t="shared" si="5"/>
        <v>0</v>
      </c>
      <c r="X90" s="22">
        <f t="shared" si="6"/>
        <v>0</v>
      </c>
      <c r="Y90" s="22">
        <f t="shared" si="7"/>
        <v>0</v>
      </c>
      <c r="AA90" s="30">
        <f t="shared" si="8"/>
        <v>0</v>
      </c>
      <c r="AB90" s="22">
        <f t="shared" si="9"/>
        <v>0</v>
      </c>
      <c r="AC90" s="22">
        <f t="shared" si="10"/>
        <v>0</v>
      </c>
      <c r="AE90" s="30">
        <f t="shared" si="11"/>
        <v>18352.670432738363</v>
      </c>
      <c r="AF90" s="22">
        <f t="shared" si="12"/>
        <v>1.0148505546059421</v>
      </c>
      <c r="AG90">
        <f t="shared" si="13"/>
        <v>18625.217767164602</v>
      </c>
    </row>
    <row r="91" spans="1:33" x14ac:dyDescent="0.45">
      <c r="N91" s="17">
        <v>10</v>
      </c>
      <c r="O91" s="30">
        <f>SUM($O$24*$C$21)</f>
        <v>14149.436904861886</v>
      </c>
      <c r="P91" s="22">
        <f t="shared" si="0"/>
        <v>1.3423392067511599</v>
      </c>
      <c r="Q91" s="22">
        <f t="shared" si="1"/>
        <v>18993.343910847892</v>
      </c>
      <c r="S91" s="30">
        <f t="shared" si="2"/>
        <v>1179.5999999999999</v>
      </c>
      <c r="T91" s="22">
        <f t="shared" si="3"/>
        <v>1.62</v>
      </c>
      <c r="U91" s="22">
        <f t="shared" si="4"/>
        <v>1910.952</v>
      </c>
      <c r="W91" s="30">
        <f t="shared" si="5"/>
        <v>0</v>
      </c>
      <c r="X91" s="22">
        <f t="shared" si="6"/>
        <v>0</v>
      </c>
      <c r="Y91" s="22">
        <f t="shared" si="7"/>
        <v>0</v>
      </c>
      <c r="AA91" s="30">
        <f t="shared" si="8"/>
        <v>0</v>
      </c>
      <c r="AB91" s="22">
        <f t="shared" si="9"/>
        <v>0</v>
      </c>
      <c r="AC91" s="22">
        <f t="shared" si="10"/>
        <v>0</v>
      </c>
      <c r="AE91" s="30">
        <f t="shared" si="11"/>
        <v>15329.036904861887</v>
      </c>
      <c r="AF91" s="22">
        <f t="shared" si="12"/>
        <v>1.3637057592455604</v>
      </c>
      <c r="AG91">
        <f t="shared" si="13"/>
        <v>20904.295910847894</v>
      </c>
    </row>
    <row r="92" spans="1:33" x14ac:dyDescent="0.45">
      <c r="N92" s="17">
        <v>11</v>
      </c>
      <c r="O92" s="30">
        <f>SUM($O$25*$C$21)</f>
        <v>2470.4840179365256</v>
      </c>
      <c r="P92" s="22">
        <f t="shared" si="0"/>
        <v>1.3283995725034763</v>
      </c>
      <c r="Q92" s="22">
        <f t="shared" si="1"/>
        <v>3281.7899133035512</v>
      </c>
      <c r="S92" s="30">
        <f t="shared" si="2"/>
        <v>0</v>
      </c>
      <c r="T92" s="22">
        <f t="shared" si="3"/>
        <v>0</v>
      </c>
      <c r="U92" s="22">
        <f t="shared" si="4"/>
        <v>0</v>
      </c>
      <c r="W92" s="30">
        <f t="shared" si="5"/>
        <v>0</v>
      </c>
      <c r="X92" s="22">
        <f t="shared" si="6"/>
        <v>0</v>
      </c>
      <c r="Y92" s="22">
        <f t="shared" si="7"/>
        <v>0</v>
      </c>
      <c r="AA92" s="30">
        <f t="shared" si="8"/>
        <v>0</v>
      </c>
      <c r="AB92" s="22">
        <f t="shared" si="9"/>
        <v>0</v>
      </c>
      <c r="AC92" s="22">
        <f t="shared" si="10"/>
        <v>0</v>
      </c>
      <c r="AE92" s="30">
        <f t="shared" si="11"/>
        <v>2470.4840179365256</v>
      </c>
      <c r="AF92" s="22">
        <f t="shared" si="12"/>
        <v>1.3283995725034763</v>
      </c>
      <c r="AG92">
        <f t="shared" si="13"/>
        <v>3281.7899133035512</v>
      </c>
    </row>
    <row r="93" spans="1:33" x14ac:dyDescent="0.45">
      <c r="N93" s="17">
        <v>12</v>
      </c>
      <c r="O93" s="30">
        <f>SUM($O$26*$C$21)</f>
        <v>0</v>
      </c>
      <c r="P93" s="22">
        <f t="shared" si="0"/>
        <v>0</v>
      </c>
      <c r="Q93" s="22">
        <f t="shared" si="1"/>
        <v>0</v>
      </c>
      <c r="S93" s="30">
        <f t="shared" si="2"/>
        <v>0</v>
      </c>
      <c r="T93" s="22">
        <f t="shared" si="3"/>
        <v>0</v>
      </c>
      <c r="U93" s="22">
        <f t="shared" si="4"/>
        <v>0</v>
      </c>
      <c r="W93" s="30">
        <f t="shared" si="5"/>
        <v>0</v>
      </c>
      <c r="X93" s="22">
        <f t="shared" si="6"/>
        <v>0</v>
      </c>
      <c r="Y93" s="22">
        <f t="shared" si="7"/>
        <v>0</v>
      </c>
      <c r="AA93" s="30">
        <f t="shared" si="8"/>
        <v>0</v>
      </c>
      <c r="AB93" s="22">
        <f t="shared" si="9"/>
        <v>0</v>
      </c>
      <c r="AC93" s="22">
        <f t="shared" si="10"/>
        <v>0</v>
      </c>
      <c r="AE93" s="30">
        <f t="shared" si="11"/>
        <v>0</v>
      </c>
      <c r="AF93" s="22">
        <f t="shared" si="12"/>
        <v>0</v>
      </c>
      <c r="AG93">
        <f t="shared" si="13"/>
        <v>0</v>
      </c>
    </row>
    <row r="94" spans="1:33" x14ac:dyDescent="0.45">
      <c r="N94" s="17">
        <v>13</v>
      </c>
      <c r="O94" s="30">
        <f>SUM($O$27*$C$21)</f>
        <v>1750.3790466429928</v>
      </c>
      <c r="P94" s="22">
        <f t="shared" si="0"/>
        <v>1.8634935259128891</v>
      </c>
      <c r="Q94" s="22">
        <f t="shared" si="1"/>
        <v>3261.8200213127921</v>
      </c>
      <c r="S94" s="30">
        <f t="shared" si="2"/>
        <v>0</v>
      </c>
      <c r="T94" s="22">
        <f t="shared" si="3"/>
        <v>0</v>
      </c>
      <c r="U94" s="22">
        <f t="shared" si="4"/>
        <v>0</v>
      </c>
      <c r="W94" s="30">
        <f t="shared" si="5"/>
        <v>0</v>
      </c>
      <c r="X94" s="22">
        <f t="shared" si="6"/>
        <v>0</v>
      </c>
      <c r="Y94" s="22">
        <f t="shared" si="7"/>
        <v>0</v>
      </c>
      <c r="AA94" s="30">
        <f t="shared" si="8"/>
        <v>0</v>
      </c>
      <c r="AB94" s="22">
        <f t="shared" si="9"/>
        <v>0</v>
      </c>
      <c r="AC94" s="22">
        <f t="shared" si="10"/>
        <v>0</v>
      </c>
      <c r="AE94" s="30">
        <f t="shared" si="11"/>
        <v>1750.3790466429928</v>
      </c>
      <c r="AF94" s="22">
        <f t="shared" si="12"/>
        <v>1.8634935259128891</v>
      </c>
      <c r="AG94">
        <f t="shared" si="13"/>
        <v>3261.8200213127921</v>
      </c>
    </row>
    <row r="95" spans="1:33" x14ac:dyDescent="0.45">
      <c r="N95" s="17">
        <v>14</v>
      </c>
      <c r="O95" s="30">
        <f>SUM($O$28*$C$21)</f>
        <v>935.76206755260114</v>
      </c>
      <c r="P95" s="22">
        <f t="shared" si="0"/>
        <v>1.6158476654036302</v>
      </c>
      <c r="Q95" s="22">
        <f t="shared" si="1"/>
        <v>1512.0489522281446</v>
      </c>
      <c r="S95" s="30">
        <f t="shared" si="2"/>
        <v>0</v>
      </c>
      <c r="T95" s="22">
        <f t="shared" si="3"/>
        <v>0</v>
      </c>
      <c r="U95" s="22">
        <f t="shared" si="4"/>
        <v>0</v>
      </c>
      <c r="W95" s="30">
        <f t="shared" si="5"/>
        <v>0</v>
      </c>
      <c r="X95" s="22">
        <f t="shared" si="6"/>
        <v>0</v>
      </c>
      <c r="Y95" s="22">
        <f t="shared" si="7"/>
        <v>0</v>
      </c>
      <c r="AA95" s="30">
        <f t="shared" si="8"/>
        <v>0</v>
      </c>
      <c r="AB95" s="22">
        <f t="shared" si="9"/>
        <v>0</v>
      </c>
      <c r="AC95" s="22">
        <f t="shared" si="10"/>
        <v>0</v>
      </c>
      <c r="AE95" s="30">
        <f t="shared" si="11"/>
        <v>935.76206755260114</v>
      </c>
      <c r="AF95" s="22">
        <f t="shared" si="12"/>
        <v>1.6158476654036302</v>
      </c>
      <c r="AG95">
        <f t="shared" si="13"/>
        <v>1512.0489522281446</v>
      </c>
    </row>
    <row r="96" spans="1:33" x14ac:dyDescent="0.45">
      <c r="N96" s="17" t="s">
        <v>53</v>
      </c>
      <c r="O96" s="30">
        <f>SUM($O$29*$C$21)</f>
        <v>2396.7973698352876</v>
      </c>
      <c r="P96" s="22">
        <f t="shared" si="0"/>
        <v>1.7719178614958311</v>
      </c>
      <c r="Q96" s="22">
        <f t="shared" si="1"/>
        <v>4246.9280699973751</v>
      </c>
      <c r="S96" s="30">
        <f t="shared" si="2"/>
        <v>0</v>
      </c>
      <c r="T96" s="22">
        <f t="shared" si="3"/>
        <v>0</v>
      </c>
      <c r="U96" s="22">
        <f t="shared" si="4"/>
        <v>0</v>
      </c>
      <c r="W96" s="30">
        <f t="shared" si="5"/>
        <v>0</v>
      </c>
      <c r="X96" s="22">
        <f t="shared" si="6"/>
        <v>0</v>
      </c>
      <c r="Y96" s="22">
        <f t="shared" si="7"/>
        <v>0</v>
      </c>
      <c r="AA96" s="30">
        <f t="shared" si="8"/>
        <v>0</v>
      </c>
      <c r="AB96" s="22">
        <f t="shared" si="9"/>
        <v>0</v>
      </c>
      <c r="AC96" s="22">
        <f t="shared" si="10"/>
        <v>0</v>
      </c>
      <c r="AE96" s="30">
        <f t="shared" si="11"/>
        <v>2396.7973698352876</v>
      </c>
      <c r="AF96" s="22">
        <f t="shared" si="12"/>
        <v>1.7719178614958311</v>
      </c>
      <c r="AG96">
        <f t="shared" si="13"/>
        <v>4246.9280699973751</v>
      </c>
    </row>
    <row r="98" spans="14:33" x14ac:dyDescent="0.45">
      <c r="N98" t="s">
        <v>54</v>
      </c>
      <c r="O98" s="30">
        <f>SUM(O81:O96)</f>
        <v>2623821.9687796566</v>
      </c>
      <c r="Q98" s="22">
        <f>SUM(Q81:Q96)</f>
        <v>1091756.2208150481</v>
      </c>
      <c r="S98" s="30">
        <f>SUM(S81:S96)</f>
        <v>318270.16319549992</v>
      </c>
      <c r="U98" s="22">
        <f>SUM(U81:U96)</f>
        <v>115561.794479328</v>
      </c>
      <c r="W98" s="30">
        <f>SUM(W81:W96)</f>
        <v>0</v>
      </c>
      <c r="Y98" s="22">
        <f>SUM(Y81:Y96)</f>
        <v>0</v>
      </c>
      <c r="AA98" s="30">
        <f>SUM(AA81:AA96)</f>
        <v>0</v>
      </c>
      <c r="AC98" s="22">
        <f>SUM(AC81:AC96)</f>
        <v>0</v>
      </c>
      <c r="AE98" s="30">
        <f>SUM(AE81:AE96)</f>
        <v>2942092.1319751567</v>
      </c>
      <c r="AG98">
        <f>SUM(AG81:AG96)</f>
        <v>1207318.0152943758</v>
      </c>
    </row>
    <row r="101" spans="14:33" x14ac:dyDescent="0.45">
      <c r="N101" s="3" t="s">
        <v>26</v>
      </c>
      <c r="P101" s="5" t="str">
        <f>($C$3)</f>
        <v>p7eINT_metier</v>
      </c>
      <c r="T101" s="6" t="s">
        <v>27</v>
      </c>
      <c r="W101" s="7" t="str">
        <f>($C$5)</f>
        <v>Plaice VIIe - International (Used metier based datasets)</v>
      </c>
    </row>
    <row r="102" spans="14:33" x14ac:dyDescent="0.45">
      <c r="N102" s="3"/>
    </row>
    <row r="103" spans="14:33" x14ac:dyDescent="0.45">
      <c r="N103" s="6" t="s">
        <v>29</v>
      </c>
      <c r="P103" s="5">
        <f>($B$7)</f>
        <v>2010</v>
      </c>
      <c r="Q103" s="9"/>
      <c r="R103" s="9"/>
      <c r="S103" s="9"/>
      <c r="T103" s="6" t="s">
        <v>30</v>
      </c>
      <c r="U103" s="10"/>
      <c r="W103" s="5" t="str">
        <f>($D$7)</f>
        <v>Combined</v>
      </c>
    </row>
    <row r="104" spans="14:33" x14ac:dyDescent="0.45">
      <c r="N104" s="6"/>
      <c r="P104" s="6"/>
      <c r="Q104" s="9"/>
      <c r="R104" s="9"/>
      <c r="S104" s="9"/>
      <c r="U104" s="10"/>
    </row>
    <row r="105" spans="14:33" x14ac:dyDescent="0.45">
      <c r="N105" s="6" t="s">
        <v>32</v>
      </c>
      <c r="P105" s="36">
        <f>($F$7)</f>
        <v>42130</v>
      </c>
      <c r="Q105" s="2"/>
      <c r="R105" s="2"/>
      <c r="T105" s="6" t="s">
        <v>33</v>
      </c>
      <c r="U105" s="2"/>
      <c r="W105" s="5" t="str">
        <f>($J$7)</f>
        <v>idh</v>
      </c>
    </row>
    <row r="108" spans="14:33" x14ac:dyDescent="0.45">
      <c r="N108" s="15" t="s">
        <v>68</v>
      </c>
    </row>
    <row r="110" spans="14:33" x14ac:dyDescent="0.45">
      <c r="N110" s="3" t="s">
        <v>61</v>
      </c>
    </row>
    <row r="111" spans="14:33" x14ac:dyDescent="0.45">
      <c r="AE111" s="37" t="str">
        <f>J13</f>
        <v>TOTAL</v>
      </c>
      <c r="AF111" s="2"/>
    </row>
    <row r="112" spans="14:33" x14ac:dyDescent="0.45">
      <c r="O112" s="37" t="str">
        <f>C14</f>
        <v>International</v>
      </c>
      <c r="P112" s="2"/>
      <c r="S112" s="37" t="str">
        <f>D14</f>
        <v>Migration</v>
      </c>
      <c r="T112" s="2"/>
      <c r="W112" s="37" t="str">
        <f>E14</f>
        <v>-</v>
      </c>
      <c r="X112" s="2"/>
      <c r="AA112" s="37" t="str">
        <f>F14</f>
        <v>-</v>
      </c>
      <c r="AB112" s="37"/>
      <c r="AE112" s="37" t="str">
        <f>J14</f>
        <v>ANNUAL</v>
      </c>
      <c r="AF112" s="2"/>
    </row>
    <row r="113" spans="14:34" x14ac:dyDescent="0.45">
      <c r="N113" s="17" t="s">
        <v>40</v>
      </c>
      <c r="O113" s="10" t="s">
        <v>41</v>
      </c>
      <c r="P113" s="10" t="s">
        <v>42</v>
      </c>
      <c r="S113" s="10" t="s">
        <v>41</v>
      </c>
      <c r="T113" s="10" t="s">
        <v>42</v>
      </c>
      <c r="U113" s="10"/>
      <c r="W113" s="10" t="s">
        <v>41</v>
      </c>
      <c r="X113" s="10" t="s">
        <v>42</v>
      </c>
      <c r="Y113" s="10"/>
      <c r="AA113" s="10" t="s">
        <v>41</v>
      </c>
      <c r="AB113" s="10" t="s">
        <v>42</v>
      </c>
      <c r="AC113" s="10"/>
      <c r="AE113" s="10" t="s">
        <v>41</v>
      </c>
      <c r="AF113" s="10" t="s">
        <v>42</v>
      </c>
      <c r="AH113" s="10"/>
    </row>
    <row r="114" spans="14:34" x14ac:dyDescent="0.45">
      <c r="N114" s="17">
        <v>0</v>
      </c>
      <c r="O114" s="30">
        <f t="shared" ref="O114:O129" si="14">SUM(O47*$C$21)</f>
        <v>0</v>
      </c>
      <c r="P114" s="22">
        <f t="shared" ref="P114:P129" si="15">P47</f>
        <v>0</v>
      </c>
      <c r="Q114" s="22">
        <f t="shared" ref="Q114:Q129" si="16">SUM(O114*P114)</f>
        <v>0</v>
      </c>
      <c r="S114" s="30">
        <f t="shared" ref="S114:S129" si="17">SUM(S47*$D$21)</f>
        <v>0</v>
      </c>
      <c r="T114" s="22">
        <f t="shared" ref="T114:T129" si="18">T47</f>
        <v>0</v>
      </c>
      <c r="U114" s="22">
        <f t="shared" ref="U114:U129" si="19">SUM(S114*T114)</f>
        <v>0</v>
      </c>
      <c r="W114" s="30">
        <f t="shared" ref="W114:W129" si="20">SUM(W47*$E$21)</f>
        <v>0</v>
      </c>
      <c r="X114" s="22">
        <f t="shared" ref="X114:X129" si="21">X47</f>
        <v>0</v>
      </c>
      <c r="Y114" s="22">
        <f t="shared" ref="Y114:Y129" si="22">SUM(W114*X114)</f>
        <v>0</v>
      </c>
      <c r="AA114" s="30">
        <f t="shared" ref="AA114:AA129" si="23">SUM(AA47*$F$21)</f>
        <v>0</v>
      </c>
      <c r="AB114" s="22">
        <f t="shared" ref="AB114:AB129" si="24">AB47</f>
        <v>0</v>
      </c>
      <c r="AC114" s="22">
        <f>SUM(AA114*AB114)</f>
        <v>0</v>
      </c>
      <c r="AE114" s="30">
        <f t="shared" ref="AE114:AE129" si="25">SUM(AA114+W114+S114+O114)*$J$21</f>
        <v>0</v>
      </c>
      <c r="AF114" s="22">
        <f>IF(O114+S114+W114+AA114 =0,0,(P114*O114 +T114*S114+ X114*W114 +AB114*AA114)/(O114+S114+W114+AA114))</f>
        <v>0</v>
      </c>
      <c r="AG114">
        <f t="shared" ref="AG114:AG129" si="26">SUM(AE114*AF114)</f>
        <v>0</v>
      </c>
      <c r="AH114" s="22"/>
    </row>
    <row r="115" spans="14:34" x14ac:dyDescent="0.45">
      <c r="N115" s="17">
        <v>1</v>
      </c>
      <c r="O115" s="30">
        <f t="shared" si="14"/>
        <v>0</v>
      </c>
      <c r="P115" s="22">
        <f t="shared" si="15"/>
        <v>0</v>
      </c>
      <c r="Q115" s="22">
        <f t="shared" si="16"/>
        <v>0</v>
      </c>
      <c r="S115" s="30">
        <f t="shared" si="17"/>
        <v>0</v>
      </c>
      <c r="T115" s="22">
        <f t="shared" si="18"/>
        <v>0</v>
      </c>
      <c r="U115" s="22">
        <f t="shared" si="19"/>
        <v>0</v>
      </c>
      <c r="W115" s="30">
        <f t="shared" si="20"/>
        <v>0</v>
      </c>
      <c r="X115" s="22">
        <f t="shared" si="21"/>
        <v>0</v>
      </c>
      <c r="Y115" s="22">
        <f t="shared" si="22"/>
        <v>0</v>
      </c>
      <c r="AA115" s="30">
        <f t="shared" si="23"/>
        <v>0</v>
      </c>
      <c r="AB115" s="22">
        <f t="shared" si="24"/>
        <v>0</v>
      </c>
      <c r="AC115" s="22">
        <f t="shared" ref="AC115:AC129" si="27">SUM(AA115*AB115)</f>
        <v>0</v>
      </c>
      <c r="AE115" s="30">
        <f t="shared" si="25"/>
        <v>0</v>
      </c>
      <c r="AF115" s="22">
        <f t="shared" ref="AF115:AF129" si="28">IF(O115+S115+W115+AA115 =0,0,(P115*O115 +T115*S115+ X115*W115 +AB115*AA115)/(O115+S115+W115+AA115))</f>
        <v>0</v>
      </c>
      <c r="AG115">
        <f t="shared" si="26"/>
        <v>0</v>
      </c>
      <c r="AH115" s="22"/>
    </row>
    <row r="116" spans="14:34" x14ac:dyDescent="0.45">
      <c r="N116" s="17">
        <v>2</v>
      </c>
      <c r="O116" s="30">
        <f t="shared" si="14"/>
        <v>0</v>
      </c>
      <c r="P116" s="22">
        <f t="shared" si="15"/>
        <v>0</v>
      </c>
      <c r="Q116" s="22">
        <f t="shared" si="16"/>
        <v>0</v>
      </c>
      <c r="S116" s="30">
        <f t="shared" si="17"/>
        <v>0</v>
      </c>
      <c r="T116" s="22">
        <f t="shared" si="18"/>
        <v>0</v>
      </c>
      <c r="U116" s="22">
        <f t="shared" si="19"/>
        <v>0</v>
      </c>
      <c r="W116" s="30">
        <f t="shared" si="20"/>
        <v>0</v>
      </c>
      <c r="X116" s="22">
        <f t="shared" si="21"/>
        <v>0</v>
      </c>
      <c r="Y116" s="22">
        <f t="shared" si="22"/>
        <v>0</v>
      </c>
      <c r="AA116" s="30">
        <f t="shared" si="23"/>
        <v>0</v>
      </c>
      <c r="AB116" s="22">
        <f t="shared" si="24"/>
        <v>0</v>
      </c>
      <c r="AC116" s="22">
        <f t="shared" si="27"/>
        <v>0</v>
      </c>
      <c r="AE116" s="30">
        <f t="shared" si="25"/>
        <v>0</v>
      </c>
      <c r="AF116" s="22">
        <f t="shared" si="28"/>
        <v>0</v>
      </c>
      <c r="AG116">
        <f t="shared" si="26"/>
        <v>0</v>
      </c>
      <c r="AH116" s="22"/>
    </row>
    <row r="117" spans="14:34" x14ac:dyDescent="0.45">
      <c r="N117" s="17">
        <v>3</v>
      </c>
      <c r="O117" s="30">
        <f t="shared" si="14"/>
        <v>0</v>
      </c>
      <c r="P117" s="22">
        <f t="shared" si="15"/>
        <v>0</v>
      </c>
      <c r="Q117" s="22">
        <f t="shared" si="16"/>
        <v>0</v>
      </c>
      <c r="S117" s="30">
        <f t="shared" si="17"/>
        <v>0</v>
      </c>
      <c r="T117" s="22">
        <f t="shared" si="18"/>
        <v>0</v>
      </c>
      <c r="U117" s="22">
        <f t="shared" si="19"/>
        <v>0</v>
      </c>
      <c r="W117" s="30">
        <f t="shared" si="20"/>
        <v>0</v>
      </c>
      <c r="X117" s="22">
        <f t="shared" si="21"/>
        <v>0</v>
      </c>
      <c r="Y117" s="22">
        <f t="shared" si="22"/>
        <v>0</v>
      </c>
      <c r="AA117" s="30">
        <f t="shared" si="23"/>
        <v>0</v>
      </c>
      <c r="AB117" s="22">
        <f t="shared" si="24"/>
        <v>0</v>
      </c>
      <c r="AC117" s="22">
        <f t="shared" si="27"/>
        <v>0</v>
      </c>
      <c r="AE117" s="30">
        <f t="shared" si="25"/>
        <v>0</v>
      </c>
      <c r="AF117" s="22">
        <f t="shared" si="28"/>
        <v>0</v>
      </c>
      <c r="AG117">
        <f t="shared" si="26"/>
        <v>0</v>
      </c>
      <c r="AH117" s="22"/>
    </row>
    <row r="118" spans="14:34" x14ac:dyDescent="0.45">
      <c r="N118" s="17">
        <v>4</v>
      </c>
      <c r="O118" s="30">
        <f t="shared" si="14"/>
        <v>0</v>
      </c>
      <c r="P118" s="22">
        <f t="shared" si="15"/>
        <v>0</v>
      </c>
      <c r="Q118" s="22">
        <f t="shared" si="16"/>
        <v>0</v>
      </c>
      <c r="S118" s="30">
        <f t="shared" si="17"/>
        <v>0</v>
      </c>
      <c r="T118" s="22">
        <f t="shared" si="18"/>
        <v>0</v>
      </c>
      <c r="U118" s="22">
        <f t="shared" si="19"/>
        <v>0</v>
      </c>
      <c r="W118" s="30">
        <f t="shared" si="20"/>
        <v>0</v>
      </c>
      <c r="X118" s="22">
        <f t="shared" si="21"/>
        <v>0</v>
      </c>
      <c r="Y118" s="22">
        <f t="shared" si="22"/>
        <v>0</v>
      </c>
      <c r="AA118" s="30">
        <f t="shared" si="23"/>
        <v>0</v>
      </c>
      <c r="AB118" s="22">
        <f t="shared" si="24"/>
        <v>0</v>
      </c>
      <c r="AC118" s="22">
        <f t="shared" si="27"/>
        <v>0</v>
      </c>
      <c r="AE118" s="30">
        <f t="shared" si="25"/>
        <v>0</v>
      </c>
      <c r="AF118" s="22">
        <f t="shared" si="28"/>
        <v>0</v>
      </c>
      <c r="AG118">
        <f t="shared" si="26"/>
        <v>0</v>
      </c>
      <c r="AH118" s="22"/>
    </row>
    <row r="119" spans="14:34" x14ac:dyDescent="0.45">
      <c r="N119" s="17">
        <v>5</v>
      </c>
      <c r="O119" s="30">
        <f t="shared" si="14"/>
        <v>0</v>
      </c>
      <c r="P119" s="22">
        <f t="shared" si="15"/>
        <v>0</v>
      </c>
      <c r="Q119" s="22">
        <f t="shared" si="16"/>
        <v>0</v>
      </c>
      <c r="S119" s="30">
        <f t="shared" si="17"/>
        <v>0</v>
      </c>
      <c r="T119" s="22">
        <f t="shared" si="18"/>
        <v>0</v>
      </c>
      <c r="U119" s="22">
        <f t="shared" si="19"/>
        <v>0</v>
      </c>
      <c r="W119" s="30">
        <f t="shared" si="20"/>
        <v>0</v>
      </c>
      <c r="X119" s="22">
        <f t="shared" si="21"/>
        <v>0</v>
      </c>
      <c r="Y119" s="22">
        <f t="shared" si="22"/>
        <v>0</v>
      </c>
      <c r="AA119" s="30">
        <f t="shared" si="23"/>
        <v>0</v>
      </c>
      <c r="AB119" s="22">
        <f t="shared" si="24"/>
        <v>0</v>
      </c>
      <c r="AC119" s="22">
        <f t="shared" si="27"/>
        <v>0</v>
      </c>
      <c r="AE119" s="30">
        <f t="shared" si="25"/>
        <v>0</v>
      </c>
      <c r="AF119" s="22">
        <f t="shared" si="28"/>
        <v>0</v>
      </c>
      <c r="AG119">
        <f t="shared" si="26"/>
        <v>0</v>
      </c>
      <c r="AH119" s="22"/>
    </row>
    <row r="120" spans="14:34" x14ac:dyDescent="0.45">
      <c r="N120" s="17">
        <v>6</v>
      </c>
      <c r="O120" s="30">
        <f t="shared" si="14"/>
        <v>0</v>
      </c>
      <c r="P120" s="22">
        <f t="shared" si="15"/>
        <v>0</v>
      </c>
      <c r="Q120" s="22">
        <f t="shared" si="16"/>
        <v>0</v>
      </c>
      <c r="S120" s="30">
        <f t="shared" si="17"/>
        <v>0</v>
      </c>
      <c r="T120" s="22">
        <f t="shared" si="18"/>
        <v>0</v>
      </c>
      <c r="U120" s="22">
        <f t="shared" si="19"/>
        <v>0</v>
      </c>
      <c r="W120" s="30">
        <f t="shared" si="20"/>
        <v>0</v>
      </c>
      <c r="X120" s="22">
        <f t="shared" si="21"/>
        <v>0</v>
      </c>
      <c r="Y120" s="22">
        <f t="shared" si="22"/>
        <v>0</v>
      </c>
      <c r="AA120" s="30">
        <f t="shared" si="23"/>
        <v>0</v>
      </c>
      <c r="AB120" s="22">
        <f t="shared" si="24"/>
        <v>0</v>
      </c>
      <c r="AC120" s="22">
        <f t="shared" si="27"/>
        <v>0</v>
      </c>
      <c r="AE120" s="30">
        <f t="shared" si="25"/>
        <v>0</v>
      </c>
      <c r="AF120" s="22">
        <f t="shared" si="28"/>
        <v>0</v>
      </c>
      <c r="AG120">
        <f t="shared" si="26"/>
        <v>0</v>
      </c>
      <c r="AH120" s="22"/>
    </row>
    <row r="121" spans="14:34" x14ac:dyDescent="0.45">
      <c r="N121" s="17">
        <v>7</v>
      </c>
      <c r="O121" s="30">
        <f t="shared" si="14"/>
        <v>0</v>
      </c>
      <c r="P121" s="22">
        <f t="shared" si="15"/>
        <v>0</v>
      </c>
      <c r="Q121" s="22">
        <f t="shared" si="16"/>
        <v>0</v>
      </c>
      <c r="S121" s="30">
        <f t="shared" si="17"/>
        <v>0</v>
      </c>
      <c r="T121" s="22">
        <f t="shared" si="18"/>
        <v>0</v>
      </c>
      <c r="U121" s="22">
        <f t="shared" si="19"/>
        <v>0</v>
      </c>
      <c r="W121" s="30">
        <f t="shared" si="20"/>
        <v>0</v>
      </c>
      <c r="X121" s="22">
        <f t="shared" si="21"/>
        <v>0</v>
      </c>
      <c r="Y121" s="22">
        <f t="shared" si="22"/>
        <v>0</v>
      </c>
      <c r="AA121" s="30">
        <f t="shared" si="23"/>
        <v>0</v>
      </c>
      <c r="AB121" s="22">
        <f t="shared" si="24"/>
        <v>0</v>
      </c>
      <c r="AC121" s="22">
        <f t="shared" si="27"/>
        <v>0</v>
      </c>
      <c r="AE121" s="30">
        <f t="shared" si="25"/>
        <v>0</v>
      </c>
      <c r="AF121" s="22">
        <f t="shared" si="28"/>
        <v>0</v>
      </c>
      <c r="AG121">
        <f t="shared" si="26"/>
        <v>0</v>
      </c>
      <c r="AH121" s="22"/>
    </row>
    <row r="122" spans="14:34" x14ac:dyDescent="0.45">
      <c r="N122" s="17">
        <v>8</v>
      </c>
      <c r="O122" s="30">
        <f t="shared" si="14"/>
        <v>0</v>
      </c>
      <c r="P122" s="22">
        <f t="shared" si="15"/>
        <v>0</v>
      </c>
      <c r="Q122" s="22">
        <f t="shared" si="16"/>
        <v>0</v>
      </c>
      <c r="S122" s="30">
        <f t="shared" si="17"/>
        <v>0</v>
      </c>
      <c r="T122" s="22">
        <f t="shared" si="18"/>
        <v>0</v>
      </c>
      <c r="U122" s="22">
        <f t="shared" si="19"/>
        <v>0</v>
      </c>
      <c r="W122" s="30">
        <f t="shared" si="20"/>
        <v>0</v>
      </c>
      <c r="X122" s="22">
        <f t="shared" si="21"/>
        <v>0</v>
      </c>
      <c r="Y122" s="22">
        <f t="shared" si="22"/>
        <v>0</v>
      </c>
      <c r="AA122" s="30">
        <f t="shared" si="23"/>
        <v>0</v>
      </c>
      <c r="AB122" s="22">
        <f t="shared" si="24"/>
        <v>0</v>
      </c>
      <c r="AC122" s="22">
        <f t="shared" si="27"/>
        <v>0</v>
      </c>
      <c r="AE122" s="30">
        <f t="shared" si="25"/>
        <v>0</v>
      </c>
      <c r="AF122" s="22">
        <f t="shared" si="28"/>
        <v>0</v>
      </c>
      <c r="AG122">
        <f t="shared" si="26"/>
        <v>0</v>
      </c>
      <c r="AH122" s="22"/>
    </row>
    <row r="123" spans="14:34" x14ac:dyDescent="0.45">
      <c r="N123" s="17">
        <v>9</v>
      </c>
      <c r="O123" s="30">
        <f t="shared" si="14"/>
        <v>0</v>
      </c>
      <c r="P123" s="22">
        <f t="shared" si="15"/>
        <v>0</v>
      </c>
      <c r="Q123" s="22">
        <f t="shared" si="16"/>
        <v>0</v>
      </c>
      <c r="S123" s="30">
        <f t="shared" si="17"/>
        <v>0</v>
      </c>
      <c r="T123" s="22">
        <f t="shared" si="18"/>
        <v>0</v>
      </c>
      <c r="U123" s="22">
        <f t="shared" si="19"/>
        <v>0</v>
      </c>
      <c r="W123" s="30">
        <f t="shared" si="20"/>
        <v>0</v>
      </c>
      <c r="X123" s="22">
        <f t="shared" si="21"/>
        <v>0</v>
      </c>
      <c r="Y123" s="22">
        <f t="shared" si="22"/>
        <v>0</v>
      </c>
      <c r="AA123" s="30">
        <f t="shared" si="23"/>
        <v>0</v>
      </c>
      <c r="AB123" s="22">
        <f t="shared" si="24"/>
        <v>0</v>
      </c>
      <c r="AC123" s="22">
        <f t="shared" si="27"/>
        <v>0</v>
      </c>
      <c r="AE123" s="30">
        <f t="shared" si="25"/>
        <v>0</v>
      </c>
      <c r="AF123" s="22">
        <f t="shared" si="28"/>
        <v>0</v>
      </c>
      <c r="AG123">
        <f t="shared" si="26"/>
        <v>0</v>
      </c>
      <c r="AH123" s="22"/>
    </row>
    <row r="124" spans="14:34" x14ac:dyDescent="0.45">
      <c r="N124" s="17">
        <v>10</v>
      </c>
      <c r="O124" s="30">
        <f t="shared" si="14"/>
        <v>0</v>
      </c>
      <c r="P124" s="22">
        <f t="shared" si="15"/>
        <v>0</v>
      </c>
      <c r="Q124" s="22">
        <f t="shared" si="16"/>
        <v>0</v>
      </c>
      <c r="S124" s="30">
        <f t="shared" si="17"/>
        <v>0</v>
      </c>
      <c r="T124" s="22">
        <f t="shared" si="18"/>
        <v>0</v>
      </c>
      <c r="U124" s="22">
        <f t="shared" si="19"/>
        <v>0</v>
      </c>
      <c r="W124" s="30">
        <f t="shared" si="20"/>
        <v>0</v>
      </c>
      <c r="X124" s="22">
        <f t="shared" si="21"/>
        <v>0</v>
      </c>
      <c r="Y124" s="22">
        <f t="shared" si="22"/>
        <v>0</v>
      </c>
      <c r="AA124" s="30">
        <f t="shared" si="23"/>
        <v>0</v>
      </c>
      <c r="AB124" s="22">
        <f t="shared" si="24"/>
        <v>0</v>
      </c>
      <c r="AC124" s="22">
        <f t="shared" si="27"/>
        <v>0</v>
      </c>
      <c r="AE124" s="30">
        <f t="shared" si="25"/>
        <v>0</v>
      </c>
      <c r="AF124" s="22">
        <f t="shared" si="28"/>
        <v>0</v>
      </c>
      <c r="AG124">
        <f t="shared" si="26"/>
        <v>0</v>
      </c>
      <c r="AH124" s="22"/>
    </row>
    <row r="125" spans="14:34" x14ac:dyDescent="0.45">
      <c r="N125" s="17">
        <v>11</v>
      </c>
      <c r="O125" s="30">
        <f t="shared" si="14"/>
        <v>0</v>
      </c>
      <c r="P125" s="22">
        <f t="shared" si="15"/>
        <v>0</v>
      </c>
      <c r="Q125" s="22">
        <f t="shared" si="16"/>
        <v>0</v>
      </c>
      <c r="S125" s="30">
        <f t="shared" si="17"/>
        <v>0</v>
      </c>
      <c r="T125" s="22">
        <f t="shared" si="18"/>
        <v>0</v>
      </c>
      <c r="U125" s="22">
        <f t="shared" si="19"/>
        <v>0</v>
      </c>
      <c r="W125" s="30">
        <f t="shared" si="20"/>
        <v>0</v>
      </c>
      <c r="X125" s="22">
        <f t="shared" si="21"/>
        <v>0</v>
      </c>
      <c r="Y125" s="22">
        <f t="shared" si="22"/>
        <v>0</v>
      </c>
      <c r="AA125" s="30">
        <f t="shared" si="23"/>
        <v>0</v>
      </c>
      <c r="AB125" s="22">
        <f t="shared" si="24"/>
        <v>0</v>
      </c>
      <c r="AC125" s="22">
        <f t="shared" si="27"/>
        <v>0</v>
      </c>
      <c r="AE125" s="30">
        <f t="shared" si="25"/>
        <v>0</v>
      </c>
      <c r="AF125" s="22">
        <f t="shared" si="28"/>
        <v>0</v>
      </c>
      <c r="AG125">
        <f t="shared" si="26"/>
        <v>0</v>
      </c>
      <c r="AH125" s="22"/>
    </row>
    <row r="126" spans="14:34" x14ac:dyDescent="0.45">
      <c r="N126" s="17">
        <v>12</v>
      </c>
      <c r="O126" s="30">
        <f t="shared" si="14"/>
        <v>0</v>
      </c>
      <c r="P126" s="22">
        <f t="shared" si="15"/>
        <v>0</v>
      </c>
      <c r="Q126" s="22">
        <f t="shared" si="16"/>
        <v>0</v>
      </c>
      <c r="S126" s="30">
        <f t="shared" si="17"/>
        <v>0</v>
      </c>
      <c r="T126" s="22">
        <f t="shared" si="18"/>
        <v>0</v>
      </c>
      <c r="U126" s="22">
        <f t="shared" si="19"/>
        <v>0</v>
      </c>
      <c r="W126" s="30">
        <f t="shared" si="20"/>
        <v>0</v>
      </c>
      <c r="X126" s="22">
        <f t="shared" si="21"/>
        <v>0</v>
      </c>
      <c r="Y126" s="22">
        <f t="shared" si="22"/>
        <v>0</v>
      </c>
      <c r="AA126" s="30">
        <f t="shared" si="23"/>
        <v>0</v>
      </c>
      <c r="AB126" s="22">
        <f t="shared" si="24"/>
        <v>0</v>
      </c>
      <c r="AC126" s="22">
        <f t="shared" si="27"/>
        <v>0</v>
      </c>
      <c r="AE126" s="30">
        <f t="shared" si="25"/>
        <v>0</v>
      </c>
      <c r="AF126" s="22">
        <f t="shared" si="28"/>
        <v>0</v>
      </c>
      <c r="AG126">
        <f t="shared" si="26"/>
        <v>0</v>
      </c>
      <c r="AH126" s="22"/>
    </row>
    <row r="127" spans="14:34" x14ac:dyDescent="0.45">
      <c r="N127" s="17">
        <v>13</v>
      </c>
      <c r="O127" s="30">
        <f t="shared" si="14"/>
        <v>0</v>
      </c>
      <c r="P127" s="22">
        <f t="shared" si="15"/>
        <v>0</v>
      </c>
      <c r="Q127" s="22">
        <f t="shared" si="16"/>
        <v>0</v>
      </c>
      <c r="S127" s="30">
        <f t="shared" si="17"/>
        <v>0</v>
      </c>
      <c r="T127" s="22">
        <f t="shared" si="18"/>
        <v>0</v>
      </c>
      <c r="U127" s="22">
        <f t="shared" si="19"/>
        <v>0</v>
      </c>
      <c r="W127" s="30">
        <f t="shared" si="20"/>
        <v>0</v>
      </c>
      <c r="X127" s="22">
        <f t="shared" si="21"/>
        <v>0</v>
      </c>
      <c r="Y127" s="22">
        <f t="shared" si="22"/>
        <v>0</v>
      </c>
      <c r="AA127" s="30">
        <f t="shared" si="23"/>
        <v>0</v>
      </c>
      <c r="AB127" s="22">
        <f t="shared" si="24"/>
        <v>0</v>
      </c>
      <c r="AC127" s="22">
        <f t="shared" si="27"/>
        <v>0</v>
      </c>
      <c r="AE127" s="30">
        <f t="shared" si="25"/>
        <v>0</v>
      </c>
      <c r="AF127" s="22">
        <f t="shared" si="28"/>
        <v>0</v>
      </c>
      <c r="AG127">
        <f t="shared" si="26"/>
        <v>0</v>
      </c>
      <c r="AH127" s="22"/>
    </row>
    <row r="128" spans="14:34" x14ac:dyDescent="0.45">
      <c r="N128" s="17">
        <v>14</v>
      </c>
      <c r="O128" s="30">
        <f t="shared" si="14"/>
        <v>0</v>
      </c>
      <c r="P128" s="22">
        <f t="shared" si="15"/>
        <v>0</v>
      </c>
      <c r="Q128" s="22">
        <f t="shared" si="16"/>
        <v>0</v>
      </c>
      <c r="S128" s="30">
        <f t="shared" si="17"/>
        <v>0</v>
      </c>
      <c r="T128" s="22">
        <f t="shared" si="18"/>
        <v>0</v>
      </c>
      <c r="U128" s="22">
        <f t="shared" si="19"/>
        <v>0</v>
      </c>
      <c r="W128" s="30">
        <f t="shared" si="20"/>
        <v>0</v>
      </c>
      <c r="X128" s="22">
        <f t="shared" si="21"/>
        <v>0</v>
      </c>
      <c r="Y128" s="22">
        <f t="shared" si="22"/>
        <v>0</v>
      </c>
      <c r="AA128" s="30">
        <f t="shared" si="23"/>
        <v>0</v>
      </c>
      <c r="AB128" s="22">
        <f t="shared" si="24"/>
        <v>0</v>
      </c>
      <c r="AC128" s="22">
        <f t="shared" si="27"/>
        <v>0</v>
      </c>
      <c r="AE128" s="30">
        <f t="shared" si="25"/>
        <v>0</v>
      </c>
      <c r="AF128" s="22">
        <f t="shared" si="28"/>
        <v>0</v>
      </c>
      <c r="AG128">
        <f t="shared" si="26"/>
        <v>0</v>
      </c>
      <c r="AH128" s="22"/>
    </row>
    <row r="129" spans="14:34" x14ac:dyDescent="0.45">
      <c r="N129" s="17" t="s">
        <v>53</v>
      </c>
      <c r="O129" s="30">
        <f t="shared" si="14"/>
        <v>0</v>
      </c>
      <c r="P129" s="22">
        <f t="shared" si="15"/>
        <v>0</v>
      </c>
      <c r="Q129" s="22">
        <f t="shared" si="16"/>
        <v>0</v>
      </c>
      <c r="S129" s="30">
        <f t="shared" si="17"/>
        <v>0</v>
      </c>
      <c r="T129" s="22">
        <f t="shared" si="18"/>
        <v>0</v>
      </c>
      <c r="U129" s="22">
        <f t="shared" si="19"/>
        <v>0</v>
      </c>
      <c r="W129" s="30">
        <f t="shared" si="20"/>
        <v>0</v>
      </c>
      <c r="X129" s="22">
        <f t="shared" si="21"/>
        <v>0</v>
      </c>
      <c r="Y129" s="22">
        <f t="shared" si="22"/>
        <v>0</v>
      </c>
      <c r="AA129" s="30">
        <f t="shared" si="23"/>
        <v>0</v>
      </c>
      <c r="AB129" s="22">
        <f t="shared" si="24"/>
        <v>0</v>
      </c>
      <c r="AC129" s="22">
        <f t="shared" si="27"/>
        <v>0</v>
      </c>
      <c r="AE129" s="30">
        <f t="shared" si="25"/>
        <v>0</v>
      </c>
      <c r="AF129" s="22">
        <f t="shared" si="28"/>
        <v>0</v>
      </c>
      <c r="AG129">
        <f t="shared" si="26"/>
        <v>0</v>
      </c>
      <c r="AH129" s="22"/>
    </row>
    <row r="131" spans="14:34" x14ac:dyDescent="0.45">
      <c r="N131" t="s">
        <v>54</v>
      </c>
      <c r="O131" s="38">
        <f>SUM(O114:O129)</f>
        <v>0</v>
      </c>
      <c r="Q131" s="22">
        <f>SUM(Q114:Q129)</f>
        <v>0</v>
      </c>
      <c r="S131" s="30">
        <f>SUM(S114:S129)</f>
        <v>0</v>
      </c>
      <c r="U131" s="22">
        <f>SUM(U114:U129)</f>
        <v>0</v>
      </c>
      <c r="W131" s="38">
        <f>SUM(W114:W129)</f>
        <v>0</v>
      </c>
      <c r="Y131" s="22">
        <f>SUM(Y114:Y129)</f>
        <v>0</v>
      </c>
      <c r="AA131" s="38">
        <f>SUM(AA114:AA129)</f>
        <v>0</v>
      </c>
      <c r="AC131" s="22">
        <f>SUM(AC114:AC129)</f>
        <v>0</v>
      </c>
      <c r="AE131" s="31">
        <f>SUM(AE114:AE129)</f>
        <v>0</v>
      </c>
      <c r="AF131" s="2"/>
      <c r="AG131">
        <f>SUM(AG114:AG129)</f>
        <v>0</v>
      </c>
      <c r="AH131" s="22"/>
    </row>
    <row r="135" spans="14:34" x14ac:dyDescent="0.45">
      <c r="N135" s="3" t="s">
        <v>26</v>
      </c>
      <c r="P135" s="5" t="str">
        <f>($C$3)</f>
        <v>p7eINT_metier</v>
      </c>
      <c r="T135" s="6" t="s">
        <v>27</v>
      </c>
      <c r="W135" s="7" t="str">
        <f>($C$5)</f>
        <v>Plaice VIIe - International (Used metier based datasets)</v>
      </c>
    </row>
    <row r="136" spans="14:34" x14ac:dyDescent="0.45">
      <c r="N136" s="3"/>
    </row>
    <row r="137" spans="14:34" x14ac:dyDescent="0.45">
      <c r="N137" s="6" t="s">
        <v>29</v>
      </c>
      <c r="P137" s="5">
        <f>($B$7)</f>
        <v>2010</v>
      </c>
      <c r="Q137" s="9"/>
      <c r="R137" s="9"/>
      <c r="S137" s="9"/>
      <c r="T137" s="6" t="s">
        <v>30</v>
      </c>
      <c r="U137" s="10"/>
      <c r="W137" s="5" t="str">
        <f>($D$7)</f>
        <v>Combined</v>
      </c>
    </row>
    <row r="138" spans="14:34" x14ac:dyDescent="0.45">
      <c r="N138" s="6"/>
      <c r="P138" s="6"/>
      <c r="Q138" s="9"/>
      <c r="R138" s="9"/>
      <c r="S138" s="9"/>
      <c r="U138" s="10"/>
    </row>
    <row r="139" spans="14:34" x14ac:dyDescent="0.45">
      <c r="N139" s="6" t="s">
        <v>32</v>
      </c>
      <c r="P139" s="36">
        <f>($F$7)</f>
        <v>42130</v>
      </c>
      <c r="Q139" s="2"/>
      <c r="R139" s="2"/>
      <c r="T139" s="6" t="s">
        <v>33</v>
      </c>
      <c r="U139" s="2"/>
      <c r="W139" s="5" t="str">
        <f>($J$7)</f>
        <v>idh</v>
      </c>
    </row>
    <row r="142" spans="14:34" x14ac:dyDescent="0.45">
      <c r="N142" s="15" t="s">
        <v>68</v>
      </c>
      <c r="X142" s="57" t="s">
        <v>105</v>
      </c>
    </row>
    <row r="143" spans="14:34" x14ac:dyDescent="0.45">
      <c r="X143" s="57" t="s">
        <v>106</v>
      </c>
    </row>
    <row r="144" spans="14:34" x14ac:dyDescent="0.45">
      <c r="N144" s="3" t="s">
        <v>78</v>
      </c>
      <c r="S144">
        <v>2.5999999999999999E-3</v>
      </c>
      <c r="T144">
        <v>7.7799999999999994E-2</v>
      </c>
      <c r="W144">
        <v>7.0499999999999993E-2</v>
      </c>
    </row>
    <row r="145" spans="10:39" x14ac:dyDescent="0.45">
      <c r="AH145" s="66"/>
      <c r="AI145" s="66"/>
      <c r="AJ145" s="67"/>
      <c r="AK145" s="67"/>
      <c r="AL145" s="67"/>
      <c r="AM145" s="67"/>
    </row>
    <row r="146" spans="10:39" x14ac:dyDescent="0.45">
      <c r="O146" s="37" t="str">
        <f>J13</f>
        <v>TOTAL</v>
      </c>
      <c r="P146" s="2"/>
      <c r="AA146" s="42" t="s">
        <v>79</v>
      </c>
      <c r="AF146" s="42" t="s">
        <v>79</v>
      </c>
      <c r="AH146" s="66"/>
      <c r="AI146" s="66"/>
      <c r="AJ146" s="68" t="s">
        <v>79</v>
      </c>
      <c r="AK146" s="67"/>
      <c r="AL146" s="67"/>
      <c r="AM146" s="67"/>
    </row>
    <row r="147" spans="10:39" x14ac:dyDescent="0.45">
      <c r="O147" s="37" t="str">
        <f>J14</f>
        <v>ANNUAL</v>
      </c>
      <c r="P147" s="2"/>
      <c r="S147" t="s">
        <v>80</v>
      </c>
      <c r="T147" t="s">
        <v>81</v>
      </c>
      <c r="AA147" s="42" t="s">
        <v>82</v>
      </c>
      <c r="AE147" t="s">
        <v>80</v>
      </c>
      <c r="AF147" s="42" t="s">
        <v>82</v>
      </c>
      <c r="AH147" s="66"/>
      <c r="AI147" s="66"/>
      <c r="AJ147" s="68" t="s">
        <v>83</v>
      </c>
      <c r="AK147" s="67"/>
      <c r="AL147" s="67"/>
      <c r="AM147" s="67"/>
    </row>
    <row r="148" spans="10:39" x14ac:dyDescent="0.45">
      <c r="N148" s="17" t="s">
        <v>40</v>
      </c>
      <c r="O148" s="10" t="s">
        <v>74</v>
      </c>
      <c r="P148" s="10" t="s">
        <v>75</v>
      </c>
      <c r="S148" t="s">
        <v>84</v>
      </c>
      <c r="T148" t="s">
        <v>85</v>
      </c>
      <c r="W148" t="s">
        <v>86</v>
      </c>
      <c r="X148" t="s">
        <v>87</v>
      </c>
      <c r="AA148" s="42" t="s">
        <v>88</v>
      </c>
      <c r="AE148" t="s">
        <v>89</v>
      </c>
      <c r="AF148" s="42" t="s">
        <v>90</v>
      </c>
      <c r="AH148" s="66"/>
      <c r="AI148" s="66"/>
      <c r="AJ148" s="68" t="s">
        <v>91</v>
      </c>
      <c r="AK148" s="67"/>
      <c r="AL148" s="67"/>
      <c r="AM148" s="67"/>
    </row>
    <row r="149" spans="10:39" x14ac:dyDescent="0.45">
      <c r="N149" s="17">
        <v>0</v>
      </c>
      <c r="O149" s="30">
        <f t="shared" ref="O149:O164" si="29">SUM(AE81+AE114)</f>
        <v>0</v>
      </c>
      <c r="P149" s="22">
        <f t="shared" ref="P149:P164" si="30">IF(AE81+AE114=0,0,(AE81*AF81+AE114* AF114)/(AE81+AE114))</f>
        <v>0</v>
      </c>
      <c r="Q149" s="22">
        <f t="shared" ref="Q149:Q164" si="31">SUM(O149*P149)</f>
        <v>0</v>
      </c>
      <c r="AF149" s="42"/>
      <c r="AH149" s="66"/>
      <c r="AI149" s="66"/>
      <c r="AJ149" s="67">
        <f t="shared" ref="AJ149:AJ164" si="32">SUM(O149*P149)</f>
        <v>0</v>
      </c>
      <c r="AK149" s="67"/>
      <c r="AL149" s="69">
        <f t="shared" ref="AL149:AL164" si="33">SUM(P149*$AJ$168)</f>
        <v>0</v>
      </c>
      <c r="AM149" s="67"/>
    </row>
    <row r="150" spans="10:39" x14ac:dyDescent="0.45">
      <c r="J150" s="56"/>
      <c r="N150" s="17">
        <v>1</v>
      </c>
      <c r="O150" s="30">
        <f t="shared" si="29"/>
        <v>18361.591206285251</v>
      </c>
      <c r="P150" s="22">
        <f t="shared" si="30"/>
        <v>0.26173960724026873</v>
      </c>
      <c r="Q150" s="22">
        <f t="shared" si="31"/>
        <v>4805.9556706394742</v>
      </c>
      <c r="S150">
        <v>1.5</v>
      </c>
      <c r="T150" s="22">
        <f t="shared" ref="T150:T164" si="34">P150</f>
        <v>0.26173960724026873</v>
      </c>
      <c r="W150" s="22">
        <f>SUM(($S$144*S150^2)+($T$144*S150)+$W$144)</f>
        <v>0.19305</v>
      </c>
      <c r="X150">
        <f>SUM(O150*W150)</f>
        <v>3544.7051823733677</v>
      </c>
      <c r="AA150" s="43">
        <f>SUM(W150*$X$168)</f>
        <v>0.18730075064430163</v>
      </c>
      <c r="AE150">
        <v>1</v>
      </c>
      <c r="AF150" s="43">
        <f>SUM(($S$144*AE150^2)+($T$144*AE150)+$W$144)*$X$168</f>
        <v>0.14640602575615183</v>
      </c>
      <c r="AH150" s="66"/>
      <c r="AI150" s="66"/>
      <c r="AJ150" s="67">
        <f>SUM(O150*P150)</f>
        <v>4805.9556706394742</v>
      </c>
      <c r="AK150" s="67"/>
      <c r="AL150" s="69">
        <f t="shared" si="33"/>
        <v>0.26173982071878887</v>
      </c>
      <c r="AM150" s="67"/>
    </row>
    <row r="151" spans="10:39" x14ac:dyDescent="0.45">
      <c r="J151" s="56"/>
      <c r="N151" s="17">
        <v>2</v>
      </c>
      <c r="O151" s="30">
        <f t="shared" si="29"/>
        <v>758991.75658542849</v>
      </c>
      <c r="P151" s="22">
        <f t="shared" si="30"/>
        <v>0.30665107417286996</v>
      </c>
      <c r="Q151" s="22">
        <f t="shared" si="31"/>
        <v>232745.63744527509</v>
      </c>
      <c r="S151">
        <v>2.5</v>
      </c>
      <c r="T151" s="22">
        <f t="shared" si="34"/>
        <v>0.30665107417286996</v>
      </c>
      <c r="W151" s="22">
        <f t="shared" ref="W151:W164" si="35">SUM(($S$144*S151^2)+($T$144*S151)+$W$144)</f>
        <v>0.28125</v>
      </c>
      <c r="X151">
        <f t="shared" ref="X151:X164" si="36">SUM(O151*W151)</f>
        <v>213466.43153965176</v>
      </c>
      <c r="AA151" s="43">
        <f t="shared" ref="AA151:AA164" si="37">SUM(W151*$X$168)</f>
        <v>0.27287405396897091</v>
      </c>
      <c r="AE151">
        <v>2</v>
      </c>
      <c r="AF151" s="43">
        <f t="shared" ref="AF151:AF164" si="38">SUM(($S$144*AE151^2)+($T$144*AE151)+$W$144)*$X$168</f>
        <v>0.22945676004857465</v>
      </c>
      <c r="AH151" s="66"/>
      <c r="AI151" s="66"/>
      <c r="AJ151" s="67">
        <f t="shared" si="32"/>
        <v>232745.63744527509</v>
      </c>
      <c r="AK151" s="67"/>
      <c r="AL151" s="69">
        <f t="shared" si="33"/>
        <v>0.3066513242818168</v>
      </c>
      <c r="AM151" s="67"/>
    </row>
    <row r="152" spans="10:39" x14ac:dyDescent="0.45">
      <c r="J152" s="56"/>
      <c r="N152" s="17">
        <v>3</v>
      </c>
      <c r="O152" s="30">
        <f t="shared" si="29"/>
        <v>973507.57560060604</v>
      </c>
      <c r="P152" s="22">
        <f t="shared" si="30"/>
        <v>0.37435899650736748</v>
      </c>
      <c r="Q152" s="22">
        <f t="shared" si="31"/>
        <v>364441.31909416307</v>
      </c>
      <c r="S152">
        <v>3.5</v>
      </c>
      <c r="T152" s="22">
        <f t="shared" si="34"/>
        <v>0.37435899650736748</v>
      </c>
      <c r="W152" s="22">
        <f t="shared" si="35"/>
        <v>0.37464999999999998</v>
      </c>
      <c r="X152">
        <f t="shared" si="36"/>
        <v>364724.61319876701</v>
      </c>
      <c r="AA152" s="43">
        <f t="shared" si="37"/>
        <v>0.36349249535813316</v>
      </c>
      <c r="AE152">
        <v>3</v>
      </c>
      <c r="AF152" s="43">
        <f t="shared" si="38"/>
        <v>0.31755263240549042</v>
      </c>
      <c r="AH152" s="66"/>
      <c r="AI152" s="66"/>
      <c r="AJ152" s="67">
        <f t="shared" si="32"/>
        <v>364441.31909416307</v>
      </c>
      <c r="AK152" s="67"/>
      <c r="AL152" s="69">
        <f t="shared" si="33"/>
        <v>0.374359301839852</v>
      </c>
      <c r="AM152" s="67"/>
    </row>
    <row r="153" spans="10:39" x14ac:dyDescent="0.45">
      <c r="J153" s="56"/>
      <c r="N153" s="17">
        <v>4</v>
      </c>
      <c r="O153" s="30">
        <f t="shared" si="29"/>
        <v>757854.24770337995</v>
      </c>
      <c r="P153" s="22">
        <f t="shared" si="30"/>
        <v>0.41725988866080088</v>
      </c>
      <c r="Q153" s="22">
        <f t="shared" si="31"/>
        <v>316222.17901782732</v>
      </c>
      <c r="S153">
        <v>4.5</v>
      </c>
      <c r="T153" s="22">
        <f t="shared" si="34"/>
        <v>0.41725988866080088</v>
      </c>
      <c r="W153" s="22">
        <f t="shared" si="35"/>
        <v>0.47324999999999995</v>
      </c>
      <c r="X153">
        <f t="shared" si="36"/>
        <v>358654.5227256245</v>
      </c>
      <c r="AA153" s="43">
        <f t="shared" si="37"/>
        <v>0.45915607481178833</v>
      </c>
      <c r="AE153">
        <v>4</v>
      </c>
      <c r="AF153" s="43">
        <f t="shared" si="38"/>
        <v>0.41069364282689919</v>
      </c>
      <c r="AH153" s="66"/>
      <c r="AI153" s="66"/>
      <c r="AJ153" s="67">
        <f t="shared" si="32"/>
        <v>316222.17901782732</v>
      </c>
      <c r="AK153" s="67"/>
      <c r="AL153" s="69">
        <f t="shared" si="33"/>
        <v>0.41726022898385889</v>
      </c>
      <c r="AM153" s="67"/>
    </row>
    <row r="154" spans="10:39" x14ac:dyDescent="0.45">
      <c r="J154" s="56"/>
      <c r="N154" s="17">
        <v>5</v>
      </c>
      <c r="O154" s="30">
        <f t="shared" si="29"/>
        <v>215483.93320887623</v>
      </c>
      <c r="P154" s="22">
        <f t="shared" si="30"/>
        <v>0.53517707068787479</v>
      </c>
      <c r="Q154" s="22">
        <f t="shared" si="31"/>
        <v>115322.06015502804</v>
      </c>
      <c r="S154">
        <v>5.5</v>
      </c>
      <c r="T154" s="22">
        <f t="shared" si="34"/>
        <v>0.53517707068787479</v>
      </c>
      <c r="W154" s="22">
        <f t="shared" si="35"/>
        <v>0.57704999999999995</v>
      </c>
      <c r="X154">
        <f t="shared" si="36"/>
        <v>124345.00365818202</v>
      </c>
      <c r="AA154" s="43">
        <f t="shared" si="37"/>
        <v>0.55986479232993658</v>
      </c>
      <c r="AE154">
        <v>5</v>
      </c>
      <c r="AF154" s="43">
        <f t="shared" si="38"/>
        <v>0.50887979131280081</v>
      </c>
      <c r="AH154" s="66"/>
      <c r="AI154" s="66"/>
      <c r="AJ154" s="67">
        <f t="shared" si="32"/>
        <v>115322.06015502804</v>
      </c>
      <c r="AK154" s="67"/>
      <c r="AL154" s="69">
        <f t="shared" si="33"/>
        <v>0.53517750718585178</v>
      </c>
      <c r="AM154" s="67"/>
    </row>
    <row r="155" spans="10:39" x14ac:dyDescent="0.45">
      <c r="J155" s="56"/>
      <c r="N155" s="17">
        <v>6</v>
      </c>
      <c r="O155" s="30">
        <f t="shared" si="29"/>
        <v>113973.1036432636</v>
      </c>
      <c r="P155" s="22">
        <f t="shared" si="30"/>
        <v>0.65753433112854476</v>
      </c>
      <c r="Q155" s="22">
        <f t="shared" si="31"/>
        <v>74941.228470717644</v>
      </c>
      <c r="S155">
        <v>6.5</v>
      </c>
      <c r="T155" s="22">
        <f t="shared" si="34"/>
        <v>0.65753433112854476</v>
      </c>
      <c r="W155" s="22">
        <f t="shared" si="35"/>
        <v>0.68604999999999994</v>
      </c>
      <c r="X155">
        <f t="shared" si="36"/>
        <v>78191.247754460986</v>
      </c>
      <c r="AA155" s="43">
        <f t="shared" si="37"/>
        <v>0.66561864791257774</v>
      </c>
      <c r="AE155">
        <v>6</v>
      </c>
      <c r="AF155" s="43">
        <f t="shared" si="38"/>
        <v>0.61211107786319563</v>
      </c>
      <c r="AH155" s="66"/>
      <c r="AI155" s="66"/>
      <c r="AJ155" s="67">
        <f t="shared" si="32"/>
        <v>74941.228470717644</v>
      </c>
      <c r="AK155" s="67"/>
      <c r="AL155" s="69">
        <f t="shared" si="33"/>
        <v>0.6575348674228314</v>
      </c>
      <c r="AM155" s="67"/>
    </row>
    <row r="156" spans="10:39" x14ac:dyDescent="0.45">
      <c r="J156" s="56"/>
      <c r="N156" s="17">
        <v>7</v>
      </c>
      <c r="O156" s="30">
        <f t="shared" si="29"/>
        <v>46676.961539553296</v>
      </c>
      <c r="P156" s="22">
        <f t="shared" si="30"/>
        <v>0.72986875541944929</v>
      </c>
      <c r="Q156" s="22">
        <f t="shared" si="31"/>
        <v>34068.055825635267</v>
      </c>
      <c r="S156">
        <v>7.5</v>
      </c>
      <c r="T156" s="22">
        <f t="shared" si="34"/>
        <v>0.72986875541944929</v>
      </c>
      <c r="W156" s="22">
        <f t="shared" si="35"/>
        <v>0.80024999999999991</v>
      </c>
      <c r="X156">
        <f t="shared" si="36"/>
        <v>37353.238472027522</v>
      </c>
      <c r="AA156" s="43">
        <f t="shared" si="37"/>
        <v>0.77641764155971182</v>
      </c>
      <c r="AE156">
        <v>7</v>
      </c>
      <c r="AF156" s="43">
        <f t="shared" si="38"/>
        <v>0.72038750247808314</v>
      </c>
      <c r="AH156" s="66"/>
      <c r="AI156" s="66"/>
      <c r="AJ156" s="67">
        <f t="shared" si="32"/>
        <v>34068.055825635267</v>
      </c>
      <c r="AK156" s="67"/>
      <c r="AL156" s="69">
        <f t="shared" si="33"/>
        <v>0.7298693507107139</v>
      </c>
      <c r="AM156" s="67"/>
    </row>
    <row r="157" spans="10:39" x14ac:dyDescent="0.45">
      <c r="J157" s="56"/>
      <c r="N157" s="17">
        <v>8</v>
      </c>
      <c r="O157" s="30">
        <f t="shared" si="29"/>
        <v>16007.83264819541</v>
      </c>
      <c r="P157" s="22">
        <f t="shared" si="30"/>
        <v>0.80832173003099728</v>
      </c>
      <c r="Q157" s="22">
        <f t="shared" si="31"/>
        <v>12939.478980235994</v>
      </c>
      <c r="S157">
        <v>8.5</v>
      </c>
      <c r="T157" s="22">
        <f t="shared" si="34"/>
        <v>0.80832173003099728</v>
      </c>
      <c r="W157" s="22">
        <f t="shared" si="35"/>
        <v>0.91964999999999997</v>
      </c>
      <c r="X157">
        <f t="shared" si="36"/>
        <v>14721.603294912908</v>
      </c>
      <c r="AA157" s="43">
        <f t="shared" si="37"/>
        <v>0.89226177327133904</v>
      </c>
      <c r="AE157">
        <v>8</v>
      </c>
      <c r="AF157" s="43">
        <f t="shared" si="38"/>
        <v>0.83370906515746379</v>
      </c>
      <c r="AH157" s="66"/>
      <c r="AI157" s="66"/>
      <c r="AJ157" s="67">
        <f t="shared" si="32"/>
        <v>12939.478980235994</v>
      </c>
      <c r="AK157" s="67"/>
      <c r="AL157" s="69">
        <f t="shared" si="33"/>
        <v>0.80832238930961597</v>
      </c>
      <c r="AM157" s="70"/>
    </row>
    <row r="158" spans="10:39" x14ac:dyDescent="0.45">
      <c r="J158" s="56"/>
      <c r="N158" s="17">
        <v>9</v>
      </c>
      <c r="O158" s="30">
        <f t="shared" si="29"/>
        <v>18352.670432738363</v>
      </c>
      <c r="P158" s="22">
        <f t="shared" si="30"/>
        <v>1.0148505546059421</v>
      </c>
      <c r="Q158" s="22">
        <f t="shared" si="31"/>
        <v>18625.217767164602</v>
      </c>
      <c r="S158">
        <v>9.5</v>
      </c>
      <c r="T158" s="22">
        <f t="shared" si="34"/>
        <v>1.0148505546059421</v>
      </c>
      <c r="W158" s="22">
        <f t="shared" si="35"/>
        <v>1.0442499999999999</v>
      </c>
      <c r="X158">
        <f t="shared" si="36"/>
        <v>19164.776099387032</v>
      </c>
      <c r="Z158" s="5"/>
      <c r="AA158" s="43">
        <f t="shared" si="37"/>
        <v>1.0131510430474591</v>
      </c>
      <c r="AE158">
        <v>9</v>
      </c>
      <c r="AF158" s="43">
        <f t="shared" si="38"/>
        <v>0.95207576590133747</v>
      </c>
      <c r="AH158" s="66"/>
      <c r="AI158" s="66"/>
      <c r="AJ158" s="67">
        <f t="shared" si="32"/>
        <v>18625.217767164602</v>
      </c>
      <c r="AK158" s="67"/>
      <c r="AL158" s="69">
        <f t="shared" si="33"/>
        <v>1.0148513823323868</v>
      </c>
      <c r="AM158" s="67"/>
    </row>
    <row r="159" spans="10:39" x14ac:dyDescent="0.45">
      <c r="J159" s="56"/>
      <c r="L159" s="34" t="s">
        <v>92</v>
      </c>
      <c r="M159" s="30">
        <f>SUM(O159:O164)</f>
        <v>22882.459406829294</v>
      </c>
      <c r="N159" s="17">
        <v>10</v>
      </c>
      <c r="O159" s="30">
        <f t="shared" si="29"/>
        <v>15329.036904861887</v>
      </c>
      <c r="P159" s="22">
        <f t="shared" si="30"/>
        <v>1.3637057592455604</v>
      </c>
      <c r="Q159" s="22">
        <f t="shared" si="31"/>
        <v>20904.295910847894</v>
      </c>
      <c r="S159">
        <v>10.5</v>
      </c>
      <c r="T159" s="22">
        <f t="shared" si="34"/>
        <v>1.3637057592455604</v>
      </c>
      <c r="W159" s="22">
        <f t="shared" si="35"/>
        <v>1.1740499999999998</v>
      </c>
      <c r="X159">
        <f t="shared" si="36"/>
        <v>17997.055778153095</v>
      </c>
      <c r="AA159" s="43">
        <f t="shared" si="37"/>
        <v>1.1390854508880721</v>
      </c>
      <c r="AE159">
        <v>10</v>
      </c>
      <c r="AF159" s="43">
        <f t="shared" si="38"/>
        <v>1.0754876047097039</v>
      </c>
      <c r="AH159" s="66"/>
      <c r="AI159" s="66"/>
      <c r="AJ159" s="67">
        <f t="shared" si="32"/>
        <v>20904.295910847894</v>
      </c>
      <c r="AK159" s="67"/>
      <c r="AL159" s="69">
        <f t="shared" si="33"/>
        <v>1.3637068715032368</v>
      </c>
      <c r="AM159" s="71"/>
    </row>
    <row r="160" spans="10:39" x14ac:dyDescent="0.45">
      <c r="N160" s="17">
        <v>11</v>
      </c>
      <c r="O160" s="30">
        <f t="shared" si="29"/>
        <v>2470.4840179365256</v>
      </c>
      <c r="P160" s="22">
        <f t="shared" si="30"/>
        <v>1.3283995725034763</v>
      </c>
      <c r="Q160" s="22">
        <f t="shared" si="31"/>
        <v>3281.7899133035512</v>
      </c>
      <c r="S160">
        <v>11.5</v>
      </c>
      <c r="T160" s="22">
        <f t="shared" si="34"/>
        <v>1.3283995725034763</v>
      </c>
      <c r="W160" s="22">
        <f t="shared" si="35"/>
        <v>1.30905</v>
      </c>
      <c r="X160">
        <f t="shared" si="36"/>
        <v>3233.987103679809</v>
      </c>
      <c r="AA160" s="43">
        <f t="shared" si="37"/>
        <v>1.2700649967931783</v>
      </c>
      <c r="AE160">
        <v>11</v>
      </c>
      <c r="AF160" s="43">
        <f t="shared" si="38"/>
        <v>1.2039445815825636</v>
      </c>
      <c r="AH160" s="66"/>
      <c r="AI160" s="66"/>
      <c r="AJ160" s="67">
        <f t="shared" si="32"/>
        <v>3281.7899133035512</v>
      </c>
      <c r="AK160" s="67"/>
      <c r="AL160" s="69">
        <f t="shared" si="33"/>
        <v>1.3284006559649282</v>
      </c>
      <c r="AM160" s="67"/>
    </row>
    <row r="161" spans="14:39" x14ac:dyDescent="0.45">
      <c r="N161" s="17">
        <v>12</v>
      </c>
      <c r="O161" s="30">
        <f t="shared" si="29"/>
        <v>0</v>
      </c>
      <c r="P161" s="22">
        <f t="shared" si="30"/>
        <v>0</v>
      </c>
      <c r="Q161" s="22">
        <f t="shared" si="31"/>
        <v>0</v>
      </c>
      <c r="T161" s="22"/>
      <c r="W161" s="22"/>
      <c r="AA161" s="43"/>
      <c r="AF161" s="43"/>
      <c r="AH161" s="66"/>
      <c r="AI161" s="66"/>
      <c r="AJ161" s="67">
        <f t="shared" si="32"/>
        <v>0</v>
      </c>
      <c r="AK161" s="67"/>
      <c r="AL161" s="69">
        <f t="shared" si="33"/>
        <v>0</v>
      </c>
      <c r="AM161" s="67"/>
    </row>
    <row r="162" spans="14:39" x14ac:dyDescent="0.45">
      <c r="N162" s="17">
        <v>13</v>
      </c>
      <c r="O162" s="30">
        <f t="shared" si="29"/>
        <v>1750.3790466429928</v>
      </c>
      <c r="P162" s="22">
        <f t="shared" si="30"/>
        <v>1.8634935259128891</v>
      </c>
      <c r="Q162" s="22">
        <f t="shared" si="31"/>
        <v>3261.8200213127921</v>
      </c>
      <c r="S162">
        <v>13.5</v>
      </c>
      <c r="T162" s="22">
        <f t="shared" si="34"/>
        <v>1.8634935259128891</v>
      </c>
      <c r="W162" s="22">
        <f t="shared" si="35"/>
        <v>1.5946500000000001</v>
      </c>
      <c r="X162">
        <f t="shared" si="36"/>
        <v>2791.2419467292484</v>
      </c>
      <c r="AA162" s="43">
        <f t="shared" si="37"/>
        <v>1.5471595027968694</v>
      </c>
      <c r="AE162">
        <v>13</v>
      </c>
      <c r="AF162" s="43">
        <f t="shared" si="38"/>
        <v>1.4759939495217616</v>
      </c>
      <c r="AH162" s="66"/>
      <c r="AI162" s="66"/>
      <c r="AJ162" s="67">
        <f t="shared" si="32"/>
        <v>3261.8200213127921</v>
      </c>
      <c r="AK162" s="67"/>
      <c r="AL162" s="69">
        <f t="shared" si="33"/>
        <v>1.8634950458045263</v>
      </c>
      <c r="AM162" s="67"/>
    </row>
    <row r="163" spans="14:39" x14ac:dyDescent="0.45">
      <c r="N163" s="17">
        <v>14</v>
      </c>
      <c r="O163" s="30">
        <f t="shared" si="29"/>
        <v>935.76206755260114</v>
      </c>
      <c r="P163" s="22">
        <f t="shared" si="30"/>
        <v>1.6158476654036302</v>
      </c>
      <c r="Q163" s="22">
        <f t="shared" si="31"/>
        <v>1512.0489522281446</v>
      </c>
      <c r="S163">
        <v>14.5</v>
      </c>
      <c r="T163" s="22">
        <f t="shared" si="34"/>
        <v>1.6158476654036302</v>
      </c>
      <c r="W163" s="22">
        <f t="shared" si="35"/>
        <v>1.74525</v>
      </c>
      <c r="X163">
        <f t="shared" si="36"/>
        <v>1633.1387483961771</v>
      </c>
      <c r="AA163" s="43">
        <f t="shared" si="37"/>
        <v>1.6932744628954541</v>
      </c>
      <c r="AE163">
        <v>14</v>
      </c>
      <c r="AF163" s="43">
        <f t="shared" si="38"/>
        <v>1.6195863405880999</v>
      </c>
      <c r="AH163" s="66"/>
      <c r="AI163" s="66"/>
      <c r="AJ163" s="67">
        <f t="shared" si="32"/>
        <v>1512.0489522281446</v>
      </c>
      <c r="AK163" s="67"/>
      <c r="AL163" s="69">
        <f t="shared" si="33"/>
        <v>1.6158489833118062</v>
      </c>
      <c r="AM163" s="67"/>
    </row>
    <row r="164" spans="14:39" x14ac:dyDescent="0.45">
      <c r="N164" s="17" t="s">
        <v>53</v>
      </c>
      <c r="O164" s="30">
        <f t="shared" si="29"/>
        <v>2396.7973698352876</v>
      </c>
      <c r="P164" s="22">
        <f t="shared" si="30"/>
        <v>1.7719178614958311</v>
      </c>
      <c r="Q164" s="22">
        <f t="shared" si="31"/>
        <v>4246.9280699973751</v>
      </c>
      <c r="S164">
        <v>15.5</v>
      </c>
      <c r="T164" s="22">
        <f t="shared" si="34"/>
        <v>1.7719178614958311</v>
      </c>
      <c r="W164" s="22">
        <f t="shared" si="35"/>
        <v>1.9010499999999999</v>
      </c>
      <c r="X164">
        <f t="shared" si="36"/>
        <v>4556.431639925373</v>
      </c>
      <c r="AA164" s="43">
        <f t="shared" si="37"/>
        <v>1.844434561058532</v>
      </c>
      <c r="AE164">
        <v>15</v>
      </c>
      <c r="AF164" s="43">
        <f t="shared" si="38"/>
        <v>1.7682238697189314</v>
      </c>
      <c r="AH164" s="66"/>
      <c r="AI164" s="66"/>
      <c r="AJ164" s="67">
        <f t="shared" si="32"/>
        <v>4246.9280699973751</v>
      </c>
      <c r="AK164" s="67"/>
      <c r="AL164" s="69">
        <f t="shared" si="33"/>
        <v>1.7719193066970631</v>
      </c>
      <c r="AM164" s="67"/>
    </row>
    <row r="165" spans="14:39" x14ac:dyDescent="0.45">
      <c r="Z165" s="42" t="s">
        <v>92</v>
      </c>
      <c r="AA165" s="43">
        <f>SUM(AA159*O159/M159)+(AA160*O160/M159)+(AA161*O161/M159)+(AA162*O162/M159)+(AA163*O163/M159)+(AA164*O164/M159)</f>
        <v>1.2809860671989706</v>
      </c>
      <c r="AB165" s="42"/>
      <c r="AC165" s="42"/>
      <c r="AD165" s="42" t="s">
        <v>93</v>
      </c>
      <c r="AE165" s="44">
        <v>10</v>
      </c>
      <c r="AF165" s="43">
        <f>SUM(AF159*O159/M159)+(AF160*O160/M159)+(AF161*O161/M159)+(AF162*O162/M159)+(AF163*O163/M159)+(AF164*O164/M159)</f>
        <v>1.2148032342793986</v>
      </c>
      <c r="AH165" s="66"/>
      <c r="AI165" s="66"/>
      <c r="AJ165" s="66"/>
      <c r="AK165" s="66"/>
      <c r="AL165" s="43">
        <f>SUM(AL159*O159/M159)+(AL160*O160/M159)+(AL161*O161/M159)+(AL162*O162/M159)+(AL163*O163/M159)+(AL164*O164/M159)</f>
        <v>1.451194968220145</v>
      </c>
      <c r="AM165" s="66"/>
    </row>
    <row r="166" spans="14:39" x14ac:dyDescent="0.45">
      <c r="N166" t="s">
        <v>54</v>
      </c>
      <c r="O166" s="31">
        <f>SUM(O149:O164)</f>
        <v>2942092.1319751567</v>
      </c>
      <c r="P166" s="2"/>
      <c r="Q166" s="32">
        <f>SUM(Q149:Q164)</f>
        <v>1207318.0152943758</v>
      </c>
      <c r="W166" t="s">
        <v>94</v>
      </c>
      <c r="X166">
        <f>SUM(X150:X164)</f>
        <v>1244377.9971422707</v>
      </c>
      <c r="AH166" s="66" t="s">
        <v>94</v>
      </c>
      <c r="AI166" s="66"/>
      <c r="AJ166" s="66">
        <f>SUM(AJ149:AJ164)</f>
        <v>1207318.0152943758</v>
      </c>
      <c r="AK166" s="66"/>
      <c r="AL166" s="66"/>
      <c r="AM166" s="66"/>
    </row>
    <row r="167" spans="14:39" x14ac:dyDescent="0.45">
      <c r="AH167" s="66"/>
      <c r="AI167" s="66"/>
      <c r="AJ167" s="66"/>
      <c r="AK167" s="66"/>
      <c r="AL167" s="66"/>
      <c r="AM167" s="66"/>
    </row>
    <row r="168" spans="14:39" x14ac:dyDescent="0.45">
      <c r="N168" t="s">
        <v>95</v>
      </c>
      <c r="O168" s="33">
        <f>IF($Q$166 &gt;0, $Q$166/$J$15/1000,0)</f>
        <v>0.99999918438654256</v>
      </c>
      <c r="P168" s="2"/>
      <c r="W168" t="s">
        <v>96</v>
      </c>
      <c r="X168">
        <f>J15/(X166/1000)</f>
        <v>0.97021885855634105</v>
      </c>
      <c r="AH168" s="66" t="s">
        <v>96</v>
      </c>
      <c r="AI168" s="66"/>
      <c r="AJ168" s="66">
        <f>J15/(AJ166/1000)</f>
        <v>1.0000008156141227</v>
      </c>
      <c r="AK168" s="66"/>
      <c r="AL168" s="66"/>
      <c r="AM168" s="66"/>
    </row>
    <row r="169" spans="14:39" x14ac:dyDescent="0.45">
      <c r="N169" t="s">
        <v>97</v>
      </c>
    </row>
    <row r="170" spans="14:39" x14ac:dyDescent="0.45">
      <c r="N170" t="s">
        <v>98</v>
      </c>
    </row>
  </sheetData>
  <pageMargins left="0.75" right="0.75" top="1" bottom="1" header="0.5" footer="0.5"/>
  <pageSetup paperSize="9" orientation="landscape" blackAndWhite="1" useFirstPageNumber="1" horizontalDpi="4294967292" verticalDpi="4294967292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r:id="rId4" name="Button 1">
              <controlPr defaultSize="0" print="0" autoFill="0" autoLine="0" autoPict="0" macro="'TOTINT+migration(2010)'!PRINT">
                <anchor moveWithCells="1" sizeWithCells="1">
                  <from>
                    <xdr:col>5</xdr:col>
                    <xdr:colOff>354330</xdr:colOff>
                    <xdr:row>2</xdr:row>
                    <xdr:rowOff>0</xdr:rowOff>
                  </from>
                  <to>
                    <xdr:col>7</xdr:col>
                    <xdr:colOff>533400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2" r:id="rId5" name="Button 2">
              <controlPr defaultSize="0" print="0" autoFill="0" autoLine="0" autoPict="0" macro="'TOTINT+migration(2010)'!FIRST">
                <anchor moveWithCells="1" sizeWithCells="1">
                  <from>
                    <xdr:col>4</xdr:col>
                    <xdr:colOff>0</xdr:colOff>
                    <xdr:row>2</xdr:row>
                    <xdr:rowOff>0</xdr:rowOff>
                  </from>
                  <to>
                    <xdr:col>5</xdr:col>
                    <xdr:colOff>354330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3" r:id="rId6" name="Button 3">
              <controlPr defaultSize="0" print="0" autoFill="0" autoLine="0" autoPict="0" macro="'TOTINT+migration(2010)'!SAVE">
                <anchor moveWithCells="1" sizeWithCells="1">
                  <from>
                    <xdr:col>7</xdr:col>
                    <xdr:colOff>533400</xdr:colOff>
                    <xdr:row>2</xdr:row>
                    <xdr:rowOff>0</xdr:rowOff>
                  </from>
                  <to>
                    <xdr:col>10</xdr:col>
                    <xdr:colOff>57150</xdr:colOff>
                    <xdr:row>5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autoPageBreaks="0"/>
  </sheetPr>
  <dimension ref="A1:BC170"/>
  <sheetViews>
    <sheetView workbookViewId="0"/>
  </sheetViews>
  <sheetFormatPr defaultRowHeight="12.3" x14ac:dyDescent="0.45"/>
  <cols>
    <col min="7" max="7" width="2.71875" customWidth="1"/>
    <col min="9" max="9" width="2.71875" customWidth="1"/>
    <col min="10" max="10" width="9.83203125" customWidth="1"/>
    <col min="14" max="14" width="5.71875" customWidth="1"/>
    <col min="15" max="15" width="10.71875" customWidth="1"/>
    <col min="16" max="16" width="7.71875" customWidth="1"/>
    <col min="17" max="17" width="6.71875" hidden="1" customWidth="1"/>
    <col min="18" max="18" width="3.71875" customWidth="1"/>
    <col min="19" max="19" width="10.71875" customWidth="1"/>
    <col min="20" max="20" width="7.71875" customWidth="1"/>
    <col min="21" max="21" width="6.71875" hidden="1" customWidth="1"/>
    <col min="22" max="22" width="3.71875" customWidth="1"/>
    <col min="23" max="23" width="10.71875" customWidth="1"/>
    <col min="24" max="24" width="7.71875" customWidth="1"/>
    <col min="25" max="25" width="6.71875" hidden="1" customWidth="1"/>
    <col min="26" max="26" width="3.71875" customWidth="1"/>
    <col min="27" max="27" width="10.71875" customWidth="1"/>
    <col min="28" max="28" width="7.71875" customWidth="1"/>
    <col min="29" max="29" width="6.71875" hidden="1" customWidth="1"/>
    <col min="30" max="30" width="3.71875" customWidth="1"/>
    <col min="31" max="31" width="10.71875" customWidth="1"/>
    <col min="32" max="32" width="7.71875" customWidth="1"/>
    <col min="33" max="33" width="0" hidden="1" customWidth="1"/>
    <col min="35" max="35" width="5.27734375" customWidth="1"/>
    <col min="36" max="36" width="8.71875" customWidth="1"/>
    <col min="37" max="37" width="6.27734375" customWidth="1"/>
    <col min="38" max="38" width="6.44140625" customWidth="1"/>
  </cols>
  <sheetData>
    <row r="1" spans="1:55" ht="22.5" x14ac:dyDescent="0.75">
      <c r="A1" s="3" t="s">
        <v>22</v>
      </c>
      <c r="C1" s="1" t="s">
        <v>23</v>
      </c>
      <c r="E1" s="2"/>
      <c r="F1" s="3" t="s">
        <v>24</v>
      </c>
      <c r="J1" s="3" t="s">
        <v>25</v>
      </c>
      <c r="N1" s="3" t="s">
        <v>26</v>
      </c>
      <c r="P1" s="5" t="str">
        <f>($C$3)</f>
        <v>p7eINT_metier</v>
      </c>
      <c r="T1" s="6" t="s">
        <v>27</v>
      </c>
      <c r="W1" s="7" t="str">
        <f>($C$5)</f>
        <v>Plaice VIIe - International (Used metier based datasets)</v>
      </c>
    </row>
    <row r="2" spans="1:55" x14ac:dyDescent="0.45">
      <c r="N2" s="3"/>
    </row>
    <row r="3" spans="1:55" x14ac:dyDescent="0.45">
      <c r="A3" s="3" t="s">
        <v>26</v>
      </c>
      <c r="C3" s="11" t="s">
        <v>28</v>
      </c>
      <c r="D3" s="39"/>
      <c r="N3" s="6" t="s">
        <v>29</v>
      </c>
      <c r="P3" s="5">
        <f>($B$7)</f>
        <v>2009</v>
      </c>
      <c r="Q3" s="9"/>
      <c r="R3" s="9"/>
      <c r="S3" s="9"/>
      <c r="T3" s="6" t="s">
        <v>30</v>
      </c>
      <c r="U3" s="10"/>
      <c r="W3" s="5" t="str">
        <f>($D$7)</f>
        <v>Combined</v>
      </c>
    </row>
    <row r="4" spans="1:55" x14ac:dyDescent="0.45">
      <c r="A4" s="3"/>
      <c r="N4" s="6"/>
      <c r="P4" s="6"/>
      <c r="Q4" s="9"/>
      <c r="R4" s="9"/>
      <c r="S4" s="9"/>
      <c r="U4" s="10"/>
    </row>
    <row r="5" spans="1:55" x14ac:dyDescent="0.45">
      <c r="A5" s="6" t="s">
        <v>27</v>
      </c>
      <c r="C5" s="11" t="s">
        <v>31</v>
      </c>
      <c r="D5" s="9"/>
      <c r="E5" s="9"/>
      <c r="G5" s="10"/>
      <c r="N5" s="6" t="s">
        <v>32</v>
      </c>
      <c r="P5" s="36">
        <f>($F$7)</f>
        <v>42191</v>
      </c>
      <c r="Q5" s="2"/>
      <c r="R5" s="2"/>
      <c r="T5" s="6" t="s">
        <v>33</v>
      </c>
      <c r="U5" s="2"/>
      <c r="W5" s="5" t="str">
        <f>($J$7)</f>
        <v>idh</v>
      </c>
    </row>
    <row r="6" spans="1:55" x14ac:dyDescent="0.45">
      <c r="A6" s="6"/>
      <c r="C6" s="6"/>
      <c r="D6" s="9"/>
      <c r="E6" s="9"/>
      <c r="G6" s="10"/>
    </row>
    <row r="7" spans="1:55" x14ac:dyDescent="0.45">
      <c r="A7" s="6" t="s">
        <v>29</v>
      </c>
      <c r="B7" s="12">
        <v>2009</v>
      </c>
      <c r="C7" s="9" t="s">
        <v>30</v>
      </c>
      <c r="D7" s="13" t="str">
        <f>IF(F45=1, "Combined",IF(F45=2, "Separate",""))</f>
        <v>Combined</v>
      </c>
      <c r="E7" s="4" t="s">
        <v>32</v>
      </c>
      <c r="F7" s="35">
        <v>42191</v>
      </c>
      <c r="G7" s="2"/>
      <c r="I7" s="4" t="s">
        <v>33</v>
      </c>
      <c r="J7" s="40" t="s">
        <v>34</v>
      </c>
    </row>
    <row r="8" spans="1:55" x14ac:dyDescent="0.45">
      <c r="N8" s="15" t="s">
        <v>35</v>
      </c>
      <c r="AU8" s="45"/>
    </row>
    <row r="9" spans="1:55" x14ac:dyDescent="0.45">
      <c r="AF9" s="46"/>
      <c r="AG9" s="46"/>
      <c r="AH9" s="46"/>
      <c r="AI9" s="46"/>
      <c r="AJ9" s="46"/>
      <c r="AK9" s="46"/>
      <c r="AL9" s="46"/>
      <c r="AM9" s="46"/>
      <c r="AN9" s="46"/>
      <c r="AO9" s="47"/>
      <c r="AU9" s="45"/>
    </row>
    <row r="10" spans="1:55" x14ac:dyDescent="0.45">
      <c r="A10" t="s">
        <v>36</v>
      </c>
      <c r="N10" s="3" t="s">
        <v>37</v>
      </c>
    </row>
    <row r="11" spans="1:55" x14ac:dyDescent="0.45">
      <c r="A11" t="s">
        <v>38</v>
      </c>
      <c r="AK11" s="9"/>
    </row>
    <row r="12" spans="1:55" x14ac:dyDescent="0.45">
      <c r="O12" s="37" t="str">
        <f>C14</f>
        <v>International</v>
      </c>
      <c r="P12" s="2"/>
      <c r="S12" s="37" t="str">
        <f>D14</f>
        <v>Migration</v>
      </c>
      <c r="T12" s="2"/>
      <c r="U12" s="5"/>
      <c r="W12" s="37" t="str">
        <f>E14</f>
        <v>-</v>
      </c>
      <c r="X12" s="2"/>
      <c r="Z12" s="5"/>
      <c r="AA12" s="37" t="str">
        <f>F14</f>
        <v>-</v>
      </c>
      <c r="AB12" s="2"/>
      <c r="AC12" s="5"/>
      <c r="AJ12" s="9"/>
      <c r="AX12" s="42"/>
      <c r="BC12" s="42"/>
    </row>
    <row r="13" spans="1:55" x14ac:dyDescent="0.45">
      <c r="I13" s="4"/>
      <c r="J13" s="16" t="s">
        <v>39</v>
      </c>
      <c r="N13" s="17" t="s">
        <v>40</v>
      </c>
      <c r="O13" s="10" t="s">
        <v>41</v>
      </c>
      <c r="P13" s="10" t="s">
        <v>42</v>
      </c>
      <c r="S13" s="10" t="s">
        <v>41</v>
      </c>
      <c r="T13" s="10" t="s">
        <v>42</v>
      </c>
      <c r="U13" s="10"/>
      <c r="W13" s="10" t="s">
        <v>41</v>
      </c>
      <c r="X13" s="10" t="s">
        <v>42</v>
      </c>
      <c r="AA13" s="10" t="s">
        <v>41</v>
      </c>
      <c r="AB13" s="10" t="s">
        <v>42</v>
      </c>
      <c r="AC13" s="10"/>
      <c r="AE13" s="10"/>
      <c r="AX13" s="42"/>
      <c r="BC13" s="42"/>
    </row>
    <row r="14" spans="1:55" x14ac:dyDescent="0.45">
      <c r="C14" s="41" t="s">
        <v>43</v>
      </c>
      <c r="D14" s="41" t="s">
        <v>44</v>
      </c>
      <c r="E14" s="41" t="s">
        <v>45</v>
      </c>
      <c r="F14" s="41" t="s">
        <v>45</v>
      </c>
      <c r="H14" s="16" t="s">
        <v>46</v>
      </c>
      <c r="I14" s="4"/>
      <c r="J14" s="16" t="s">
        <v>47</v>
      </c>
      <c r="N14" s="17">
        <v>0</v>
      </c>
      <c r="O14" s="30">
        <v>0</v>
      </c>
      <c r="P14" s="22">
        <v>0</v>
      </c>
      <c r="Q14" s="18"/>
      <c r="S14" s="30"/>
      <c r="T14" s="22"/>
      <c r="U14" s="20"/>
      <c r="W14" s="30">
        <v>0</v>
      </c>
      <c r="X14" s="22">
        <v>0</v>
      </c>
      <c r="AA14" s="30">
        <v>0</v>
      </c>
      <c r="AB14" s="22">
        <v>0</v>
      </c>
      <c r="AC14" s="23"/>
      <c r="AE14" s="22"/>
      <c r="AX14" s="42"/>
      <c r="BC14" s="42"/>
    </row>
    <row r="15" spans="1:55" x14ac:dyDescent="0.45">
      <c r="A15" t="s">
        <v>48</v>
      </c>
      <c r="C15" s="20">
        <v>923.37099999999998</v>
      </c>
      <c r="D15" s="22">
        <v>100.623</v>
      </c>
      <c r="E15" s="20">
        <f>0</f>
        <v>0</v>
      </c>
      <c r="F15" s="20">
        <f>0</f>
        <v>0</v>
      </c>
      <c r="H15" s="22"/>
      <c r="J15" s="22">
        <f>SUM(C15:F15)</f>
        <v>1023.994</v>
      </c>
      <c r="N15" s="17">
        <v>1</v>
      </c>
      <c r="O15" s="30">
        <v>5223.5817757126633</v>
      </c>
      <c r="P15" s="22">
        <v>0.25726733890891007</v>
      </c>
      <c r="Q15" s="18"/>
      <c r="S15" s="30">
        <v>0</v>
      </c>
      <c r="T15" s="22">
        <v>0</v>
      </c>
      <c r="U15" s="20"/>
      <c r="W15" s="30">
        <v>0</v>
      </c>
      <c r="X15" s="22">
        <v>0</v>
      </c>
      <c r="AA15" s="30">
        <v>0</v>
      </c>
      <c r="AB15" s="22">
        <v>0</v>
      </c>
      <c r="AC15" s="23"/>
      <c r="AE15" s="22"/>
      <c r="BC15" s="42"/>
    </row>
    <row r="16" spans="1:55" x14ac:dyDescent="0.45">
      <c r="N16" s="17">
        <v>2</v>
      </c>
      <c r="O16" s="30">
        <v>630254.88405351713</v>
      </c>
      <c r="P16" s="22">
        <v>0.3130540358706001</v>
      </c>
      <c r="Q16" s="18"/>
      <c r="S16" s="30">
        <v>16391.1326625</v>
      </c>
      <c r="T16" s="22">
        <v>0.19054956746527599</v>
      </c>
      <c r="U16" s="20"/>
      <c r="W16" s="30">
        <v>0</v>
      </c>
      <c r="X16" s="22">
        <v>0</v>
      </c>
      <c r="AA16" s="30">
        <v>0</v>
      </c>
      <c r="AB16" s="22">
        <v>0</v>
      </c>
      <c r="AC16" s="23"/>
      <c r="AE16" s="22"/>
      <c r="AQ16" s="22"/>
      <c r="AT16" s="22"/>
      <c r="AX16" s="43"/>
      <c r="BC16" s="43"/>
    </row>
    <row r="17" spans="1:55" x14ac:dyDescent="0.45">
      <c r="A17" t="s">
        <v>49</v>
      </c>
      <c r="C17" s="20">
        <v>923.37099999999998</v>
      </c>
      <c r="D17" s="22">
        <v>100.623</v>
      </c>
      <c r="E17" s="20">
        <f>0</f>
        <v>0</v>
      </c>
      <c r="F17" s="20">
        <f>0</f>
        <v>0</v>
      </c>
      <c r="H17" s="22">
        <f>SUM(C17:F17)</f>
        <v>1023.994</v>
      </c>
      <c r="I17" s="22"/>
      <c r="J17" s="22"/>
      <c r="N17" s="17">
        <v>3</v>
      </c>
      <c r="O17" s="30">
        <v>1151673.6786535452</v>
      </c>
      <c r="P17" s="22">
        <v>0.37555395366936734</v>
      </c>
      <c r="Q17" s="18"/>
      <c r="S17" s="30">
        <v>103510.93041900001</v>
      </c>
      <c r="T17" s="22">
        <v>0.27377945182757302</v>
      </c>
      <c r="U17" s="20"/>
      <c r="W17" s="30">
        <v>0</v>
      </c>
      <c r="X17" s="22">
        <v>0</v>
      </c>
      <c r="AA17" s="30">
        <v>0</v>
      </c>
      <c r="AB17" s="22">
        <v>0</v>
      </c>
      <c r="AC17" s="23"/>
      <c r="AE17" s="22"/>
      <c r="AQ17" s="22"/>
      <c r="AT17" s="22"/>
      <c r="AX17" s="43"/>
      <c r="BC17" s="43"/>
    </row>
    <row r="18" spans="1:55" x14ac:dyDescent="0.45">
      <c r="N18" s="17">
        <v>4</v>
      </c>
      <c r="O18" s="30">
        <v>245897.40230250786</v>
      </c>
      <c r="P18" s="22">
        <v>0.47945370803071397</v>
      </c>
      <c r="Q18" s="18"/>
      <c r="S18" s="30">
        <v>50754.778704000004</v>
      </c>
      <c r="T18" s="22">
        <v>0.39477858586234998</v>
      </c>
      <c r="U18" s="20"/>
      <c r="W18" s="30">
        <v>0</v>
      </c>
      <c r="X18" s="22">
        <v>0</v>
      </c>
      <c r="AA18" s="30">
        <v>0</v>
      </c>
      <c r="AB18" s="22">
        <v>0</v>
      </c>
      <c r="AC18" s="23"/>
      <c r="AE18" s="22"/>
      <c r="AQ18" s="22"/>
      <c r="AT18" s="22"/>
      <c r="AX18" s="43"/>
      <c r="BC18" s="43"/>
    </row>
    <row r="19" spans="1:55" x14ac:dyDescent="0.45">
      <c r="A19" t="s">
        <v>50</v>
      </c>
      <c r="C19" s="20">
        <v>923.37099999999998</v>
      </c>
      <c r="D19" s="22">
        <v>100.623</v>
      </c>
      <c r="E19" s="20">
        <v>0</v>
      </c>
      <c r="F19" s="20">
        <v>0</v>
      </c>
      <c r="H19" s="22"/>
      <c r="I19" s="22"/>
      <c r="J19" s="22"/>
      <c r="N19" s="17">
        <v>5</v>
      </c>
      <c r="O19" s="30">
        <v>111508.13353653057</v>
      </c>
      <c r="P19" s="22">
        <v>0.60681049656845898</v>
      </c>
      <c r="Q19" s="18"/>
      <c r="S19" s="30">
        <v>39359.960399999996</v>
      </c>
      <c r="T19" s="22">
        <v>0.490534742384932</v>
      </c>
      <c r="U19" s="20"/>
      <c r="W19" s="30">
        <v>0</v>
      </c>
      <c r="X19" s="22">
        <v>0</v>
      </c>
      <c r="AA19" s="30">
        <v>0</v>
      </c>
      <c r="AB19" s="22">
        <v>0</v>
      </c>
      <c r="AC19" s="23"/>
      <c r="AE19" s="22"/>
      <c r="AQ19" s="22"/>
      <c r="AT19" s="22"/>
      <c r="AX19" s="43"/>
      <c r="BC19" s="43"/>
    </row>
    <row r="20" spans="1:55" x14ac:dyDescent="0.45">
      <c r="N20" s="17">
        <v>6</v>
      </c>
      <c r="O20" s="30">
        <v>59671.232180431325</v>
      </c>
      <c r="P20" s="22">
        <v>0.69323509519336257</v>
      </c>
      <c r="Q20" s="18"/>
      <c r="S20" s="30">
        <v>19239.495149999999</v>
      </c>
      <c r="T20" s="22">
        <v>0.53693696341112096</v>
      </c>
      <c r="U20" s="20"/>
      <c r="W20" s="30">
        <v>0</v>
      </c>
      <c r="X20" s="22">
        <v>0</v>
      </c>
      <c r="AA20" s="30">
        <v>0</v>
      </c>
      <c r="AB20" s="22">
        <v>0</v>
      </c>
      <c r="AC20" s="23"/>
      <c r="AE20" s="22"/>
      <c r="AQ20" s="22"/>
      <c r="AT20" s="22"/>
      <c r="AX20" s="43"/>
      <c r="BC20" s="43"/>
    </row>
    <row r="21" spans="1:55" x14ac:dyDescent="0.45">
      <c r="A21" t="s">
        <v>51</v>
      </c>
      <c r="C21" s="13">
        <f>IF(C19=0, 0,IF(C19&lt;&gt; 0, C17/C19))</f>
        <v>1</v>
      </c>
      <c r="D21" s="13">
        <f>IF(D19=0, 0,IF(D19&lt;&gt; 0, D17/D19))</f>
        <v>1</v>
      </c>
      <c r="E21" s="13">
        <f>IF(E19=0, 0,IF(E19&lt;&gt; 0, E17/E19))</f>
        <v>0</v>
      </c>
      <c r="F21" s="13">
        <f>IF(F19=0, 0,IF(F19&lt;&gt; 0, F17/F19))</f>
        <v>0</v>
      </c>
      <c r="J21" s="13">
        <f>IF(H17=0, 0,IF(H17&lt;&gt; 0, J15/H17))</f>
        <v>1</v>
      </c>
      <c r="N21" s="17">
        <v>7</v>
      </c>
      <c r="O21" s="30">
        <v>20032.291483655008</v>
      </c>
      <c r="P21" s="22">
        <v>0.88453507537764786</v>
      </c>
      <c r="Q21" s="18"/>
      <c r="S21" s="30">
        <v>12188.4642</v>
      </c>
      <c r="T21" s="22">
        <v>0.81728636034978996</v>
      </c>
      <c r="U21" s="20"/>
      <c r="W21" s="30">
        <v>0</v>
      </c>
      <c r="X21" s="22">
        <v>0</v>
      </c>
      <c r="AA21" s="30">
        <v>0</v>
      </c>
      <c r="AB21" s="22">
        <v>0</v>
      </c>
      <c r="AC21" s="23"/>
      <c r="AE21" s="22"/>
      <c r="AQ21" s="22"/>
      <c r="AT21" s="22"/>
      <c r="AX21" s="43"/>
      <c r="BC21" s="43"/>
    </row>
    <row r="22" spans="1:55" x14ac:dyDescent="0.45">
      <c r="N22" s="17">
        <v>8</v>
      </c>
      <c r="O22" s="30">
        <v>17728.955427561425</v>
      </c>
      <c r="P22" s="22">
        <v>1.0711832010350446</v>
      </c>
      <c r="Q22" s="18"/>
      <c r="S22" s="30">
        <v>2789.3587499999999</v>
      </c>
      <c r="T22" s="22">
        <v>0.85356388335453304</v>
      </c>
      <c r="U22" s="20"/>
      <c r="W22" s="30">
        <v>0</v>
      </c>
      <c r="X22" s="22">
        <v>0</v>
      </c>
      <c r="AA22" s="30">
        <v>0</v>
      </c>
      <c r="AB22" s="22">
        <v>0</v>
      </c>
      <c r="AC22" s="23"/>
      <c r="AE22" s="22"/>
      <c r="AQ22" s="22"/>
      <c r="AT22" s="22"/>
      <c r="AX22" s="43"/>
      <c r="BC22" s="43"/>
    </row>
    <row r="23" spans="1:55" x14ac:dyDescent="0.45">
      <c r="N23" s="17">
        <v>9</v>
      </c>
      <c r="O23" s="30">
        <v>6357.5379568796579</v>
      </c>
      <c r="P23" s="22">
        <v>1.3524964301578637</v>
      </c>
      <c r="Q23" s="18"/>
      <c r="S23" s="30">
        <v>801.77339999999992</v>
      </c>
      <c r="T23" s="22">
        <v>1.0184684476808501</v>
      </c>
      <c r="U23" s="20"/>
      <c r="W23" s="30">
        <v>0</v>
      </c>
      <c r="X23" s="22">
        <v>0</v>
      </c>
      <c r="AA23" s="30">
        <v>0</v>
      </c>
      <c r="AB23" s="22">
        <v>0</v>
      </c>
      <c r="AC23" s="23"/>
      <c r="AE23" s="22"/>
      <c r="AQ23" s="22"/>
      <c r="AT23" s="22"/>
      <c r="AX23" s="43"/>
      <c r="BC23" s="43"/>
    </row>
    <row r="24" spans="1:55" x14ac:dyDescent="0.45">
      <c r="A24" t="s">
        <v>52</v>
      </c>
      <c r="C24" s="24">
        <f>IF($Q$98+$Q$131 &gt;0,($Q$98+$Q$131)/$C$17/1000,0)</f>
        <v>1.0000128012098992</v>
      </c>
      <c r="D24" s="24">
        <f>IF($U$98+$U$131 &gt;0,($U$98+$U$131)/$D$17/1000,0)</f>
        <v>1.0000018797665691</v>
      </c>
      <c r="E24" s="24">
        <f>IF($Y$98+$Y$131 &gt;0,($Y$98+$Y$131)/$E$17/1000,0)</f>
        <v>0</v>
      </c>
      <c r="F24" s="24">
        <f>IF($AC$98+$AC$131 &gt;0,($AC$98+$AC$131)/$F$17/1000,0)</f>
        <v>0</v>
      </c>
      <c r="G24" s="10"/>
      <c r="H24" s="10"/>
      <c r="I24" s="10"/>
      <c r="J24" s="24">
        <f>IF($AG$98+$AG$131 &gt;0,($AG$98+$AG$131)/$J$15/1000,0)</f>
        <v>1.0000117280118215</v>
      </c>
      <c r="N24" s="17">
        <v>10</v>
      </c>
      <c r="O24" s="30">
        <v>3215.7103265958995</v>
      </c>
      <c r="P24" s="22">
        <v>1.3811286165280046</v>
      </c>
      <c r="Q24" s="18"/>
      <c r="S24" s="30">
        <v>4507.3499999999995</v>
      </c>
      <c r="T24" s="22">
        <v>1.40371479434014</v>
      </c>
      <c r="U24" s="20"/>
      <c r="W24" s="30">
        <v>0</v>
      </c>
      <c r="X24" s="22">
        <v>0</v>
      </c>
      <c r="AA24" s="30">
        <v>0</v>
      </c>
      <c r="AB24" s="22">
        <v>0</v>
      </c>
      <c r="AC24" s="23"/>
      <c r="AE24" s="22"/>
      <c r="AQ24" s="22"/>
      <c r="AT24" s="22"/>
      <c r="AW24" s="5"/>
      <c r="AX24" s="43"/>
      <c r="BC24" s="43"/>
    </row>
    <row r="25" spans="1:55" x14ac:dyDescent="0.45">
      <c r="N25" s="17">
        <v>11</v>
      </c>
      <c r="O25" s="30">
        <v>2270.8339580125134</v>
      </c>
      <c r="P25" s="22">
        <v>1.7655324422969236</v>
      </c>
      <c r="Q25" s="18"/>
      <c r="S25" s="30"/>
      <c r="T25" s="22"/>
      <c r="U25" s="20"/>
      <c r="W25" s="30">
        <v>0</v>
      </c>
      <c r="X25" s="22">
        <v>0</v>
      </c>
      <c r="AA25" s="30">
        <v>0</v>
      </c>
      <c r="AB25" s="22">
        <v>0</v>
      </c>
      <c r="AC25" s="23"/>
      <c r="AE25" s="22"/>
      <c r="AQ25" s="22"/>
      <c r="AT25" s="22"/>
      <c r="AX25" s="43"/>
      <c r="BC25" s="43"/>
    </row>
    <row r="26" spans="1:55" x14ac:dyDescent="0.45">
      <c r="N26" s="17">
        <v>12</v>
      </c>
      <c r="O26" s="30">
        <v>2605.6291410805952</v>
      </c>
      <c r="P26" s="22">
        <v>1.4759749832803488</v>
      </c>
      <c r="Q26" s="18"/>
      <c r="S26" s="30"/>
      <c r="T26" s="22"/>
      <c r="U26" s="20"/>
      <c r="W26" s="30">
        <v>0</v>
      </c>
      <c r="X26" s="22">
        <v>0</v>
      </c>
      <c r="AA26" s="30">
        <v>0</v>
      </c>
      <c r="AB26" s="22">
        <v>0</v>
      </c>
      <c r="AC26" s="23"/>
      <c r="AE26" s="22"/>
      <c r="AQ26" s="22"/>
      <c r="AT26" s="22"/>
      <c r="AX26" s="43"/>
      <c r="BC26" s="43"/>
    </row>
    <row r="27" spans="1:55" x14ac:dyDescent="0.45">
      <c r="N27" s="17">
        <v>13</v>
      </c>
      <c r="O27" s="30">
        <v>2364.3714260764423</v>
      </c>
      <c r="P27" s="22">
        <v>1.8431225093773509</v>
      </c>
      <c r="Q27" s="18"/>
      <c r="S27" s="30"/>
      <c r="T27" s="22"/>
      <c r="U27" s="20"/>
      <c r="W27" s="30">
        <v>0</v>
      </c>
      <c r="X27" s="22">
        <v>0</v>
      </c>
      <c r="AA27" s="30">
        <v>0</v>
      </c>
      <c r="AB27" s="22">
        <v>0</v>
      </c>
      <c r="AC27" s="23"/>
      <c r="AE27" s="22"/>
      <c r="AQ27" s="22"/>
      <c r="AT27" s="22"/>
      <c r="AX27" s="43"/>
      <c r="BC27" s="43"/>
    </row>
    <row r="28" spans="1:55" x14ac:dyDescent="0.45">
      <c r="N28" s="17">
        <v>14</v>
      </c>
      <c r="O28" s="30">
        <v>1179.8828565402291</v>
      </c>
      <c r="P28" s="22">
        <v>1.6348224652043717</v>
      </c>
      <c r="Q28" s="18"/>
      <c r="S28" s="30"/>
      <c r="T28" s="22"/>
      <c r="U28" s="20"/>
      <c r="W28" s="30">
        <v>0</v>
      </c>
      <c r="X28" s="22">
        <v>0</v>
      </c>
      <c r="AA28" s="30">
        <v>0</v>
      </c>
      <c r="AB28" s="22">
        <v>0</v>
      </c>
      <c r="AC28" s="23"/>
      <c r="AE28" s="22"/>
      <c r="AQ28" s="22"/>
      <c r="AT28" s="22"/>
      <c r="AX28" s="43"/>
      <c r="BC28" s="43"/>
    </row>
    <row r="29" spans="1:55" x14ac:dyDescent="0.45">
      <c r="N29" s="17" t="s">
        <v>53</v>
      </c>
      <c r="O29" s="30">
        <v>818.90141443716027</v>
      </c>
      <c r="P29" s="22">
        <v>1.7104928786553566</v>
      </c>
      <c r="Q29" s="18"/>
      <c r="S29" s="30"/>
      <c r="T29" s="22"/>
      <c r="U29" s="20"/>
      <c r="W29" s="30">
        <v>0</v>
      </c>
      <c r="X29" s="22">
        <v>0</v>
      </c>
      <c r="AA29" s="30">
        <v>0</v>
      </c>
      <c r="AB29" s="22">
        <v>0</v>
      </c>
      <c r="AC29" s="23"/>
      <c r="AE29" s="22"/>
      <c r="AQ29" s="22"/>
      <c r="AT29" s="22"/>
      <c r="AX29" s="43"/>
      <c r="BC29" s="43"/>
    </row>
    <row r="30" spans="1:55" x14ac:dyDescent="0.45">
      <c r="AQ30" s="22"/>
      <c r="AT30" s="22"/>
      <c r="AX30" s="43"/>
      <c r="BC30" s="43"/>
    </row>
    <row r="31" spans="1:55" x14ac:dyDescent="0.45">
      <c r="N31" t="s">
        <v>54</v>
      </c>
      <c r="O31" s="31">
        <f>SUM(O14:O29)</f>
        <v>2260803.0264930842</v>
      </c>
      <c r="P31" s="2"/>
      <c r="S31" s="31">
        <f>SUM(S14:S29)</f>
        <v>249543.2436855</v>
      </c>
      <c r="T31" s="2"/>
      <c r="U31" s="5"/>
      <c r="V31" s="5"/>
      <c r="W31" s="31">
        <f>SUM(W14:W29)</f>
        <v>0</v>
      </c>
      <c r="X31" s="2"/>
      <c r="Y31" s="5"/>
      <c r="Z31" s="5"/>
      <c r="AA31" s="31">
        <f>SUM(AA14:AA29)</f>
        <v>0</v>
      </c>
      <c r="AB31" s="2"/>
      <c r="AC31" s="5"/>
      <c r="AW31" s="42"/>
      <c r="AX31" s="43"/>
      <c r="AY31" s="42"/>
      <c r="AZ31" s="42"/>
      <c r="BA31" s="42"/>
      <c r="BB31" s="44"/>
      <c r="BC31" s="43"/>
    </row>
    <row r="32" spans="1:55" x14ac:dyDescent="0.45">
      <c r="A32" s="46"/>
      <c r="B32" s="46"/>
      <c r="C32" s="46"/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7"/>
    </row>
    <row r="33" spans="1:38" x14ac:dyDescent="0.45">
      <c r="P33" s="3"/>
      <c r="U33" s="3"/>
      <c r="Z33" s="3"/>
      <c r="AE33" s="3"/>
      <c r="AK33" s="9"/>
    </row>
    <row r="34" spans="1:38" x14ac:dyDescent="0.45">
      <c r="N34" s="3" t="s">
        <v>26</v>
      </c>
      <c r="P34" s="5" t="str">
        <f>($C$3)</f>
        <v>p7eINT_metier</v>
      </c>
      <c r="T34" s="6" t="s">
        <v>27</v>
      </c>
      <c r="W34" s="7" t="str">
        <f>($C$5)</f>
        <v>Plaice VIIe - International (Used metier based datasets)</v>
      </c>
    </row>
    <row r="35" spans="1:38" x14ac:dyDescent="0.45">
      <c r="N35" s="3"/>
    </row>
    <row r="36" spans="1:38" x14ac:dyDescent="0.45">
      <c r="N36" s="6" t="s">
        <v>29</v>
      </c>
      <c r="P36" s="5">
        <f>($B$7)</f>
        <v>2009</v>
      </c>
      <c r="Q36" s="9"/>
      <c r="R36" s="9"/>
      <c r="S36" s="9"/>
      <c r="T36" s="6" t="s">
        <v>30</v>
      </c>
      <c r="U36" s="10"/>
      <c r="W36" s="5" t="str">
        <f>($D$7)</f>
        <v>Combined</v>
      </c>
    </row>
    <row r="37" spans="1:38" x14ac:dyDescent="0.45">
      <c r="C37" s="25" t="s">
        <v>55</v>
      </c>
      <c r="D37" s="26"/>
      <c r="E37" s="26"/>
      <c r="F37" s="27"/>
      <c r="N37" s="6"/>
      <c r="P37" s="6"/>
      <c r="Q37" s="9"/>
      <c r="R37" s="9"/>
      <c r="S37" s="9"/>
      <c r="U37" s="10"/>
    </row>
    <row r="38" spans="1:38" x14ac:dyDescent="0.45">
      <c r="C38" s="26"/>
      <c r="D38" s="26"/>
      <c r="E38" s="26"/>
      <c r="F38" s="28"/>
      <c r="N38" s="6" t="s">
        <v>32</v>
      </c>
      <c r="P38" s="36">
        <f>($F$7)</f>
        <v>42191</v>
      </c>
      <c r="Q38" s="2"/>
      <c r="R38" s="2"/>
      <c r="T38" s="6" t="s">
        <v>33</v>
      </c>
      <c r="U38" s="2"/>
      <c r="W38" s="5" t="str">
        <f>($J$7)</f>
        <v>idh</v>
      </c>
    </row>
    <row r="39" spans="1:38" x14ac:dyDescent="0.45">
      <c r="C39" s="26" t="s">
        <v>56</v>
      </c>
      <c r="D39" s="26"/>
      <c r="E39" s="26"/>
      <c r="F39" s="27">
        <f>1</f>
        <v>1</v>
      </c>
    </row>
    <row r="40" spans="1:38" x14ac:dyDescent="0.45">
      <c r="C40" s="26" t="s">
        <v>57</v>
      </c>
      <c r="D40" s="26"/>
      <c r="E40" s="26"/>
      <c r="F40" s="28" t="str">
        <f>"n"</f>
        <v>n</v>
      </c>
    </row>
    <row r="41" spans="1:38" x14ac:dyDescent="0.45">
      <c r="C41" s="26" t="s">
        <v>58</v>
      </c>
      <c r="D41" s="26"/>
      <c r="E41" s="26"/>
      <c r="F41" s="28">
        <f>1</f>
        <v>1</v>
      </c>
      <c r="N41" s="15" t="s">
        <v>35</v>
      </c>
    </row>
    <row r="42" spans="1:38" x14ac:dyDescent="0.45">
      <c r="C42" s="26" t="s">
        <v>59</v>
      </c>
      <c r="D42" s="26"/>
      <c r="E42" s="26"/>
      <c r="F42" s="27">
        <f>2</f>
        <v>2</v>
      </c>
    </row>
    <row r="43" spans="1:38" x14ac:dyDescent="0.45">
      <c r="C43" s="26" t="s">
        <v>60</v>
      </c>
      <c r="D43" s="26"/>
      <c r="E43" s="26"/>
      <c r="F43" s="29" t="str">
        <f>"n"</f>
        <v>n</v>
      </c>
      <c r="N43" s="3" t="s">
        <v>61</v>
      </c>
    </row>
    <row r="44" spans="1:38" x14ac:dyDescent="0.45">
      <c r="C44" s="26" t="s">
        <v>62</v>
      </c>
      <c r="D44" s="26"/>
      <c r="E44" s="26"/>
      <c r="F44" s="29">
        <f>3</f>
        <v>3</v>
      </c>
      <c r="AK44" s="9"/>
    </row>
    <row r="45" spans="1:38" x14ac:dyDescent="0.45">
      <c r="C45" s="26" t="s">
        <v>63</v>
      </c>
      <c r="D45" s="26"/>
      <c r="E45" s="26"/>
      <c r="F45" s="26">
        <f>1</f>
        <v>1</v>
      </c>
      <c r="O45" s="37" t="str">
        <f>C14</f>
        <v>International</v>
      </c>
      <c r="P45" s="2"/>
      <c r="S45" s="37" t="str">
        <f>D14</f>
        <v>Migration</v>
      </c>
      <c r="T45" s="2"/>
      <c r="W45" s="37" t="str">
        <f>E14</f>
        <v>-</v>
      </c>
      <c r="X45" s="2"/>
      <c r="AA45" s="37" t="str">
        <f>F14</f>
        <v>-</v>
      </c>
      <c r="AB45" s="2"/>
      <c r="AK45" s="9"/>
    </row>
    <row r="46" spans="1:38" x14ac:dyDescent="0.45">
      <c r="C46" s="26" t="s">
        <v>64</v>
      </c>
      <c r="D46" s="26"/>
      <c r="E46" s="26"/>
      <c r="F46" s="29" t="str">
        <f>"n"</f>
        <v>n</v>
      </c>
      <c r="N46" s="17" t="s">
        <v>40</v>
      </c>
      <c r="O46" s="10" t="s">
        <v>41</v>
      </c>
      <c r="P46" s="10" t="s">
        <v>42</v>
      </c>
      <c r="S46" s="10" t="s">
        <v>41</v>
      </c>
      <c r="T46" s="10" t="s">
        <v>42</v>
      </c>
      <c r="W46" s="10" t="s">
        <v>41</v>
      </c>
      <c r="X46" s="10" t="s">
        <v>42</v>
      </c>
      <c r="AA46" s="10" t="s">
        <v>41</v>
      </c>
      <c r="AB46" s="10" t="s">
        <v>42</v>
      </c>
      <c r="AC46" s="17"/>
      <c r="AE46" s="10"/>
      <c r="AH46" s="10"/>
      <c r="AJ46" s="10"/>
      <c r="AK46" s="10"/>
      <c r="AL46" s="10"/>
    </row>
    <row r="47" spans="1:38" x14ac:dyDescent="0.45">
      <c r="C47" s="26" t="s">
        <v>65</v>
      </c>
      <c r="D47" s="26"/>
      <c r="E47" s="26"/>
      <c r="F47" s="26">
        <f>2</f>
        <v>2</v>
      </c>
      <c r="N47" s="17">
        <v>0</v>
      </c>
      <c r="O47" s="30">
        <v>0</v>
      </c>
      <c r="P47" s="22">
        <v>0</v>
      </c>
      <c r="R47" s="18"/>
      <c r="S47" s="30">
        <v>0</v>
      </c>
      <c r="T47" s="22">
        <v>0</v>
      </c>
      <c r="W47" s="30">
        <v>0</v>
      </c>
      <c r="X47" s="22">
        <v>0</v>
      </c>
      <c r="AA47" s="30">
        <v>0</v>
      </c>
      <c r="AB47" s="22">
        <v>0</v>
      </c>
      <c r="AC47" s="21"/>
      <c r="AE47" s="19"/>
      <c r="AH47" s="22"/>
      <c r="AK47" s="23"/>
      <c r="AL47" s="22"/>
    </row>
    <row r="48" spans="1:38" x14ac:dyDescent="0.45">
      <c r="A48" s="3"/>
      <c r="C48" s="26" t="s">
        <v>66</v>
      </c>
      <c r="D48" s="26"/>
      <c r="E48" s="26"/>
      <c r="F48" s="29" t="str">
        <f>"y"</f>
        <v>y</v>
      </c>
      <c r="N48" s="17">
        <v>1</v>
      </c>
      <c r="O48" s="30">
        <v>0</v>
      </c>
      <c r="P48" s="22">
        <v>0</v>
      </c>
      <c r="R48" s="18"/>
      <c r="S48" s="30">
        <v>0</v>
      </c>
      <c r="T48" s="22">
        <v>0</v>
      </c>
      <c r="W48" s="30">
        <v>0</v>
      </c>
      <c r="X48" s="22">
        <v>0</v>
      </c>
      <c r="AA48" s="30">
        <v>0</v>
      </c>
      <c r="AB48" s="22">
        <v>0</v>
      </c>
      <c r="AC48" s="21"/>
      <c r="AE48" s="19"/>
      <c r="AH48" s="22"/>
      <c r="AK48" s="23"/>
      <c r="AL48" s="22"/>
    </row>
    <row r="49" spans="3:38" x14ac:dyDescent="0.45">
      <c r="C49" s="26" t="s">
        <v>67</v>
      </c>
      <c r="D49" s="26"/>
      <c r="E49" s="26"/>
      <c r="F49" s="29" t="str">
        <f>"n"</f>
        <v>n</v>
      </c>
      <c r="N49" s="17">
        <v>2</v>
      </c>
      <c r="O49" s="30">
        <v>0</v>
      </c>
      <c r="P49" s="22">
        <v>0</v>
      </c>
      <c r="R49" s="18"/>
      <c r="S49" s="30">
        <v>0</v>
      </c>
      <c r="T49" s="22">
        <v>0</v>
      </c>
      <c r="W49" s="30">
        <v>0</v>
      </c>
      <c r="X49" s="22">
        <v>0</v>
      </c>
      <c r="AA49" s="30">
        <v>0</v>
      </c>
      <c r="AB49" s="22">
        <v>0</v>
      </c>
      <c r="AC49" s="21"/>
      <c r="AE49" s="19"/>
      <c r="AH49" s="22"/>
      <c r="AK49" s="23"/>
      <c r="AL49" s="22"/>
    </row>
    <row r="50" spans="3:38" x14ac:dyDescent="0.45">
      <c r="N50" s="17">
        <v>3</v>
      </c>
      <c r="O50" s="30">
        <v>0</v>
      </c>
      <c r="P50" s="22">
        <v>0</v>
      </c>
      <c r="R50" s="18"/>
      <c r="S50" s="30">
        <v>0</v>
      </c>
      <c r="T50" s="22">
        <v>0</v>
      </c>
      <c r="W50" s="30">
        <v>0</v>
      </c>
      <c r="X50" s="22">
        <v>0</v>
      </c>
      <c r="AA50" s="30">
        <v>0</v>
      </c>
      <c r="AB50" s="22">
        <v>0</v>
      </c>
      <c r="AC50" s="21"/>
      <c r="AE50" s="19"/>
      <c r="AH50" s="22"/>
      <c r="AK50" s="23"/>
      <c r="AL50" s="22"/>
    </row>
    <row r="51" spans="3:38" x14ac:dyDescent="0.45">
      <c r="N51" s="17">
        <v>4</v>
      </c>
      <c r="O51" s="30">
        <v>0</v>
      </c>
      <c r="P51" s="22">
        <v>0</v>
      </c>
      <c r="R51" s="18"/>
      <c r="S51" s="30">
        <v>0</v>
      </c>
      <c r="T51" s="22">
        <v>0</v>
      </c>
      <c r="W51" s="30">
        <v>0</v>
      </c>
      <c r="X51" s="22">
        <v>0</v>
      </c>
      <c r="AA51" s="30">
        <v>0</v>
      </c>
      <c r="AB51" s="22">
        <v>0</v>
      </c>
      <c r="AC51" s="21"/>
      <c r="AE51" s="19"/>
      <c r="AH51" s="22"/>
      <c r="AK51" s="23"/>
      <c r="AL51" s="22"/>
    </row>
    <row r="52" spans="3:38" x14ac:dyDescent="0.45">
      <c r="N52" s="17">
        <v>5</v>
      </c>
      <c r="O52" s="30">
        <v>0</v>
      </c>
      <c r="P52" s="22">
        <v>0</v>
      </c>
      <c r="R52" s="18"/>
      <c r="S52" s="30">
        <v>0</v>
      </c>
      <c r="T52" s="22">
        <v>0</v>
      </c>
      <c r="W52" s="30">
        <v>0</v>
      </c>
      <c r="X52" s="22">
        <v>0</v>
      </c>
      <c r="AA52" s="30">
        <v>0</v>
      </c>
      <c r="AB52" s="22">
        <v>0</v>
      </c>
      <c r="AC52" s="21"/>
      <c r="AE52" s="19"/>
      <c r="AH52" s="22"/>
      <c r="AK52" s="23"/>
      <c r="AL52" s="22"/>
    </row>
    <row r="53" spans="3:38" x14ac:dyDescent="0.45">
      <c r="N53" s="17">
        <v>6</v>
      </c>
      <c r="O53" s="30">
        <v>0</v>
      </c>
      <c r="P53" s="22">
        <v>0</v>
      </c>
      <c r="R53" s="18"/>
      <c r="S53" s="30">
        <v>0</v>
      </c>
      <c r="T53" s="22">
        <v>0</v>
      </c>
      <c r="W53" s="30">
        <v>0</v>
      </c>
      <c r="X53" s="22">
        <v>0</v>
      </c>
      <c r="AA53" s="30">
        <v>0</v>
      </c>
      <c r="AB53" s="22">
        <v>0</v>
      </c>
      <c r="AC53" s="21"/>
      <c r="AE53" s="19"/>
      <c r="AH53" s="22"/>
      <c r="AK53" s="23"/>
      <c r="AL53" s="22"/>
    </row>
    <row r="54" spans="3:38" x14ac:dyDescent="0.45">
      <c r="N54" s="17">
        <v>7</v>
      </c>
      <c r="O54" s="30">
        <v>0</v>
      </c>
      <c r="P54" s="22">
        <v>0</v>
      </c>
      <c r="R54" s="18"/>
      <c r="S54" s="30">
        <v>0</v>
      </c>
      <c r="T54" s="22">
        <v>0</v>
      </c>
      <c r="W54" s="30">
        <v>0</v>
      </c>
      <c r="X54" s="22">
        <v>0</v>
      </c>
      <c r="AA54" s="30">
        <v>0</v>
      </c>
      <c r="AB54" s="22">
        <v>0</v>
      </c>
      <c r="AC54" s="21"/>
      <c r="AE54" s="19"/>
      <c r="AH54" s="22"/>
      <c r="AK54" s="23"/>
      <c r="AL54" s="22"/>
    </row>
    <row r="55" spans="3:38" x14ac:dyDescent="0.45">
      <c r="N55" s="17">
        <v>8</v>
      </c>
      <c r="O55" s="30">
        <v>0</v>
      </c>
      <c r="P55" s="22">
        <v>0</v>
      </c>
      <c r="R55" s="18"/>
      <c r="S55" s="30">
        <v>0</v>
      </c>
      <c r="T55" s="22">
        <v>0</v>
      </c>
      <c r="W55" s="30">
        <v>0</v>
      </c>
      <c r="X55" s="22">
        <v>0</v>
      </c>
      <c r="AA55" s="30">
        <v>0</v>
      </c>
      <c r="AB55" s="22">
        <v>0</v>
      </c>
      <c r="AC55" s="21"/>
      <c r="AE55" s="19"/>
      <c r="AH55" s="22"/>
      <c r="AK55" s="23"/>
      <c r="AL55" s="22"/>
    </row>
    <row r="56" spans="3:38" x14ac:dyDescent="0.45">
      <c r="N56" s="17">
        <v>9</v>
      </c>
      <c r="O56" s="30">
        <v>0</v>
      </c>
      <c r="P56" s="22">
        <v>0</v>
      </c>
      <c r="R56" s="18"/>
      <c r="S56" s="30">
        <v>0</v>
      </c>
      <c r="T56" s="22">
        <v>0</v>
      </c>
      <c r="W56" s="30">
        <v>0</v>
      </c>
      <c r="X56" s="22">
        <v>0</v>
      </c>
      <c r="AA56" s="30">
        <v>0</v>
      </c>
      <c r="AB56" s="22">
        <v>0</v>
      </c>
      <c r="AC56" s="21"/>
      <c r="AE56" s="19"/>
      <c r="AH56" s="22"/>
      <c r="AK56" s="23"/>
      <c r="AL56" s="22"/>
    </row>
    <row r="57" spans="3:38" x14ac:dyDescent="0.45">
      <c r="N57" s="17">
        <v>10</v>
      </c>
      <c r="O57" s="30">
        <v>0</v>
      </c>
      <c r="P57" s="22">
        <v>0</v>
      </c>
      <c r="R57" s="18"/>
      <c r="S57" s="30">
        <v>0</v>
      </c>
      <c r="T57" s="22">
        <v>0</v>
      </c>
      <c r="W57" s="30">
        <v>0</v>
      </c>
      <c r="X57" s="22">
        <v>0</v>
      </c>
      <c r="AA57" s="30">
        <v>0</v>
      </c>
      <c r="AB57" s="22">
        <v>0</v>
      </c>
      <c r="AC57" s="21"/>
      <c r="AE57" s="19"/>
      <c r="AH57" s="22"/>
      <c r="AK57" s="23"/>
      <c r="AL57" s="22"/>
    </row>
    <row r="58" spans="3:38" x14ac:dyDescent="0.45">
      <c r="N58" s="17">
        <v>11</v>
      </c>
      <c r="O58" s="30">
        <v>0</v>
      </c>
      <c r="P58" s="22">
        <v>0</v>
      </c>
      <c r="R58" s="18"/>
      <c r="S58" s="30">
        <v>0</v>
      </c>
      <c r="T58" s="22">
        <v>0</v>
      </c>
      <c r="W58" s="30">
        <v>0</v>
      </c>
      <c r="X58" s="22">
        <v>0</v>
      </c>
      <c r="AA58" s="30">
        <v>0</v>
      </c>
      <c r="AB58" s="22">
        <v>0</v>
      </c>
      <c r="AC58" s="21"/>
      <c r="AE58" s="19"/>
      <c r="AH58" s="22"/>
      <c r="AK58" s="23"/>
      <c r="AL58" s="22"/>
    </row>
    <row r="59" spans="3:38" x14ac:dyDescent="0.45">
      <c r="N59" s="17">
        <v>12</v>
      </c>
      <c r="O59" s="30">
        <v>0</v>
      </c>
      <c r="P59" s="22">
        <v>0</v>
      </c>
      <c r="R59" s="18"/>
      <c r="S59" s="30">
        <v>0</v>
      </c>
      <c r="T59" s="22">
        <v>0</v>
      </c>
      <c r="W59" s="30">
        <v>0</v>
      </c>
      <c r="X59" s="22">
        <v>0</v>
      </c>
      <c r="AA59" s="30">
        <v>0</v>
      </c>
      <c r="AB59" s="22">
        <v>0</v>
      </c>
      <c r="AC59" s="21"/>
      <c r="AE59" s="19"/>
      <c r="AH59" s="22"/>
      <c r="AK59" s="23"/>
      <c r="AL59" s="22"/>
    </row>
    <row r="60" spans="3:38" x14ac:dyDescent="0.45">
      <c r="N60" s="17">
        <v>13</v>
      </c>
      <c r="O60" s="30">
        <v>0</v>
      </c>
      <c r="P60" s="22">
        <v>0</v>
      </c>
      <c r="R60" s="18"/>
      <c r="S60" s="30">
        <v>0</v>
      </c>
      <c r="T60" s="22">
        <v>0</v>
      </c>
      <c r="W60" s="30">
        <v>0</v>
      </c>
      <c r="X60" s="22">
        <v>0</v>
      </c>
      <c r="AA60" s="30">
        <v>0</v>
      </c>
      <c r="AB60" s="22">
        <v>0</v>
      </c>
      <c r="AC60" s="21"/>
      <c r="AE60" s="19"/>
      <c r="AH60" s="22"/>
      <c r="AK60" s="23"/>
      <c r="AL60" s="22"/>
    </row>
    <row r="61" spans="3:38" x14ac:dyDescent="0.45">
      <c r="N61" s="17">
        <v>14</v>
      </c>
      <c r="O61" s="30">
        <v>0</v>
      </c>
      <c r="P61" s="22">
        <v>0</v>
      </c>
      <c r="R61" s="18"/>
      <c r="S61" s="30">
        <v>0</v>
      </c>
      <c r="T61" s="22">
        <v>0</v>
      </c>
      <c r="W61" s="30">
        <v>0</v>
      </c>
      <c r="X61" s="22">
        <v>0</v>
      </c>
      <c r="AA61" s="30">
        <v>0</v>
      </c>
      <c r="AB61" s="22">
        <v>0</v>
      </c>
      <c r="AC61" s="21"/>
      <c r="AE61" s="19"/>
      <c r="AH61" s="22"/>
      <c r="AK61" s="23"/>
      <c r="AL61" s="22"/>
    </row>
    <row r="62" spans="3:38" x14ac:dyDescent="0.45">
      <c r="N62" s="17" t="s">
        <v>53</v>
      </c>
      <c r="O62" s="30">
        <v>0</v>
      </c>
      <c r="P62" s="22">
        <v>0</v>
      </c>
      <c r="R62" s="18"/>
      <c r="S62" s="30">
        <v>0</v>
      </c>
      <c r="T62" s="22">
        <v>0</v>
      </c>
      <c r="W62" s="30">
        <v>0</v>
      </c>
      <c r="X62" s="22">
        <v>0</v>
      </c>
      <c r="AA62" s="30">
        <v>0</v>
      </c>
      <c r="AB62" s="22">
        <v>0</v>
      </c>
      <c r="AC62" s="21"/>
      <c r="AE62" s="19"/>
      <c r="AH62" s="22"/>
      <c r="AK62" s="23"/>
      <c r="AL62" s="22"/>
    </row>
    <row r="64" spans="3:38" x14ac:dyDescent="0.45">
      <c r="N64" t="s">
        <v>54</v>
      </c>
      <c r="O64" s="31">
        <f>SUM(O47:O62)</f>
        <v>0</v>
      </c>
      <c r="P64" s="2"/>
      <c r="S64" s="31">
        <f>SUM(S47:S62)</f>
        <v>0</v>
      </c>
      <c r="T64" s="2"/>
      <c r="W64" s="31">
        <f>SUM(W47:W62)</f>
        <v>0</v>
      </c>
      <c r="X64" s="2"/>
      <c r="AA64" s="31">
        <f>SUM(AA47:AA62)</f>
        <v>0</v>
      </c>
      <c r="AB64" s="2"/>
      <c r="AE64" s="2"/>
    </row>
    <row r="65" spans="1:38" x14ac:dyDescent="0.45">
      <c r="N65" s="17"/>
      <c r="P65" s="23"/>
      <c r="Q65" s="22"/>
      <c r="U65" s="23"/>
      <c r="V65" s="22"/>
      <c r="W65" s="22"/>
      <c r="X65" s="22"/>
      <c r="Z65" s="23"/>
      <c r="AA65" s="22"/>
      <c r="AB65" s="22"/>
      <c r="AC65" s="17"/>
      <c r="AE65" s="23"/>
      <c r="AF65" s="22"/>
      <c r="AH65" s="22"/>
      <c r="AK65" s="23"/>
      <c r="AL65" s="22"/>
    </row>
    <row r="66" spans="1:38" x14ac:dyDescent="0.45">
      <c r="N66" s="17"/>
      <c r="P66" s="23"/>
      <c r="Q66" s="22"/>
      <c r="U66" s="23"/>
      <c r="V66" s="22"/>
      <c r="W66" s="22"/>
      <c r="X66" s="22"/>
      <c r="Z66" s="23"/>
      <c r="AA66" s="22"/>
      <c r="AB66" s="22"/>
      <c r="AC66" s="17"/>
      <c r="AE66" s="23"/>
      <c r="AF66" s="22"/>
      <c r="AH66" s="22"/>
      <c r="AK66" s="23"/>
      <c r="AL66" s="22"/>
    </row>
    <row r="67" spans="1:38" x14ac:dyDescent="0.45">
      <c r="N67" s="17"/>
      <c r="P67" s="23"/>
      <c r="Q67" s="22"/>
      <c r="U67" s="23"/>
      <c r="V67" s="22"/>
      <c r="W67" s="22"/>
      <c r="X67" s="22"/>
      <c r="Z67" s="23"/>
      <c r="AA67" s="22"/>
      <c r="AB67" s="22"/>
      <c r="AC67" s="17"/>
      <c r="AE67" s="23"/>
      <c r="AF67" s="22"/>
      <c r="AH67" s="22"/>
      <c r="AK67" s="23"/>
      <c r="AL67" s="22"/>
    </row>
    <row r="68" spans="1:38" ht="22.5" x14ac:dyDescent="0.75">
      <c r="A68" s="3" t="s">
        <v>22</v>
      </c>
      <c r="C68" s="1" t="s">
        <v>23</v>
      </c>
      <c r="E68" s="2"/>
      <c r="F68" s="3" t="s">
        <v>24</v>
      </c>
      <c r="J68" s="3" t="str">
        <f>J1</f>
        <v>VERSION 2.2 (17/8/98)</v>
      </c>
      <c r="N68" s="3" t="s">
        <v>26</v>
      </c>
      <c r="P68" s="5" t="str">
        <f>($C$3)</f>
        <v>p7eINT_metier</v>
      </c>
      <c r="T68" s="6" t="s">
        <v>27</v>
      </c>
      <c r="W68" s="7" t="str">
        <f>($C$5)</f>
        <v>Plaice VIIe - International (Used metier based datasets)</v>
      </c>
    </row>
    <row r="69" spans="1:38" x14ac:dyDescent="0.45">
      <c r="F69" s="3"/>
      <c r="N69" s="3"/>
    </row>
    <row r="70" spans="1:38" x14ac:dyDescent="0.45">
      <c r="A70" s="3" t="s">
        <v>26</v>
      </c>
      <c r="C70" s="8" t="str">
        <f>C3</f>
        <v>p7eINT_metier</v>
      </c>
      <c r="N70" s="6" t="s">
        <v>29</v>
      </c>
      <c r="P70" s="5">
        <f>($B$7)</f>
        <v>2009</v>
      </c>
      <c r="Q70" s="9"/>
      <c r="R70" s="9"/>
      <c r="S70" s="9"/>
      <c r="T70" s="6" t="s">
        <v>30</v>
      </c>
      <c r="U70" s="10"/>
      <c r="W70" s="5" t="str">
        <f>($D$7)</f>
        <v>Combined</v>
      </c>
    </row>
    <row r="71" spans="1:38" x14ac:dyDescent="0.45">
      <c r="A71" s="3"/>
      <c r="N71" s="6"/>
      <c r="P71" s="6"/>
      <c r="Q71" s="9"/>
      <c r="R71" s="9"/>
      <c r="S71" s="9"/>
      <c r="U71" s="10"/>
    </row>
    <row r="72" spans="1:38" x14ac:dyDescent="0.45">
      <c r="A72" s="6" t="s">
        <v>27</v>
      </c>
      <c r="C72" s="11" t="str">
        <f>C5</f>
        <v>Plaice VIIe - International (Used metier based datasets)</v>
      </c>
      <c r="D72" s="9"/>
      <c r="E72" s="9"/>
      <c r="G72" s="10"/>
      <c r="N72" s="6" t="s">
        <v>32</v>
      </c>
      <c r="P72" s="36">
        <f>($F$7)</f>
        <v>42191</v>
      </c>
      <c r="Q72" s="2"/>
      <c r="R72" s="2"/>
      <c r="T72" s="6" t="s">
        <v>33</v>
      </c>
      <c r="U72" s="2"/>
      <c r="W72" s="5" t="str">
        <f>($J$7)</f>
        <v>idh</v>
      </c>
    </row>
    <row r="73" spans="1:38" x14ac:dyDescent="0.45">
      <c r="A73" s="6"/>
      <c r="C73" s="6"/>
      <c r="D73" s="9"/>
      <c r="E73" s="9"/>
      <c r="G73" s="10"/>
    </row>
    <row r="74" spans="1:38" x14ac:dyDescent="0.45">
      <c r="A74" s="6" t="s">
        <v>29</v>
      </c>
      <c r="B74" s="12">
        <f>B7</f>
        <v>2009</v>
      </c>
      <c r="C74" s="9" t="s">
        <v>30</v>
      </c>
      <c r="D74" s="13" t="str">
        <f>D7</f>
        <v>Combined</v>
      </c>
      <c r="E74" s="4" t="s">
        <v>32</v>
      </c>
      <c r="F74" s="35">
        <f>F7</f>
        <v>42191</v>
      </c>
      <c r="G74" s="2"/>
      <c r="I74" s="4" t="s">
        <v>33</v>
      </c>
      <c r="J74" s="12" t="str">
        <f>J7</f>
        <v>idh</v>
      </c>
    </row>
    <row r="75" spans="1:38" x14ac:dyDescent="0.45">
      <c r="A75" s="6"/>
      <c r="B75" s="12"/>
      <c r="C75" s="9"/>
      <c r="D75" s="13"/>
      <c r="E75" s="4"/>
      <c r="F75" s="14"/>
      <c r="G75" s="2"/>
      <c r="I75" s="4"/>
      <c r="J75" s="12"/>
      <c r="N75" s="15" t="s">
        <v>68</v>
      </c>
    </row>
    <row r="77" spans="1:38" x14ac:dyDescent="0.45">
      <c r="H77" s="16" t="s">
        <v>39</v>
      </c>
      <c r="I77" s="4"/>
      <c r="N77" s="3" t="s">
        <v>37</v>
      </c>
    </row>
    <row r="78" spans="1:38" x14ac:dyDescent="0.45">
      <c r="C78" s="16" t="s">
        <v>69</v>
      </c>
      <c r="D78" s="16" t="s">
        <v>70</v>
      </c>
      <c r="E78" s="16" t="s">
        <v>71</v>
      </c>
      <c r="F78" s="16" t="s">
        <v>72</v>
      </c>
      <c r="H78" s="16" t="s">
        <v>47</v>
      </c>
      <c r="I78" s="4"/>
      <c r="AE78" s="37" t="str">
        <f>J13</f>
        <v>TOTAL</v>
      </c>
      <c r="AF78" s="2"/>
    </row>
    <row r="79" spans="1:38" x14ac:dyDescent="0.45">
      <c r="A79" t="s">
        <v>48</v>
      </c>
      <c r="C79" s="20">
        <f>C15</f>
        <v>923.37099999999998</v>
      </c>
      <c r="D79" s="20">
        <f>D15</f>
        <v>100.623</v>
      </c>
      <c r="E79" s="20">
        <f>E15</f>
        <v>0</v>
      </c>
      <c r="F79" s="20">
        <f>F15</f>
        <v>0</v>
      </c>
      <c r="H79" s="22">
        <f>SUM(C79:F79)</f>
        <v>1023.994</v>
      </c>
      <c r="O79" s="37" t="str">
        <f>C14</f>
        <v>International</v>
      </c>
      <c r="P79" s="2"/>
      <c r="S79" s="37" t="str">
        <f>D14</f>
        <v>Migration</v>
      </c>
      <c r="T79" s="2"/>
      <c r="W79" s="37" t="str">
        <f>E14</f>
        <v>-</v>
      </c>
      <c r="X79" s="2"/>
      <c r="AA79" s="37" t="str">
        <f>F14</f>
        <v>-</v>
      </c>
      <c r="AB79" s="2"/>
      <c r="AE79" s="37" t="str">
        <f>J14</f>
        <v>ANNUAL</v>
      </c>
      <c r="AF79" s="2"/>
    </row>
    <row r="80" spans="1:38" x14ac:dyDescent="0.45">
      <c r="A80" t="s">
        <v>73</v>
      </c>
      <c r="N80" s="17" t="s">
        <v>40</v>
      </c>
      <c r="O80" s="10" t="s">
        <v>41</v>
      </c>
      <c r="P80" s="10" t="s">
        <v>42</v>
      </c>
      <c r="S80" s="10" t="s">
        <v>41</v>
      </c>
      <c r="T80" s="10" t="s">
        <v>42</v>
      </c>
      <c r="U80" s="10"/>
      <c r="W80" s="10" t="s">
        <v>41</v>
      </c>
      <c r="X80" s="10" t="s">
        <v>42</v>
      </c>
      <c r="Y80" s="10"/>
      <c r="AA80" s="10" t="s">
        <v>41</v>
      </c>
      <c r="AB80" s="10" t="s">
        <v>42</v>
      </c>
      <c r="AC80" s="10"/>
      <c r="AE80" s="10" t="s">
        <v>74</v>
      </c>
      <c r="AF80" s="10" t="s">
        <v>75</v>
      </c>
    </row>
    <row r="81" spans="1:33" x14ac:dyDescent="0.45">
      <c r="N81" s="17">
        <v>0</v>
      </c>
      <c r="O81" s="30">
        <f>SUM($O$14*$C$21)</f>
        <v>0</v>
      </c>
      <c r="P81" s="22">
        <f t="shared" ref="P81:P96" si="0">P14</f>
        <v>0</v>
      </c>
      <c r="Q81" s="22">
        <f t="shared" ref="Q81:Q96" si="1">SUM(O81*P81)</f>
        <v>0</v>
      </c>
      <c r="S81" s="30">
        <f t="shared" ref="S81:S96" si="2">SUM(S14*$D$21)</f>
        <v>0</v>
      </c>
      <c r="T81" s="22">
        <f t="shared" ref="T81:T96" si="3">T14</f>
        <v>0</v>
      </c>
      <c r="U81" s="22">
        <f t="shared" ref="U81:U96" si="4">SUM(S81*T81)</f>
        <v>0</v>
      </c>
      <c r="W81" s="30">
        <f t="shared" ref="W81:W96" si="5">SUM(W14*$E$21)</f>
        <v>0</v>
      </c>
      <c r="X81" s="22">
        <f t="shared" ref="X81:X96" si="6">X14</f>
        <v>0</v>
      </c>
      <c r="Y81" s="22">
        <f t="shared" ref="Y81:Y96" si="7">SUM(W81*X81)</f>
        <v>0</v>
      </c>
      <c r="AA81" s="30">
        <f t="shared" ref="AA81:AA96" si="8">SUM(AA14*$F$21)</f>
        <v>0</v>
      </c>
      <c r="AB81" s="22">
        <f t="shared" ref="AB81:AB96" si="9">AB14</f>
        <v>0</v>
      </c>
      <c r="AC81" s="22">
        <f t="shared" ref="AC81:AC96" si="10">SUM(AA81*AB81)</f>
        <v>0</v>
      </c>
      <c r="AE81" s="30">
        <f t="shared" ref="AE81:AE96" si="11">SUM(AA81+W81+S81+O81)*$J$21</f>
        <v>0</v>
      </c>
      <c r="AF81" s="22">
        <f t="shared" ref="AF81:AF96" si="12">IF(O81+S81+W81+AA81 =0,0,(P81*O81 +T81*S81+ X81*W81 +AB81*AA81)/(O81+S81+W81+AA81))</f>
        <v>0</v>
      </c>
      <c r="AG81">
        <f t="shared" ref="AG81:AG96" si="13">SUM(AE81*AF81)</f>
        <v>0</v>
      </c>
    </row>
    <row r="82" spans="1:33" x14ac:dyDescent="0.45">
      <c r="A82" t="s">
        <v>52</v>
      </c>
      <c r="C82" s="24">
        <f>C24</f>
        <v>1.0000128012098992</v>
      </c>
      <c r="D82" s="24">
        <f>D24</f>
        <v>1.0000018797665691</v>
      </c>
      <c r="E82" s="24">
        <f>E24</f>
        <v>0</v>
      </c>
      <c r="F82" s="24">
        <f>F24</f>
        <v>0</v>
      </c>
      <c r="G82" s="10"/>
      <c r="H82" s="24">
        <f>J24</f>
        <v>1.0000117280118215</v>
      </c>
      <c r="I82" s="10"/>
      <c r="N82" s="17">
        <v>1</v>
      </c>
      <c r="O82" s="30">
        <f>SUM($O$15*$C$21)</f>
        <v>5223.5817757126633</v>
      </c>
      <c r="P82" s="22">
        <f t="shared" si="0"/>
        <v>0.25726733890891007</v>
      </c>
      <c r="Q82" s="22">
        <f t="shared" si="1"/>
        <v>1343.856983010676</v>
      </c>
      <c r="S82" s="30">
        <f t="shared" si="2"/>
        <v>0</v>
      </c>
      <c r="T82" s="22">
        <f t="shared" si="3"/>
        <v>0</v>
      </c>
      <c r="U82" s="22">
        <f t="shared" si="4"/>
        <v>0</v>
      </c>
      <c r="W82" s="30">
        <f t="shared" si="5"/>
        <v>0</v>
      </c>
      <c r="X82" s="22">
        <f t="shared" si="6"/>
        <v>0</v>
      </c>
      <c r="Y82" s="22">
        <f t="shared" si="7"/>
        <v>0</v>
      </c>
      <c r="AA82" s="30">
        <f t="shared" si="8"/>
        <v>0</v>
      </c>
      <c r="AB82" s="22">
        <f t="shared" si="9"/>
        <v>0</v>
      </c>
      <c r="AC82" s="22">
        <f t="shared" si="10"/>
        <v>0</v>
      </c>
      <c r="AE82" s="30">
        <f t="shared" si="11"/>
        <v>5223.5817757126633</v>
      </c>
      <c r="AF82" s="22">
        <f t="shared" si="12"/>
        <v>0.25726733890891007</v>
      </c>
      <c r="AG82">
        <f t="shared" si="13"/>
        <v>1343.856983010676</v>
      </c>
    </row>
    <row r="83" spans="1:33" x14ac:dyDescent="0.45">
      <c r="N83" s="17">
        <v>2</v>
      </c>
      <c r="O83" s="30">
        <f>SUM($O$16*$C$21)</f>
        <v>630254.88405351713</v>
      </c>
      <c r="P83" s="22">
        <f t="shared" si="0"/>
        <v>0.3130540358706001</v>
      </c>
      <c r="Q83" s="22">
        <f t="shared" si="1"/>
        <v>197303.83508011067</v>
      </c>
      <c r="S83" s="30">
        <f t="shared" si="2"/>
        <v>16391.1326625</v>
      </c>
      <c r="T83" s="22">
        <f t="shared" si="3"/>
        <v>0.19054956746527599</v>
      </c>
      <c r="U83" s="22">
        <f t="shared" si="4"/>
        <v>3123.3232391053325</v>
      </c>
      <c r="W83" s="30">
        <f t="shared" si="5"/>
        <v>0</v>
      </c>
      <c r="X83" s="22">
        <f t="shared" si="6"/>
        <v>0</v>
      </c>
      <c r="Y83" s="22">
        <f t="shared" si="7"/>
        <v>0</v>
      </c>
      <c r="AA83" s="30">
        <f t="shared" si="8"/>
        <v>0</v>
      </c>
      <c r="AB83" s="22">
        <f t="shared" si="9"/>
        <v>0</v>
      </c>
      <c r="AC83" s="22">
        <f t="shared" si="10"/>
        <v>0</v>
      </c>
      <c r="AE83" s="30">
        <f t="shared" si="11"/>
        <v>646646.01671601715</v>
      </c>
      <c r="AF83" s="22">
        <f t="shared" si="12"/>
        <v>0.3099488021855954</v>
      </c>
      <c r="AG83">
        <f t="shared" si="13"/>
        <v>200427.15831921602</v>
      </c>
    </row>
    <row r="84" spans="1:33" x14ac:dyDescent="0.45">
      <c r="N84" s="17">
        <v>3</v>
      </c>
      <c r="O84" s="30">
        <f>SUM($O$17*$C$21)</f>
        <v>1151673.6786535452</v>
      </c>
      <c r="P84" s="22">
        <f t="shared" si="0"/>
        <v>0.37555395366936734</v>
      </c>
      <c r="Q84" s="22">
        <f t="shared" si="1"/>
        <v>432515.60335528338</v>
      </c>
      <c r="S84" s="30">
        <f t="shared" si="2"/>
        <v>103510.93041900001</v>
      </c>
      <c r="T84" s="22">
        <f t="shared" si="3"/>
        <v>0.27377945182757302</v>
      </c>
      <c r="U84" s="22">
        <f t="shared" si="4"/>
        <v>28339.165788275877</v>
      </c>
      <c r="W84" s="30">
        <f t="shared" si="5"/>
        <v>0</v>
      </c>
      <c r="X84" s="22">
        <f t="shared" si="6"/>
        <v>0</v>
      </c>
      <c r="Y84" s="22">
        <f t="shared" si="7"/>
        <v>0</v>
      </c>
      <c r="AA84" s="30">
        <f t="shared" si="8"/>
        <v>0</v>
      </c>
      <c r="AB84" s="22">
        <f t="shared" si="9"/>
        <v>0</v>
      </c>
      <c r="AC84" s="22">
        <f t="shared" si="10"/>
        <v>0</v>
      </c>
      <c r="AE84" s="30">
        <f t="shared" si="11"/>
        <v>1255184.6090725453</v>
      </c>
      <c r="AF84" s="22">
        <f t="shared" si="12"/>
        <v>0.36716094653525461</v>
      </c>
      <c r="AG84">
        <f t="shared" si="13"/>
        <v>460854.76914355927</v>
      </c>
    </row>
    <row r="85" spans="1:33" x14ac:dyDescent="0.45">
      <c r="N85" s="17">
        <v>4</v>
      </c>
      <c r="O85" s="30">
        <f>SUM($O$18*$C$21)</f>
        <v>245897.40230250786</v>
      </c>
      <c r="P85" s="22">
        <f t="shared" si="0"/>
        <v>0.47945370803071397</v>
      </c>
      <c r="Q85" s="22">
        <f t="shared" si="1"/>
        <v>117896.42132905762</v>
      </c>
      <c r="S85" s="30">
        <f t="shared" si="2"/>
        <v>50754.778704000004</v>
      </c>
      <c r="T85" s="22">
        <f t="shared" si="3"/>
        <v>0.39477858586234998</v>
      </c>
      <c r="U85" s="22">
        <f t="shared" si="4"/>
        <v>20036.89976252164</v>
      </c>
      <c r="W85" s="30">
        <f t="shared" si="5"/>
        <v>0</v>
      </c>
      <c r="X85" s="22">
        <f t="shared" si="6"/>
        <v>0</v>
      </c>
      <c r="Y85" s="22">
        <f t="shared" si="7"/>
        <v>0</v>
      </c>
      <c r="AA85" s="30">
        <f t="shared" si="8"/>
        <v>0</v>
      </c>
      <c r="AB85" s="22">
        <f t="shared" si="9"/>
        <v>0</v>
      </c>
      <c r="AC85" s="22">
        <f t="shared" si="10"/>
        <v>0</v>
      </c>
      <c r="AE85" s="30">
        <f t="shared" si="11"/>
        <v>296652.18100650789</v>
      </c>
      <c r="AF85" s="22">
        <f t="shared" si="12"/>
        <v>0.4649664823753758</v>
      </c>
      <c r="AG85">
        <f t="shared" si="13"/>
        <v>137933.32109157924</v>
      </c>
    </row>
    <row r="86" spans="1:33" x14ac:dyDescent="0.45">
      <c r="N86" s="17">
        <v>5</v>
      </c>
      <c r="O86" s="30">
        <f>SUM($O$19*$C$21)</f>
        <v>111508.13353653057</v>
      </c>
      <c r="P86" s="22">
        <f t="shared" si="0"/>
        <v>0.60681049656845898</v>
      </c>
      <c r="Q86" s="22">
        <f t="shared" si="1"/>
        <v>67664.305882724148</v>
      </c>
      <c r="S86" s="30">
        <f t="shared" si="2"/>
        <v>39359.960399999996</v>
      </c>
      <c r="T86" s="22">
        <f t="shared" si="3"/>
        <v>0.490534742384932</v>
      </c>
      <c r="U86" s="22">
        <f t="shared" si="4"/>
        <v>19307.428035095123</v>
      </c>
      <c r="W86" s="30">
        <f t="shared" si="5"/>
        <v>0</v>
      </c>
      <c r="X86" s="22">
        <f t="shared" si="6"/>
        <v>0</v>
      </c>
      <c r="Y86" s="22">
        <f t="shared" si="7"/>
        <v>0</v>
      </c>
      <c r="AA86" s="30">
        <f t="shared" si="8"/>
        <v>0</v>
      </c>
      <c r="AB86" s="22">
        <f t="shared" si="9"/>
        <v>0</v>
      </c>
      <c r="AC86" s="22">
        <f t="shared" si="10"/>
        <v>0</v>
      </c>
      <c r="AE86" s="30">
        <f t="shared" si="11"/>
        <v>150868.09393653058</v>
      </c>
      <c r="AF86" s="22">
        <f t="shared" si="12"/>
        <v>0.57647532787421463</v>
      </c>
      <c r="AG86">
        <f t="shared" si="13"/>
        <v>86971.733917819278</v>
      </c>
    </row>
    <row r="87" spans="1:33" x14ac:dyDescent="0.45">
      <c r="N87" s="17">
        <v>6</v>
      </c>
      <c r="O87" s="30">
        <f>SUM($O$20*$C$21)</f>
        <v>59671.232180431325</v>
      </c>
      <c r="P87" s="22">
        <f t="shared" si="0"/>
        <v>0.69323509519336257</v>
      </c>
      <c r="Q87" s="22">
        <f t="shared" si="1"/>
        <v>41366.19232090655</v>
      </c>
      <c r="S87" s="30">
        <f t="shared" si="2"/>
        <v>19239.495149999999</v>
      </c>
      <c r="T87" s="22">
        <f t="shared" si="3"/>
        <v>0.53693696341112096</v>
      </c>
      <c r="U87" s="22">
        <f t="shared" si="4"/>
        <v>10330.396103403989</v>
      </c>
      <c r="W87" s="30">
        <f t="shared" si="5"/>
        <v>0</v>
      </c>
      <c r="X87" s="22">
        <f t="shared" si="6"/>
        <v>0</v>
      </c>
      <c r="Y87" s="22">
        <f t="shared" si="7"/>
        <v>0</v>
      </c>
      <c r="AA87" s="30">
        <f t="shared" si="8"/>
        <v>0</v>
      </c>
      <c r="AB87" s="22">
        <f t="shared" si="9"/>
        <v>0</v>
      </c>
      <c r="AC87" s="22">
        <f t="shared" si="10"/>
        <v>0</v>
      </c>
      <c r="AE87" s="30">
        <f t="shared" si="11"/>
        <v>78910.727330431328</v>
      </c>
      <c r="AF87" s="22">
        <f t="shared" si="12"/>
        <v>0.65512751147047332</v>
      </c>
      <c r="AG87">
        <f t="shared" si="13"/>
        <v>51696.588424310539</v>
      </c>
    </row>
    <row r="88" spans="1:33" x14ac:dyDescent="0.45">
      <c r="N88" s="17">
        <v>7</v>
      </c>
      <c r="O88" s="30">
        <f>SUM($O$21*$C$21)</f>
        <v>20032.291483655008</v>
      </c>
      <c r="P88" s="22">
        <f t="shared" si="0"/>
        <v>0.88453507537764786</v>
      </c>
      <c r="Q88" s="22">
        <f t="shared" si="1"/>
        <v>17719.264457481797</v>
      </c>
      <c r="S88" s="30">
        <f t="shared" si="2"/>
        <v>12188.4642</v>
      </c>
      <c r="T88" s="22">
        <f t="shared" si="3"/>
        <v>0.81728636034978996</v>
      </c>
      <c r="U88" s="22">
        <f t="shared" si="4"/>
        <v>9961.465544271714</v>
      </c>
      <c r="W88" s="30">
        <f t="shared" si="5"/>
        <v>0</v>
      </c>
      <c r="X88" s="22">
        <f t="shared" si="6"/>
        <v>0</v>
      </c>
      <c r="Y88" s="22">
        <f t="shared" si="7"/>
        <v>0</v>
      </c>
      <c r="AA88" s="30">
        <f t="shared" si="8"/>
        <v>0</v>
      </c>
      <c r="AB88" s="22">
        <f t="shared" si="9"/>
        <v>0</v>
      </c>
      <c r="AC88" s="22">
        <f t="shared" si="10"/>
        <v>0</v>
      </c>
      <c r="AE88" s="30">
        <f t="shared" si="11"/>
        <v>32220.755683655007</v>
      </c>
      <c r="AF88" s="22">
        <f t="shared" si="12"/>
        <v>0.85909623826096149</v>
      </c>
      <c r="AG88">
        <f t="shared" si="13"/>
        <v>27680.730001753509</v>
      </c>
    </row>
    <row r="89" spans="1:33" x14ac:dyDescent="0.45">
      <c r="N89" s="17">
        <v>8</v>
      </c>
      <c r="O89" s="30">
        <f>SUM($O$22*$C$21)</f>
        <v>17728.955427561425</v>
      </c>
      <c r="P89" s="22">
        <f t="shared" si="0"/>
        <v>1.0711832010350446</v>
      </c>
      <c r="Q89" s="22">
        <f t="shared" si="1"/>
        <v>18990.959225902876</v>
      </c>
      <c r="S89" s="30">
        <f t="shared" si="2"/>
        <v>2789.3587499999999</v>
      </c>
      <c r="T89" s="22">
        <f t="shared" si="3"/>
        <v>0.85356388335453304</v>
      </c>
      <c r="U89" s="22">
        <f t="shared" si="4"/>
        <v>2380.8958867189458</v>
      </c>
      <c r="W89" s="30">
        <f t="shared" si="5"/>
        <v>0</v>
      </c>
      <c r="X89" s="22">
        <f t="shared" si="6"/>
        <v>0</v>
      </c>
      <c r="Y89" s="22">
        <f t="shared" si="7"/>
        <v>0</v>
      </c>
      <c r="AA89" s="30">
        <f t="shared" si="8"/>
        <v>0</v>
      </c>
      <c r="AB89" s="22">
        <f t="shared" si="9"/>
        <v>0</v>
      </c>
      <c r="AC89" s="22">
        <f t="shared" si="10"/>
        <v>0</v>
      </c>
      <c r="AE89" s="30">
        <f t="shared" si="11"/>
        <v>20518.314177561424</v>
      </c>
      <c r="AF89" s="22">
        <f t="shared" si="12"/>
        <v>1.0415989797053513</v>
      </c>
      <c r="AG89">
        <f t="shared" si="13"/>
        <v>21371.855112621823</v>
      </c>
    </row>
    <row r="90" spans="1:33" x14ac:dyDescent="0.45">
      <c r="N90" s="17">
        <v>9</v>
      </c>
      <c r="O90" s="30">
        <f>SUM($O$23*$C$21)</f>
        <v>6357.5379568796579</v>
      </c>
      <c r="P90" s="22">
        <f t="shared" si="0"/>
        <v>1.3524964301578637</v>
      </c>
      <c r="Q90" s="22">
        <f t="shared" si="1"/>
        <v>8598.5473912728557</v>
      </c>
      <c r="S90" s="30">
        <f t="shared" si="2"/>
        <v>801.77339999999992</v>
      </c>
      <c r="T90" s="22">
        <f t="shared" si="3"/>
        <v>1.0184684476808501</v>
      </c>
      <c r="U90" s="22">
        <f t="shared" si="4"/>
        <v>816.58091008979727</v>
      </c>
      <c r="W90" s="30">
        <f t="shared" si="5"/>
        <v>0</v>
      </c>
      <c r="X90" s="22">
        <f t="shared" si="6"/>
        <v>0</v>
      </c>
      <c r="Y90" s="22">
        <f t="shared" si="7"/>
        <v>0</v>
      </c>
      <c r="AA90" s="30">
        <f t="shared" si="8"/>
        <v>0</v>
      </c>
      <c r="AB90" s="22">
        <f t="shared" si="9"/>
        <v>0</v>
      </c>
      <c r="AC90" s="22">
        <f t="shared" si="10"/>
        <v>0</v>
      </c>
      <c r="AE90" s="30">
        <f t="shared" si="11"/>
        <v>7159.311356879658</v>
      </c>
      <c r="AF90" s="22">
        <f t="shared" si="12"/>
        <v>1.315088537435279</v>
      </c>
      <c r="AG90">
        <f t="shared" si="13"/>
        <v>9415.1283013626526</v>
      </c>
    </row>
    <row r="91" spans="1:33" x14ac:dyDescent="0.45">
      <c r="N91" s="17">
        <v>10</v>
      </c>
      <c r="O91" s="30">
        <f>SUM($O$24*$C$21)</f>
        <v>3215.7103265958995</v>
      </c>
      <c r="P91" s="22">
        <f t="shared" si="0"/>
        <v>1.3811286165280046</v>
      </c>
      <c r="Q91" s="22">
        <f t="shared" si="1"/>
        <v>4441.3095545262122</v>
      </c>
      <c r="S91" s="30">
        <f t="shared" si="2"/>
        <v>4507.3499999999995</v>
      </c>
      <c r="T91" s="22">
        <f t="shared" si="3"/>
        <v>1.40371479434014</v>
      </c>
      <c r="U91" s="22">
        <f t="shared" si="4"/>
        <v>6327.0338782690296</v>
      </c>
      <c r="W91" s="30">
        <f t="shared" si="5"/>
        <v>0</v>
      </c>
      <c r="X91" s="22">
        <f t="shared" si="6"/>
        <v>0</v>
      </c>
      <c r="Y91" s="22">
        <f t="shared" si="7"/>
        <v>0</v>
      </c>
      <c r="AA91" s="30">
        <f t="shared" si="8"/>
        <v>0</v>
      </c>
      <c r="AB91" s="22">
        <f t="shared" si="9"/>
        <v>0</v>
      </c>
      <c r="AC91" s="22">
        <f t="shared" si="10"/>
        <v>0</v>
      </c>
      <c r="AE91" s="30">
        <f t="shared" si="11"/>
        <v>7723.0603265958989</v>
      </c>
      <c r="AF91" s="22">
        <f t="shared" si="12"/>
        <v>1.3943104128958184</v>
      </c>
      <c r="AG91">
        <f t="shared" si="13"/>
        <v>10768.343432795242</v>
      </c>
    </row>
    <row r="92" spans="1:33" x14ac:dyDescent="0.45">
      <c r="N92" s="17">
        <v>11</v>
      </c>
      <c r="O92" s="30">
        <f>SUM($O$25*$C$21)</f>
        <v>2270.8339580125134</v>
      </c>
      <c r="P92" s="22">
        <f t="shared" si="0"/>
        <v>1.7655324422969236</v>
      </c>
      <c r="Q92" s="22">
        <f t="shared" si="1"/>
        <v>4009.2310239406224</v>
      </c>
      <c r="S92" s="30">
        <f t="shared" si="2"/>
        <v>0</v>
      </c>
      <c r="T92" s="22">
        <f t="shared" si="3"/>
        <v>0</v>
      </c>
      <c r="U92" s="22">
        <f t="shared" si="4"/>
        <v>0</v>
      </c>
      <c r="W92" s="30">
        <f t="shared" si="5"/>
        <v>0</v>
      </c>
      <c r="X92" s="22">
        <f t="shared" si="6"/>
        <v>0</v>
      </c>
      <c r="Y92" s="22">
        <f t="shared" si="7"/>
        <v>0</v>
      </c>
      <c r="AA92" s="30">
        <f t="shared" si="8"/>
        <v>0</v>
      </c>
      <c r="AB92" s="22">
        <f t="shared" si="9"/>
        <v>0</v>
      </c>
      <c r="AC92" s="22">
        <f t="shared" si="10"/>
        <v>0</v>
      </c>
      <c r="AE92" s="30">
        <f t="shared" si="11"/>
        <v>2270.8339580125134</v>
      </c>
      <c r="AF92" s="22">
        <f t="shared" si="12"/>
        <v>1.7655324422969236</v>
      </c>
      <c r="AG92">
        <f t="shared" si="13"/>
        <v>4009.2310239406224</v>
      </c>
    </row>
    <row r="93" spans="1:33" x14ac:dyDescent="0.45">
      <c r="N93" s="17">
        <v>12</v>
      </c>
      <c r="O93" s="30">
        <f>SUM($O$26*$C$21)</f>
        <v>2605.6291410805952</v>
      </c>
      <c r="P93" s="22">
        <f t="shared" si="0"/>
        <v>1.4759749832803488</v>
      </c>
      <c r="Q93" s="22">
        <f t="shared" si="1"/>
        <v>3845.8434279412213</v>
      </c>
      <c r="S93" s="30">
        <f t="shared" si="2"/>
        <v>0</v>
      </c>
      <c r="T93" s="22">
        <f t="shared" si="3"/>
        <v>0</v>
      </c>
      <c r="U93" s="22">
        <f t="shared" si="4"/>
        <v>0</v>
      </c>
      <c r="W93" s="30">
        <f t="shared" si="5"/>
        <v>0</v>
      </c>
      <c r="X93" s="22">
        <f t="shared" si="6"/>
        <v>0</v>
      </c>
      <c r="Y93" s="22">
        <f t="shared" si="7"/>
        <v>0</v>
      </c>
      <c r="AA93" s="30">
        <f t="shared" si="8"/>
        <v>0</v>
      </c>
      <c r="AB93" s="22">
        <f t="shared" si="9"/>
        <v>0</v>
      </c>
      <c r="AC93" s="22">
        <f t="shared" si="10"/>
        <v>0</v>
      </c>
      <c r="AE93" s="30">
        <f t="shared" si="11"/>
        <v>2605.6291410805952</v>
      </c>
      <c r="AF93" s="22">
        <f t="shared" si="12"/>
        <v>1.4759749832803488</v>
      </c>
      <c r="AG93">
        <f t="shared" si="13"/>
        <v>3845.8434279412213</v>
      </c>
    </row>
    <row r="94" spans="1:33" x14ac:dyDescent="0.45">
      <c r="N94" s="17">
        <v>13</v>
      </c>
      <c r="O94" s="30">
        <f>SUM($O$27*$C$21)</f>
        <v>2364.3714260764423</v>
      </c>
      <c r="P94" s="22">
        <f t="shared" si="0"/>
        <v>1.8431225093773509</v>
      </c>
      <c r="Q94" s="22">
        <f t="shared" si="1"/>
        <v>4357.826195930118</v>
      </c>
      <c r="S94" s="30">
        <f t="shared" si="2"/>
        <v>0</v>
      </c>
      <c r="T94" s="22">
        <f t="shared" si="3"/>
        <v>0</v>
      </c>
      <c r="U94" s="22">
        <f t="shared" si="4"/>
        <v>0</v>
      </c>
      <c r="W94" s="30">
        <f t="shared" si="5"/>
        <v>0</v>
      </c>
      <c r="X94" s="22">
        <f t="shared" si="6"/>
        <v>0</v>
      </c>
      <c r="Y94" s="22">
        <f t="shared" si="7"/>
        <v>0</v>
      </c>
      <c r="AA94" s="30">
        <f t="shared" si="8"/>
        <v>0</v>
      </c>
      <c r="AB94" s="22">
        <f t="shared" si="9"/>
        <v>0</v>
      </c>
      <c r="AC94" s="22">
        <f t="shared" si="10"/>
        <v>0</v>
      </c>
      <c r="AE94" s="30">
        <f t="shared" si="11"/>
        <v>2364.3714260764423</v>
      </c>
      <c r="AF94" s="22">
        <f t="shared" si="12"/>
        <v>1.8431225093773509</v>
      </c>
      <c r="AG94">
        <f t="shared" si="13"/>
        <v>4357.826195930118</v>
      </c>
    </row>
    <row r="95" spans="1:33" x14ac:dyDescent="0.45">
      <c r="N95" s="17">
        <v>14</v>
      </c>
      <c r="O95" s="30">
        <f>SUM($O$28*$C$21)</f>
        <v>1179.8828565402291</v>
      </c>
      <c r="P95" s="22">
        <f t="shared" si="0"/>
        <v>1.6348224652043717</v>
      </c>
      <c r="Q95" s="22">
        <f t="shared" si="1"/>
        <v>1928.8990001814734</v>
      </c>
      <c r="S95" s="30">
        <f t="shared" si="2"/>
        <v>0</v>
      </c>
      <c r="T95" s="22">
        <f t="shared" si="3"/>
        <v>0</v>
      </c>
      <c r="U95" s="22">
        <f t="shared" si="4"/>
        <v>0</v>
      </c>
      <c r="W95" s="30">
        <f t="shared" si="5"/>
        <v>0</v>
      </c>
      <c r="X95" s="22">
        <f t="shared" si="6"/>
        <v>0</v>
      </c>
      <c r="Y95" s="22">
        <f t="shared" si="7"/>
        <v>0</v>
      </c>
      <c r="AA95" s="30">
        <f t="shared" si="8"/>
        <v>0</v>
      </c>
      <c r="AB95" s="22">
        <f t="shared" si="9"/>
        <v>0</v>
      </c>
      <c r="AC95" s="22">
        <f t="shared" si="10"/>
        <v>0</v>
      </c>
      <c r="AE95" s="30">
        <f t="shared" si="11"/>
        <v>1179.8828565402291</v>
      </c>
      <c r="AF95" s="22">
        <f t="shared" si="12"/>
        <v>1.6348224652043717</v>
      </c>
      <c r="AG95">
        <f t="shared" si="13"/>
        <v>1928.8990001814734</v>
      </c>
    </row>
    <row r="96" spans="1:33" x14ac:dyDescent="0.45">
      <c r="N96" s="17" t="s">
        <v>53</v>
      </c>
      <c r="O96" s="30">
        <f>SUM($O$29*$C$21)</f>
        <v>818.90141443716027</v>
      </c>
      <c r="P96" s="22">
        <f t="shared" si="0"/>
        <v>1.7104928786553566</v>
      </c>
      <c r="Q96" s="22">
        <f t="shared" si="1"/>
        <v>1400.7250377155615</v>
      </c>
      <c r="S96" s="30">
        <f t="shared" si="2"/>
        <v>0</v>
      </c>
      <c r="T96" s="22">
        <f t="shared" si="3"/>
        <v>0</v>
      </c>
      <c r="U96" s="22">
        <f t="shared" si="4"/>
        <v>0</v>
      </c>
      <c r="W96" s="30">
        <f t="shared" si="5"/>
        <v>0</v>
      </c>
      <c r="X96" s="22">
        <f t="shared" si="6"/>
        <v>0</v>
      </c>
      <c r="Y96" s="22">
        <f t="shared" si="7"/>
        <v>0</v>
      </c>
      <c r="AA96" s="30">
        <f t="shared" si="8"/>
        <v>0</v>
      </c>
      <c r="AB96" s="22">
        <f t="shared" si="9"/>
        <v>0</v>
      </c>
      <c r="AC96" s="22">
        <f t="shared" si="10"/>
        <v>0</v>
      </c>
      <c r="AE96" s="30">
        <f t="shared" si="11"/>
        <v>818.90141443716027</v>
      </c>
      <c r="AF96" s="22">
        <f t="shared" si="12"/>
        <v>1.7104928786553566</v>
      </c>
      <c r="AG96">
        <f t="shared" si="13"/>
        <v>1400.7250377155615</v>
      </c>
    </row>
    <row r="98" spans="14:33" x14ac:dyDescent="0.45">
      <c r="N98" t="s">
        <v>54</v>
      </c>
      <c r="O98" s="30">
        <f>SUM(O81:O96)</f>
        <v>2260803.0264930842</v>
      </c>
      <c r="Q98" s="22">
        <f>SUM(Q81:Q96)</f>
        <v>923382.82026598579</v>
      </c>
      <c r="S98" s="30">
        <f>SUM(S81:S96)</f>
        <v>249543.2436855</v>
      </c>
      <c r="U98" s="22">
        <f>SUM(U81:U96)</f>
        <v>100623.18914775147</v>
      </c>
      <c r="W98" s="30">
        <f>SUM(W81:W96)</f>
        <v>0</v>
      </c>
      <c r="Y98" s="22">
        <f>SUM(Y81:Y96)</f>
        <v>0</v>
      </c>
      <c r="AA98" s="30">
        <f>SUM(AA81:AA96)</f>
        <v>0</v>
      </c>
      <c r="AC98" s="22">
        <f>SUM(AC81:AC96)</f>
        <v>0</v>
      </c>
      <c r="AE98" s="30">
        <f>SUM(AE81:AE96)</f>
        <v>2510346.2701785844</v>
      </c>
      <c r="AG98">
        <f>SUM(AG81:AG96)</f>
        <v>1024006.0094137372</v>
      </c>
    </row>
    <row r="101" spans="14:33" x14ac:dyDescent="0.45">
      <c r="N101" s="3" t="s">
        <v>26</v>
      </c>
      <c r="P101" s="5" t="str">
        <f>($C$3)</f>
        <v>p7eINT_metier</v>
      </c>
      <c r="T101" s="6" t="s">
        <v>27</v>
      </c>
      <c r="W101" s="7" t="str">
        <f>($C$5)</f>
        <v>Plaice VIIe - International (Used metier based datasets)</v>
      </c>
    </row>
    <row r="102" spans="14:33" x14ac:dyDescent="0.45">
      <c r="N102" s="3"/>
    </row>
    <row r="103" spans="14:33" x14ac:dyDescent="0.45">
      <c r="N103" s="6" t="s">
        <v>29</v>
      </c>
      <c r="P103" s="5">
        <f>($B$7)</f>
        <v>2009</v>
      </c>
      <c r="Q103" s="9"/>
      <c r="R103" s="9"/>
      <c r="S103" s="9"/>
      <c r="T103" s="6" t="s">
        <v>30</v>
      </c>
      <c r="U103" s="10"/>
      <c r="W103" s="5" t="str">
        <f>($D$7)</f>
        <v>Combined</v>
      </c>
    </row>
    <row r="104" spans="14:33" x14ac:dyDescent="0.45">
      <c r="N104" s="6"/>
      <c r="P104" s="6"/>
      <c r="Q104" s="9"/>
      <c r="R104" s="9"/>
      <c r="S104" s="9"/>
      <c r="U104" s="10"/>
    </row>
    <row r="105" spans="14:33" x14ac:dyDescent="0.45">
      <c r="N105" s="6" t="s">
        <v>32</v>
      </c>
      <c r="P105" s="36">
        <f>($F$7)</f>
        <v>42191</v>
      </c>
      <c r="Q105" s="2"/>
      <c r="R105" s="2"/>
      <c r="T105" s="6" t="s">
        <v>33</v>
      </c>
      <c r="U105" s="2"/>
      <c r="W105" s="5" t="str">
        <f>($J$7)</f>
        <v>idh</v>
      </c>
    </row>
    <row r="108" spans="14:33" x14ac:dyDescent="0.45">
      <c r="N108" s="15" t="s">
        <v>68</v>
      </c>
    </row>
    <row r="110" spans="14:33" x14ac:dyDescent="0.45">
      <c r="N110" s="3" t="s">
        <v>61</v>
      </c>
    </row>
    <row r="111" spans="14:33" x14ac:dyDescent="0.45">
      <c r="AE111" s="37" t="str">
        <f>J13</f>
        <v>TOTAL</v>
      </c>
      <c r="AF111" s="2"/>
    </row>
    <row r="112" spans="14:33" x14ac:dyDescent="0.45">
      <c r="O112" s="37" t="str">
        <f>C14</f>
        <v>International</v>
      </c>
      <c r="P112" s="2"/>
      <c r="S112" s="37" t="str">
        <f>D14</f>
        <v>Migration</v>
      </c>
      <c r="T112" s="2"/>
      <c r="W112" s="37" t="str">
        <f>E14</f>
        <v>-</v>
      </c>
      <c r="X112" s="2"/>
      <c r="AA112" s="37" t="str">
        <f>F14</f>
        <v>-</v>
      </c>
      <c r="AB112" s="37"/>
      <c r="AE112" s="37" t="str">
        <f>J14</f>
        <v>ANNUAL</v>
      </c>
      <c r="AF112" s="2"/>
    </row>
    <row r="113" spans="14:34" x14ac:dyDescent="0.45">
      <c r="N113" s="17" t="s">
        <v>40</v>
      </c>
      <c r="O113" s="10" t="s">
        <v>41</v>
      </c>
      <c r="P113" s="10" t="s">
        <v>42</v>
      </c>
      <c r="S113" s="10" t="s">
        <v>41</v>
      </c>
      <c r="T113" s="10" t="s">
        <v>42</v>
      </c>
      <c r="U113" s="10"/>
      <c r="W113" s="10" t="s">
        <v>41</v>
      </c>
      <c r="X113" s="10" t="s">
        <v>42</v>
      </c>
      <c r="Y113" s="10"/>
      <c r="AA113" s="10" t="s">
        <v>41</v>
      </c>
      <c r="AB113" s="10" t="s">
        <v>42</v>
      </c>
      <c r="AC113" s="10"/>
      <c r="AE113" s="10" t="s">
        <v>41</v>
      </c>
      <c r="AF113" s="10" t="s">
        <v>42</v>
      </c>
      <c r="AH113" s="10"/>
    </row>
    <row r="114" spans="14:34" x14ac:dyDescent="0.45">
      <c r="N114" s="17">
        <v>0</v>
      </c>
      <c r="O114" s="30">
        <f t="shared" ref="O114:O129" si="14">SUM(O47*$C$21)</f>
        <v>0</v>
      </c>
      <c r="P114" s="22">
        <f t="shared" ref="P114:P129" si="15">P47</f>
        <v>0</v>
      </c>
      <c r="Q114" s="22">
        <f t="shared" ref="Q114:Q129" si="16">SUM(O114*P114)</f>
        <v>0</v>
      </c>
      <c r="S114" s="30">
        <f t="shared" ref="S114:S129" si="17">SUM(S47*$D$21)</f>
        <v>0</v>
      </c>
      <c r="T114" s="22">
        <f t="shared" ref="T114:T129" si="18">T47</f>
        <v>0</v>
      </c>
      <c r="U114" s="22">
        <f t="shared" ref="U114:U129" si="19">SUM(S114*T114)</f>
        <v>0</v>
      </c>
      <c r="W114" s="30">
        <f t="shared" ref="W114:W129" si="20">SUM(W47*$E$21)</f>
        <v>0</v>
      </c>
      <c r="X114" s="22">
        <f t="shared" ref="X114:X129" si="21">X47</f>
        <v>0</v>
      </c>
      <c r="Y114" s="22">
        <f t="shared" ref="Y114:Y129" si="22">SUM(W114*X114)</f>
        <v>0</v>
      </c>
      <c r="AA114" s="30">
        <f t="shared" ref="AA114:AA129" si="23">SUM(AA47*$F$21)</f>
        <v>0</v>
      </c>
      <c r="AB114" s="22">
        <f t="shared" ref="AB114:AB129" si="24">AB47</f>
        <v>0</v>
      </c>
      <c r="AC114" s="22">
        <f>SUM(AA114*AB114)</f>
        <v>0</v>
      </c>
      <c r="AE114" s="30">
        <f t="shared" ref="AE114:AE129" si="25">SUM(AA114+W114+S114+O114)*$J$21</f>
        <v>0</v>
      </c>
      <c r="AF114" s="22">
        <f>IF(O114+S114+W114+AA114 =0,0,(P114*O114 +T114*S114+ X114*W114 +AB114*AA114)/(O114+S114+W114+AA114))</f>
        <v>0</v>
      </c>
      <c r="AG114">
        <f t="shared" ref="AG114:AG129" si="26">SUM(AE114*AF114)</f>
        <v>0</v>
      </c>
      <c r="AH114" s="22"/>
    </row>
    <row r="115" spans="14:34" x14ac:dyDescent="0.45">
      <c r="N115" s="17">
        <v>1</v>
      </c>
      <c r="O115" s="30">
        <f t="shared" si="14"/>
        <v>0</v>
      </c>
      <c r="P115" s="22">
        <f t="shared" si="15"/>
        <v>0</v>
      </c>
      <c r="Q115" s="22">
        <f t="shared" si="16"/>
        <v>0</v>
      </c>
      <c r="S115" s="30">
        <f t="shared" si="17"/>
        <v>0</v>
      </c>
      <c r="T115" s="22">
        <f t="shared" si="18"/>
        <v>0</v>
      </c>
      <c r="U115" s="22">
        <f t="shared" si="19"/>
        <v>0</v>
      </c>
      <c r="W115" s="30">
        <f t="shared" si="20"/>
        <v>0</v>
      </c>
      <c r="X115" s="22">
        <f t="shared" si="21"/>
        <v>0</v>
      </c>
      <c r="Y115" s="22">
        <f t="shared" si="22"/>
        <v>0</v>
      </c>
      <c r="AA115" s="30">
        <f t="shared" si="23"/>
        <v>0</v>
      </c>
      <c r="AB115" s="22">
        <f t="shared" si="24"/>
        <v>0</v>
      </c>
      <c r="AC115" s="22">
        <f t="shared" ref="AC115:AC129" si="27">SUM(AA115*AB115)</f>
        <v>0</v>
      </c>
      <c r="AE115" s="30">
        <f t="shared" si="25"/>
        <v>0</v>
      </c>
      <c r="AF115" s="22">
        <f t="shared" ref="AF115:AF129" si="28">IF(O115+S115+W115+AA115 =0,0,(P115*O115 +T115*S115+ X115*W115 +AB115*AA115)/(O115+S115+W115+AA115))</f>
        <v>0</v>
      </c>
      <c r="AG115">
        <f t="shared" si="26"/>
        <v>0</v>
      </c>
      <c r="AH115" s="22"/>
    </row>
    <row r="116" spans="14:34" x14ac:dyDescent="0.45">
      <c r="N116" s="17">
        <v>2</v>
      </c>
      <c r="O116" s="30">
        <f t="shared" si="14"/>
        <v>0</v>
      </c>
      <c r="P116" s="22">
        <f t="shared" si="15"/>
        <v>0</v>
      </c>
      <c r="Q116" s="22">
        <f t="shared" si="16"/>
        <v>0</v>
      </c>
      <c r="S116" s="30">
        <f t="shared" si="17"/>
        <v>0</v>
      </c>
      <c r="T116" s="22">
        <f t="shared" si="18"/>
        <v>0</v>
      </c>
      <c r="U116" s="22">
        <f t="shared" si="19"/>
        <v>0</v>
      </c>
      <c r="W116" s="30">
        <f t="shared" si="20"/>
        <v>0</v>
      </c>
      <c r="X116" s="22">
        <f t="shared" si="21"/>
        <v>0</v>
      </c>
      <c r="Y116" s="22">
        <f t="shared" si="22"/>
        <v>0</v>
      </c>
      <c r="AA116" s="30">
        <f t="shared" si="23"/>
        <v>0</v>
      </c>
      <c r="AB116" s="22">
        <f t="shared" si="24"/>
        <v>0</v>
      </c>
      <c r="AC116" s="22">
        <f t="shared" si="27"/>
        <v>0</v>
      </c>
      <c r="AE116" s="30">
        <f t="shared" si="25"/>
        <v>0</v>
      </c>
      <c r="AF116" s="22">
        <f t="shared" si="28"/>
        <v>0</v>
      </c>
      <c r="AG116">
        <f t="shared" si="26"/>
        <v>0</v>
      </c>
      <c r="AH116" s="22"/>
    </row>
    <row r="117" spans="14:34" x14ac:dyDescent="0.45">
      <c r="N117" s="17">
        <v>3</v>
      </c>
      <c r="O117" s="30">
        <f t="shared" si="14"/>
        <v>0</v>
      </c>
      <c r="P117" s="22">
        <f t="shared" si="15"/>
        <v>0</v>
      </c>
      <c r="Q117" s="22">
        <f t="shared" si="16"/>
        <v>0</v>
      </c>
      <c r="S117" s="30">
        <f t="shared" si="17"/>
        <v>0</v>
      </c>
      <c r="T117" s="22">
        <f t="shared" si="18"/>
        <v>0</v>
      </c>
      <c r="U117" s="22">
        <f t="shared" si="19"/>
        <v>0</v>
      </c>
      <c r="W117" s="30">
        <f t="shared" si="20"/>
        <v>0</v>
      </c>
      <c r="X117" s="22">
        <f t="shared" si="21"/>
        <v>0</v>
      </c>
      <c r="Y117" s="22">
        <f t="shared" si="22"/>
        <v>0</v>
      </c>
      <c r="AA117" s="30">
        <f t="shared" si="23"/>
        <v>0</v>
      </c>
      <c r="AB117" s="22">
        <f t="shared" si="24"/>
        <v>0</v>
      </c>
      <c r="AC117" s="22">
        <f t="shared" si="27"/>
        <v>0</v>
      </c>
      <c r="AE117" s="30">
        <f t="shared" si="25"/>
        <v>0</v>
      </c>
      <c r="AF117" s="22">
        <f t="shared" si="28"/>
        <v>0</v>
      </c>
      <c r="AG117">
        <f t="shared" si="26"/>
        <v>0</v>
      </c>
      <c r="AH117" s="22"/>
    </row>
    <row r="118" spans="14:34" x14ac:dyDescent="0.45">
      <c r="N118" s="17">
        <v>4</v>
      </c>
      <c r="O118" s="30">
        <f t="shared" si="14"/>
        <v>0</v>
      </c>
      <c r="P118" s="22">
        <f t="shared" si="15"/>
        <v>0</v>
      </c>
      <c r="Q118" s="22">
        <f t="shared" si="16"/>
        <v>0</v>
      </c>
      <c r="S118" s="30">
        <f t="shared" si="17"/>
        <v>0</v>
      </c>
      <c r="T118" s="22">
        <f t="shared" si="18"/>
        <v>0</v>
      </c>
      <c r="U118" s="22">
        <f t="shared" si="19"/>
        <v>0</v>
      </c>
      <c r="W118" s="30">
        <f t="shared" si="20"/>
        <v>0</v>
      </c>
      <c r="X118" s="22">
        <f t="shared" si="21"/>
        <v>0</v>
      </c>
      <c r="Y118" s="22">
        <f t="shared" si="22"/>
        <v>0</v>
      </c>
      <c r="AA118" s="30">
        <f t="shared" si="23"/>
        <v>0</v>
      </c>
      <c r="AB118" s="22">
        <f t="shared" si="24"/>
        <v>0</v>
      </c>
      <c r="AC118" s="22">
        <f t="shared" si="27"/>
        <v>0</v>
      </c>
      <c r="AE118" s="30">
        <f t="shared" si="25"/>
        <v>0</v>
      </c>
      <c r="AF118" s="22">
        <f t="shared" si="28"/>
        <v>0</v>
      </c>
      <c r="AG118">
        <f t="shared" si="26"/>
        <v>0</v>
      </c>
      <c r="AH118" s="22"/>
    </row>
    <row r="119" spans="14:34" x14ac:dyDescent="0.45">
      <c r="N119" s="17">
        <v>5</v>
      </c>
      <c r="O119" s="30">
        <f t="shared" si="14"/>
        <v>0</v>
      </c>
      <c r="P119" s="22">
        <f t="shared" si="15"/>
        <v>0</v>
      </c>
      <c r="Q119" s="22">
        <f t="shared" si="16"/>
        <v>0</v>
      </c>
      <c r="S119" s="30">
        <f t="shared" si="17"/>
        <v>0</v>
      </c>
      <c r="T119" s="22">
        <f t="shared" si="18"/>
        <v>0</v>
      </c>
      <c r="U119" s="22">
        <f t="shared" si="19"/>
        <v>0</v>
      </c>
      <c r="W119" s="30">
        <f t="shared" si="20"/>
        <v>0</v>
      </c>
      <c r="X119" s="22">
        <f t="shared" si="21"/>
        <v>0</v>
      </c>
      <c r="Y119" s="22">
        <f t="shared" si="22"/>
        <v>0</v>
      </c>
      <c r="AA119" s="30">
        <f t="shared" si="23"/>
        <v>0</v>
      </c>
      <c r="AB119" s="22">
        <f t="shared" si="24"/>
        <v>0</v>
      </c>
      <c r="AC119" s="22">
        <f t="shared" si="27"/>
        <v>0</v>
      </c>
      <c r="AE119" s="30">
        <f t="shared" si="25"/>
        <v>0</v>
      </c>
      <c r="AF119" s="22">
        <f t="shared" si="28"/>
        <v>0</v>
      </c>
      <c r="AG119">
        <f t="shared" si="26"/>
        <v>0</v>
      </c>
      <c r="AH119" s="22"/>
    </row>
    <row r="120" spans="14:34" x14ac:dyDescent="0.45">
      <c r="N120" s="17">
        <v>6</v>
      </c>
      <c r="O120" s="30">
        <f t="shared" si="14"/>
        <v>0</v>
      </c>
      <c r="P120" s="22">
        <f t="shared" si="15"/>
        <v>0</v>
      </c>
      <c r="Q120" s="22">
        <f t="shared" si="16"/>
        <v>0</v>
      </c>
      <c r="S120" s="30">
        <f t="shared" si="17"/>
        <v>0</v>
      </c>
      <c r="T120" s="22">
        <f t="shared" si="18"/>
        <v>0</v>
      </c>
      <c r="U120" s="22">
        <f t="shared" si="19"/>
        <v>0</v>
      </c>
      <c r="W120" s="30">
        <f t="shared" si="20"/>
        <v>0</v>
      </c>
      <c r="X120" s="22">
        <f t="shared" si="21"/>
        <v>0</v>
      </c>
      <c r="Y120" s="22">
        <f t="shared" si="22"/>
        <v>0</v>
      </c>
      <c r="AA120" s="30">
        <f t="shared" si="23"/>
        <v>0</v>
      </c>
      <c r="AB120" s="22">
        <f t="shared" si="24"/>
        <v>0</v>
      </c>
      <c r="AC120" s="22">
        <f t="shared" si="27"/>
        <v>0</v>
      </c>
      <c r="AE120" s="30">
        <f t="shared" si="25"/>
        <v>0</v>
      </c>
      <c r="AF120" s="22">
        <f t="shared" si="28"/>
        <v>0</v>
      </c>
      <c r="AG120">
        <f t="shared" si="26"/>
        <v>0</v>
      </c>
      <c r="AH120" s="22"/>
    </row>
    <row r="121" spans="14:34" x14ac:dyDescent="0.45">
      <c r="N121" s="17">
        <v>7</v>
      </c>
      <c r="O121" s="30">
        <f t="shared" si="14"/>
        <v>0</v>
      </c>
      <c r="P121" s="22">
        <f t="shared" si="15"/>
        <v>0</v>
      </c>
      <c r="Q121" s="22">
        <f t="shared" si="16"/>
        <v>0</v>
      </c>
      <c r="S121" s="30">
        <f t="shared" si="17"/>
        <v>0</v>
      </c>
      <c r="T121" s="22">
        <f t="shared" si="18"/>
        <v>0</v>
      </c>
      <c r="U121" s="22">
        <f t="shared" si="19"/>
        <v>0</v>
      </c>
      <c r="W121" s="30">
        <f t="shared" si="20"/>
        <v>0</v>
      </c>
      <c r="X121" s="22">
        <f t="shared" si="21"/>
        <v>0</v>
      </c>
      <c r="Y121" s="22">
        <f t="shared" si="22"/>
        <v>0</v>
      </c>
      <c r="AA121" s="30">
        <f t="shared" si="23"/>
        <v>0</v>
      </c>
      <c r="AB121" s="22">
        <f t="shared" si="24"/>
        <v>0</v>
      </c>
      <c r="AC121" s="22">
        <f t="shared" si="27"/>
        <v>0</v>
      </c>
      <c r="AE121" s="30">
        <f t="shared" si="25"/>
        <v>0</v>
      </c>
      <c r="AF121" s="22">
        <f t="shared" si="28"/>
        <v>0</v>
      </c>
      <c r="AG121">
        <f t="shared" si="26"/>
        <v>0</v>
      </c>
      <c r="AH121" s="22"/>
    </row>
    <row r="122" spans="14:34" x14ac:dyDescent="0.45">
      <c r="N122" s="17">
        <v>8</v>
      </c>
      <c r="O122" s="30">
        <f t="shared" si="14"/>
        <v>0</v>
      </c>
      <c r="P122" s="22">
        <f t="shared" si="15"/>
        <v>0</v>
      </c>
      <c r="Q122" s="22">
        <f t="shared" si="16"/>
        <v>0</v>
      </c>
      <c r="S122" s="30">
        <f t="shared" si="17"/>
        <v>0</v>
      </c>
      <c r="T122" s="22">
        <f t="shared" si="18"/>
        <v>0</v>
      </c>
      <c r="U122" s="22">
        <f t="shared" si="19"/>
        <v>0</v>
      </c>
      <c r="W122" s="30">
        <f t="shared" si="20"/>
        <v>0</v>
      </c>
      <c r="X122" s="22">
        <f t="shared" si="21"/>
        <v>0</v>
      </c>
      <c r="Y122" s="22">
        <f t="shared" si="22"/>
        <v>0</v>
      </c>
      <c r="AA122" s="30">
        <f t="shared" si="23"/>
        <v>0</v>
      </c>
      <c r="AB122" s="22">
        <f t="shared" si="24"/>
        <v>0</v>
      </c>
      <c r="AC122" s="22">
        <f t="shared" si="27"/>
        <v>0</v>
      </c>
      <c r="AE122" s="30">
        <f t="shared" si="25"/>
        <v>0</v>
      </c>
      <c r="AF122" s="22">
        <f t="shared" si="28"/>
        <v>0</v>
      </c>
      <c r="AG122">
        <f t="shared" si="26"/>
        <v>0</v>
      </c>
      <c r="AH122" s="22"/>
    </row>
    <row r="123" spans="14:34" x14ac:dyDescent="0.45">
      <c r="N123" s="17">
        <v>9</v>
      </c>
      <c r="O123" s="30">
        <f t="shared" si="14"/>
        <v>0</v>
      </c>
      <c r="P123" s="22">
        <f t="shared" si="15"/>
        <v>0</v>
      </c>
      <c r="Q123" s="22">
        <f t="shared" si="16"/>
        <v>0</v>
      </c>
      <c r="S123" s="30">
        <f t="shared" si="17"/>
        <v>0</v>
      </c>
      <c r="T123" s="22">
        <f t="shared" si="18"/>
        <v>0</v>
      </c>
      <c r="U123" s="22">
        <f t="shared" si="19"/>
        <v>0</v>
      </c>
      <c r="W123" s="30">
        <f t="shared" si="20"/>
        <v>0</v>
      </c>
      <c r="X123" s="22">
        <f t="shared" si="21"/>
        <v>0</v>
      </c>
      <c r="Y123" s="22">
        <f t="shared" si="22"/>
        <v>0</v>
      </c>
      <c r="AA123" s="30">
        <f t="shared" si="23"/>
        <v>0</v>
      </c>
      <c r="AB123" s="22">
        <f t="shared" si="24"/>
        <v>0</v>
      </c>
      <c r="AC123" s="22">
        <f t="shared" si="27"/>
        <v>0</v>
      </c>
      <c r="AE123" s="30">
        <f t="shared" si="25"/>
        <v>0</v>
      </c>
      <c r="AF123" s="22">
        <f t="shared" si="28"/>
        <v>0</v>
      </c>
      <c r="AG123">
        <f t="shared" si="26"/>
        <v>0</v>
      </c>
      <c r="AH123" s="22"/>
    </row>
    <row r="124" spans="14:34" x14ac:dyDescent="0.45">
      <c r="N124" s="17">
        <v>10</v>
      </c>
      <c r="O124" s="30">
        <f t="shared" si="14"/>
        <v>0</v>
      </c>
      <c r="P124" s="22">
        <f t="shared" si="15"/>
        <v>0</v>
      </c>
      <c r="Q124" s="22">
        <f t="shared" si="16"/>
        <v>0</v>
      </c>
      <c r="S124" s="30">
        <f t="shared" si="17"/>
        <v>0</v>
      </c>
      <c r="T124" s="22">
        <f t="shared" si="18"/>
        <v>0</v>
      </c>
      <c r="U124" s="22">
        <f t="shared" si="19"/>
        <v>0</v>
      </c>
      <c r="W124" s="30">
        <f t="shared" si="20"/>
        <v>0</v>
      </c>
      <c r="X124" s="22">
        <f t="shared" si="21"/>
        <v>0</v>
      </c>
      <c r="Y124" s="22">
        <f t="shared" si="22"/>
        <v>0</v>
      </c>
      <c r="AA124" s="30">
        <f t="shared" si="23"/>
        <v>0</v>
      </c>
      <c r="AB124" s="22">
        <f t="shared" si="24"/>
        <v>0</v>
      </c>
      <c r="AC124" s="22">
        <f t="shared" si="27"/>
        <v>0</v>
      </c>
      <c r="AE124" s="30">
        <f t="shared" si="25"/>
        <v>0</v>
      </c>
      <c r="AF124" s="22">
        <f t="shared" si="28"/>
        <v>0</v>
      </c>
      <c r="AG124">
        <f t="shared" si="26"/>
        <v>0</v>
      </c>
      <c r="AH124" s="22"/>
    </row>
    <row r="125" spans="14:34" x14ac:dyDescent="0.45">
      <c r="N125" s="17">
        <v>11</v>
      </c>
      <c r="O125" s="30">
        <f t="shared" si="14"/>
        <v>0</v>
      </c>
      <c r="P125" s="22">
        <f t="shared" si="15"/>
        <v>0</v>
      </c>
      <c r="Q125" s="22">
        <f t="shared" si="16"/>
        <v>0</v>
      </c>
      <c r="S125" s="30">
        <f t="shared" si="17"/>
        <v>0</v>
      </c>
      <c r="T125" s="22">
        <f t="shared" si="18"/>
        <v>0</v>
      </c>
      <c r="U125" s="22">
        <f t="shared" si="19"/>
        <v>0</v>
      </c>
      <c r="W125" s="30">
        <f t="shared" si="20"/>
        <v>0</v>
      </c>
      <c r="X125" s="22">
        <f t="shared" si="21"/>
        <v>0</v>
      </c>
      <c r="Y125" s="22">
        <f t="shared" si="22"/>
        <v>0</v>
      </c>
      <c r="AA125" s="30">
        <f t="shared" si="23"/>
        <v>0</v>
      </c>
      <c r="AB125" s="22">
        <f t="shared" si="24"/>
        <v>0</v>
      </c>
      <c r="AC125" s="22">
        <f t="shared" si="27"/>
        <v>0</v>
      </c>
      <c r="AE125" s="30">
        <f t="shared" si="25"/>
        <v>0</v>
      </c>
      <c r="AF125" s="22">
        <f t="shared" si="28"/>
        <v>0</v>
      </c>
      <c r="AG125">
        <f t="shared" si="26"/>
        <v>0</v>
      </c>
      <c r="AH125" s="22"/>
    </row>
    <row r="126" spans="14:34" x14ac:dyDescent="0.45">
      <c r="N126" s="17">
        <v>12</v>
      </c>
      <c r="O126" s="30">
        <f t="shared" si="14"/>
        <v>0</v>
      </c>
      <c r="P126" s="22">
        <f t="shared" si="15"/>
        <v>0</v>
      </c>
      <c r="Q126" s="22">
        <f t="shared" si="16"/>
        <v>0</v>
      </c>
      <c r="S126" s="30">
        <f t="shared" si="17"/>
        <v>0</v>
      </c>
      <c r="T126" s="22">
        <f t="shared" si="18"/>
        <v>0</v>
      </c>
      <c r="U126" s="22">
        <f t="shared" si="19"/>
        <v>0</v>
      </c>
      <c r="W126" s="30">
        <f t="shared" si="20"/>
        <v>0</v>
      </c>
      <c r="X126" s="22">
        <f t="shared" si="21"/>
        <v>0</v>
      </c>
      <c r="Y126" s="22">
        <f t="shared" si="22"/>
        <v>0</v>
      </c>
      <c r="AA126" s="30">
        <f t="shared" si="23"/>
        <v>0</v>
      </c>
      <c r="AB126" s="22">
        <f t="shared" si="24"/>
        <v>0</v>
      </c>
      <c r="AC126" s="22">
        <f t="shared" si="27"/>
        <v>0</v>
      </c>
      <c r="AE126" s="30">
        <f t="shared" si="25"/>
        <v>0</v>
      </c>
      <c r="AF126" s="22">
        <f t="shared" si="28"/>
        <v>0</v>
      </c>
      <c r="AG126">
        <f t="shared" si="26"/>
        <v>0</v>
      </c>
      <c r="AH126" s="22"/>
    </row>
    <row r="127" spans="14:34" x14ac:dyDescent="0.45">
      <c r="N127" s="17">
        <v>13</v>
      </c>
      <c r="O127" s="30">
        <f t="shared" si="14"/>
        <v>0</v>
      </c>
      <c r="P127" s="22">
        <f t="shared" si="15"/>
        <v>0</v>
      </c>
      <c r="Q127" s="22">
        <f t="shared" si="16"/>
        <v>0</v>
      </c>
      <c r="S127" s="30">
        <f t="shared" si="17"/>
        <v>0</v>
      </c>
      <c r="T127" s="22">
        <f t="shared" si="18"/>
        <v>0</v>
      </c>
      <c r="U127" s="22">
        <f t="shared" si="19"/>
        <v>0</v>
      </c>
      <c r="W127" s="30">
        <f t="shared" si="20"/>
        <v>0</v>
      </c>
      <c r="X127" s="22">
        <f t="shared" si="21"/>
        <v>0</v>
      </c>
      <c r="Y127" s="22">
        <f t="shared" si="22"/>
        <v>0</v>
      </c>
      <c r="AA127" s="30">
        <f t="shared" si="23"/>
        <v>0</v>
      </c>
      <c r="AB127" s="22">
        <f t="shared" si="24"/>
        <v>0</v>
      </c>
      <c r="AC127" s="22">
        <f t="shared" si="27"/>
        <v>0</v>
      </c>
      <c r="AE127" s="30">
        <f t="shared" si="25"/>
        <v>0</v>
      </c>
      <c r="AF127" s="22">
        <f t="shared" si="28"/>
        <v>0</v>
      </c>
      <c r="AG127">
        <f t="shared" si="26"/>
        <v>0</v>
      </c>
      <c r="AH127" s="22"/>
    </row>
    <row r="128" spans="14:34" x14ac:dyDescent="0.45">
      <c r="N128" s="17">
        <v>14</v>
      </c>
      <c r="O128" s="30">
        <f t="shared" si="14"/>
        <v>0</v>
      </c>
      <c r="P128" s="22">
        <f t="shared" si="15"/>
        <v>0</v>
      </c>
      <c r="Q128" s="22">
        <f t="shared" si="16"/>
        <v>0</v>
      </c>
      <c r="S128" s="30">
        <f t="shared" si="17"/>
        <v>0</v>
      </c>
      <c r="T128" s="22">
        <f t="shared" si="18"/>
        <v>0</v>
      </c>
      <c r="U128" s="22">
        <f t="shared" si="19"/>
        <v>0</v>
      </c>
      <c r="W128" s="30">
        <f t="shared" si="20"/>
        <v>0</v>
      </c>
      <c r="X128" s="22">
        <f t="shared" si="21"/>
        <v>0</v>
      </c>
      <c r="Y128" s="22">
        <f t="shared" si="22"/>
        <v>0</v>
      </c>
      <c r="AA128" s="30">
        <f t="shared" si="23"/>
        <v>0</v>
      </c>
      <c r="AB128" s="22">
        <f t="shared" si="24"/>
        <v>0</v>
      </c>
      <c r="AC128" s="22">
        <f t="shared" si="27"/>
        <v>0</v>
      </c>
      <c r="AE128" s="30">
        <f t="shared" si="25"/>
        <v>0</v>
      </c>
      <c r="AF128" s="22">
        <f t="shared" si="28"/>
        <v>0</v>
      </c>
      <c r="AG128">
        <f t="shared" si="26"/>
        <v>0</v>
      </c>
      <c r="AH128" s="22"/>
    </row>
    <row r="129" spans="14:34" x14ac:dyDescent="0.45">
      <c r="N129" s="17" t="s">
        <v>53</v>
      </c>
      <c r="O129" s="30">
        <f t="shared" si="14"/>
        <v>0</v>
      </c>
      <c r="P129" s="22">
        <f t="shared" si="15"/>
        <v>0</v>
      </c>
      <c r="Q129" s="22">
        <f t="shared" si="16"/>
        <v>0</v>
      </c>
      <c r="S129" s="30">
        <f t="shared" si="17"/>
        <v>0</v>
      </c>
      <c r="T129" s="22">
        <f t="shared" si="18"/>
        <v>0</v>
      </c>
      <c r="U129" s="22">
        <f t="shared" si="19"/>
        <v>0</v>
      </c>
      <c r="W129" s="30">
        <f t="shared" si="20"/>
        <v>0</v>
      </c>
      <c r="X129" s="22">
        <f t="shared" si="21"/>
        <v>0</v>
      </c>
      <c r="Y129" s="22">
        <f t="shared" si="22"/>
        <v>0</v>
      </c>
      <c r="AA129" s="30">
        <f t="shared" si="23"/>
        <v>0</v>
      </c>
      <c r="AB129" s="22">
        <f t="shared" si="24"/>
        <v>0</v>
      </c>
      <c r="AC129" s="22">
        <f t="shared" si="27"/>
        <v>0</v>
      </c>
      <c r="AE129" s="30">
        <f t="shared" si="25"/>
        <v>0</v>
      </c>
      <c r="AF129" s="22">
        <f t="shared" si="28"/>
        <v>0</v>
      </c>
      <c r="AG129">
        <f t="shared" si="26"/>
        <v>0</v>
      </c>
      <c r="AH129" s="22"/>
    </row>
    <row r="131" spans="14:34" x14ac:dyDescent="0.45">
      <c r="N131" t="s">
        <v>54</v>
      </c>
      <c r="O131" s="38">
        <f>SUM(O114:O129)</f>
        <v>0</v>
      </c>
      <c r="Q131" s="22">
        <f>SUM(Q114:Q129)</f>
        <v>0</v>
      </c>
      <c r="S131" s="30">
        <f>SUM(S114:S129)</f>
        <v>0</v>
      </c>
      <c r="U131" s="22">
        <f>SUM(U114:U129)</f>
        <v>0</v>
      </c>
      <c r="W131" s="38">
        <f>SUM(W114:W129)</f>
        <v>0</v>
      </c>
      <c r="Y131" s="22">
        <f>SUM(Y114:Y129)</f>
        <v>0</v>
      </c>
      <c r="AA131" s="38">
        <f>SUM(AA114:AA129)</f>
        <v>0</v>
      </c>
      <c r="AC131" s="22">
        <f>SUM(AC114:AC129)</f>
        <v>0</v>
      </c>
      <c r="AE131" s="31">
        <f>SUM(AE114:AE129)</f>
        <v>0</v>
      </c>
      <c r="AF131" s="2"/>
      <c r="AG131">
        <f>SUM(AG114:AG129)</f>
        <v>0</v>
      </c>
      <c r="AH131" s="22"/>
    </row>
    <row r="135" spans="14:34" x14ac:dyDescent="0.45">
      <c r="N135" s="3" t="s">
        <v>26</v>
      </c>
      <c r="P135" s="5" t="str">
        <f>($C$3)</f>
        <v>p7eINT_metier</v>
      </c>
      <c r="T135" s="6" t="s">
        <v>27</v>
      </c>
      <c r="W135" s="7" t="str">
        <f>($C$5)</f>
        <v>Plaice VIIe - International (Used metier based datasets)</v>
      </c>
    </row>
    <row r="136" spans="14:34" x14ac:dyDescent="0.45">
      <c r="N136" s="3"/>
    </row>
    <row r="137" spans="14:34" x14ac:dyDescent="0.45">
      <c r="N137" s="6" t="s">
        <v>29</v>
      </c>
      <c r="P137" s="5">
        <f>($B$7)</f>
        <v>2009</v>
      </c>
      <c r="Q137" s="9"/>
      <c r="R137" s="9"/>
      <c r="S137" s="9"/>
      <c r="T137" s="6" t="s">
        <v>30</v>
      </c>
      <c r="U137" s="10"/>
      <c r="W137" s="5" t="str">
        <f>($D$7)</f>
        <v>Combined</v>
      </c>
    </row>
    <row r="138" spans="14:34" x14ac:dyDescent="0.45">
      <c r="N138" s="6"/>
      <c r="P138" s="6"/>
      <c r="Q138" s="9"/>
      <c r="R138" s="9"/>
      <c r="S138" s="9"/>
      <c r="U138" s="10"/>
    </row>
    <row r="139" spans="14:34" x14ac:dyDescent="0.45">
      <c r="N139" s="6" t="s">
        <v>32</v>
      </c>
      <c r="P139" s="36">
        <f>($F$7)</f>
        <v>42191</v>
      </c>
      <c r="Q139" s="2"/>
      <c r="R139" s="2"/>
      <c r="T139" s="6" t="s">
        <v>33</v>
      </c>
      <c r="U139" s="2"/>
      <c r="W139" s="5" t="str">
        <f>($J$7)</f>
        <v>idh</v>
      </c>
    </row>
    <row r="142" spans="14:34" x14ac:dyDescent="0.45">
      <c r="N142" s="15" t="s">
        <v>68</v>
      </c>
      <c r="X142" s="57" t="s">
        <v>107</v>
      </c>
    </row>
    <row r="143" spans="14:34" x14ac:dyDescent="0.45">
      <c r="X143" s="57" t="s">
        <v>108</v>
      </c>
    </row>
    <row r="144" spans="14:34" x14ac:dyDescent="0.45">
      <c r="N144" s="3" t="s">
        <v>78</v>
      </c>
      <c r="S144">
        <v>-2E-3</v>
      </c>
      <c r="T144">
        <v>0.1595</v>
      </c>
      <c r="W144">
        <v>0.12740000000000001</v>
      </c>
    </row>
    <row r="145" spans="10:39" x14ac:dyDescent="0.45">
      <c r="AH145" s="66"/>
      <c r="AI145" s="66"/>
      <c r="AJ145" s="67"/>
      <c r="AK145" s="67"/>
      <c r="AL145" s="67"/>
      <c r="AM145" s="67"/>
    </row>
    <row r="146" spans="10:39" x14ac:dyDescent="0.45">
      <c r="O146" s="37" t="str">
        <f>J13</f>
        <v>TOTAL</v>
      </c>
      <c r="P146" s="2"/>
      <c r="AA146" s="42" t="s">
        <v>79</v>
      </c>
      <c r="AF146" s="42" t="s">
        <v>79</v>
      </c>
      <c r="AH146" s="66"/>
      <c r="AI146" s="66"/>
      <c r="AJ146" s="68" t="s">
        <v>79</v>
      </c>
      <c r="AK146" s="67"/>
      <c r="AL146" s="67"/>
      <c r="AM146" s="67"/>
    </row>
    <row r="147" spans="10:39" x14ac:dyDescent="0.45">
      <c r="O147" s="37" t="str">
        <f>J14</f>
        <v>ANNUAL</v>
      </c>
      <c r="P147" s="2"/>
      <c r="S147" t="s">
        <v>80</v>
      </c>
      <c r="T147" t="s">
        <v>81</v>
      </c>
      <c r="AA147" s="42" t="s">
        <v>82</v>
      </c>
      <c r="AE147" t="s">
        <v>80</v>
      </c>
      <c r="AF147" s="42" t="s">
        <v>82</v>
      </c>
      <c r="AH147" s="66"/>
      <c r="AI147" s="66"/>
      <c r="AJ147" s="68" t="s">
        <v>83</v>
      </c>
      <c r="AK147" s="67"/>
      <c r="AL147" s="67"/>
      <c r="AM147" s="67"/>
    </row>
    <row r="148" spans="10:39" x14ac:dyDescent="0.45">
      <c r="N148" s="17" t="s">
        <v>40</v>
      </c>
      <c r="O148" s="10" t="s">
        <v>74</v>
      </c>
      <c r="P148" s="10" t="s">
        <v>75</v>
      </c>
      <c r="S148" t="s">
        <v>84</v>
      </c>
      <c r="T148" t="s">
        <v>85</v>
      </c>
      <c r="W148" t="s">
        <v>86</v>
      </c>
      <c r="X148" t="s">
        <v>87</v>
      </c>
      <c r="AA148" s="42" t="s">
        <v>88</v>
      </c>
      <c r="AE148" t="s">
        <v>89</v>
      </c>
      <c r="AF148" s="42" t="s">
        <v>90</v>
      </c>
      <c r="AH148" s="66"/>
      <c r="AI148" s="66"/>
      <c r="AJ148" s="68" t="s">
        <v>91</v>
      </c>
      <c r="AK148" s="67"/>
      <c r="AL148" s="67"/>
      <c r="AM148" s="67"/>
    </row>
    <row r="149" spans="10:39" x14ac:dyDescent="0.45">
      <c r="N149" s="17">
        <v>0</v>
      </c>
      <c r="O149" s="30">
        <f t="shared" ref="O149:O164" si="29">SUM(AE81+AE114)</f>
        <v>0</v>
      </c>
      <c r="P149" s="22">
        <f t="shared" ref="P149:P164" si="30">IF(AE81+AE114=0,0,(AE81*AF81+AE114* AF114)/(AE81+AE114))</f>
        <v>0</v>
      </c>
      <c r="Q149" s="22">
        <f t="shared" ref="Q149:Q164" si="31">SUM(O149*P149)</f>
        <v>0</v>
      </c>
      <c r="AF149" s="42"/>
      <c r="AH149" s="66"/>
      <c r="AI149" s="66"/>
      <c r="AJ149" s="67">
        <f t="shared" ref="AJ149:AJ164" si="32">SUM(O149*P149)</f>
        <v>0</v>
      </c>
      <c r="AK149" s="67"/>
      <c r="AL149" s="69">
        <f t="shared" ref="AL149:AL164" si="33">SUM(P149*$AJ$168)</f>
        <v>0</v>
      </c>
      <c r="AM149" s="67"/>
    </row>
    <row r="150" spans="10:39" x14ac:dyDescent="0.45">
      <c r="J150" s="56"/>
      <c r="N150" s="17">
        <v>1</v>
      </c>
      <c r="O150" s="30">
        <f t="shared" si="29"/>
        <v>5223.5817757126633</v>
      </c>
      <c r="P150" s="22">
        <f t="shared" si="30"/>
        <v>0.25726733890891007</v>
      </c>
      <c r="Q150" s="22">
        <f t="shared" si="31"/>
        <v>1343.856983010676</v>
      </c>
      <c r="S150">
        <v>1.5</v>
      </c>
      <c r="T150" s="22">
        <f t="shared" ref="T150:T164" si="34">P150</f>
        <v>0.25726733890891007</v>
      </c>
      <c r="W150" s="22">
        <f>SUM(($S$144*S150^2)+($T$144*S150)-$W$144)</f>
        <v>0.10735</v>
      </c>
      <c r="X150">
        <f>SUM(O150*W150)</f>
        <v>560.7515036227544</v>
      </c>
      <c r="AA150" s="43">
        <f>SUM(W150*$X$168)</f>
        <v>0.10020585016043479</v>
      </c>
      <c r="AE150">
        <v>1</v>
      </c>
      <c r="AF150" s="43">
        <f>SUM(($S$144*AE150^2)+($T$144*AE150)-$W$144)*$X$168</f>
        <v>2.8096842942050174E-2</v>
      </c>
      <c r="AH150" s="66"/>
      <c r="AI150" s="66"/>
      <c r="AJ150" s="67">
        <f>SUM(O150*P150)</f>
        <v>1343.856983010676</v>
      </c>
      <c r="AK150" s="67"/>
      <c r="AL150" s="69">
        <f t="shared" si="33"/>
        <v>0.25726432170990376</v>
      </c>
      <c r="AM150" s="67"/>
    </row>
    <row r="151" spans="10:39" x14ac:dyDescent="0.45">
      <c r="J151" s="56"/>
      <c r="N151" s="17">
        <v>2</v>
      </c>
      <c r="O151" s="30">
        <f t="shared" si="29"/>
        <v>646646.01671601715</v>
      </c>
      <c r="P151" s="22">
        <f t="shared" si="30"/>
        <v>0.3099488021855954</v>
      </c>
      <c r="Q151" s="22">
        <f t="shared" si="31"/>
        <v>200427.15831921602</v>
      </c>
      <c r="S151">
        <v>2.5</v>
      </c>
      <c r="T151" s="22">
        <f t="shared" si="34"/>
        <v>0.3099488021855954</v>
      </c>
      <c r="W151" s="22">
        <f t="shared" ref="W151:W164" si="35">SUM(($S$144*S151^2)+($T$144*S151)-$W$144)</f>
        <v>0.25884999999999997</v>
      </c>
      <c r="X151">
        <f t="shared" ref="X151:X164" si="36">SUM(O151*W151)</f>
        <v>167384.32142694102</v>
      </c>
      <c r="AA151" s="43">
        <f t="shared" ref="AA151:AA164" si="37">SUM(W151*$X$168)</f>
        <v>0.24162351480231525</v>
      </c>
      <c r="AE151">
        <v>2</v>
      </c>
      <c r="AF151" s="43">
        <f t="shared" ref="AF151:AF164" si="38">SUM(($S$144*AE151^2)+($T$144*AE151)-$W$144)*$X$168</f>
        <v>0.17138140744718983</v>
      </c>
      <c r="AH151" s="66"/>
      <c r="AI151" s="66"/>
      <c r="AJ151" s="67">
        <f t="shared" si="32"/>
        <v>200427.15831921602</v>
      </c>
      <c r="AK151" s="67"/>
      <c r="AL151" s="69">
        <f t="shared" si="33"/>
        <v>0.30994516714501108</v>
      </c>
      <c r="AM151" s="67"/>
    </row>
    <row r="152" spans="10:39" x14ac:dyDescent="0.45">
      <c r="J152" s="56"/>
      <c r="N152" s="17">
        <v>3</v>
      </c>
      <c r="O152" s="30">
        <f t="shared" si="29"/>
        <v>1255184.6090725453</v>
      </c>
      <c r="P152" s="22">
        <f t="shared" si="30"/>
        <v>0.36716094653525461</v>
      </c>
      <c r="Q152" s="22">
        <f t="shared" si="31"/>
        <v>460854.76914355927</v>
      </c>
      <c r="S152">
        <v>3.5</v>
      </c>
      <c r="T152" s="22">
        <f t="shared" si="34"/>
        <v>0.36716094653525461</v>
      </c>
      <c r="W152" s="22">
        <f t="shared" si="35"/>
        <v>0.40635000000000004</v>
      </c>
      <c r="X152">
        <f t="shared" si="36"/>
        <v>510044.26589662884</v>
      </c>
      <c r="AA152" s="43">
        <f t="shared" si="37"/>
        <v>0.37930737971767753</v>
      </c>
      <c r="AE152">
        <v>3</v>
      </c>
      <c r="AF152" s="43">
        <f t="shared" si="38"/>
        <v>0.31093217222581121</v>
      </c>
      <c r="AH152" s="66"/>
      <c r="AI152" s="66"/>
      <c r="AJ152" s="67">
        <f t="shared" si="32"/>
        <v>460854.76914355927</v>
      </c>
      <c r="AK152" s="67"/>
      <c r="AL152" s="69">
        <f t="shared" si="33"/>
        <v>0.36715664051783425</v>
      </c>
      <c r="AM152" s="67"/>
    </row>
    <row r="153" spans="10:39" x14ac:dyDescent="0.45">
      <c r="J153" s="56"/>
      <c r="N153" s="17">
        <v>4</v>
      </c>
      <c r="O153" s="30">
        <f t="shared" si="29"/>
        <v>296652.18100650789</v>
      </c>
      <c r="P153" s="22">
        <f t="shared" si="30"/>
        <v>0.4649664823753758</v>
      </c>
      <c r="Q153" s="22">
        <f t="shared" si="31"/>
        <v>137933.32109157924</v>
      </c>
      <c r="S153">
        <v>4.5</v>
      </c>
      <c r="T153" s="22">
        <f t="shared" si="34"/>
        <v>0.4649664823753758</v>
      </c>
      <c r="W153" s="22">
        <f t="shared" si="35"/>
        <v>0.54984999999999995</v>
      </c>
      <c r="X153">
        <f t="shared" si="36"/>
        <v>163114.20172642835</v>
      </c>
      <c r="AA153" s="43">
        <f t="shared" si="37"/>
        <v>0.51325744490652137</v>
      </c>
      <c r="AE153">
        <v>4</v>
      </c>
      <c r="AF153" s="43">
        <f t="shared" si="38"/>
        <v>0.44674913727791421</v>
      </c>
      <c r="AH153" s="66"/>
      <c r="AI153" s="66"/>
      <c r="AJ153" s="67">
        <f t="shared" si="32"/>
        <v>137933.32109157924</v>
      </c>
      <c r="AK153" s="67"/>
      <c r="AL153" s="69">
        <f t="shared" si="33"/>
        <v>0.46496102930692751</v>
      </c>
      <c r="AM153" s="67"/>
    </row>
    <row r="154" spans="10:39" x14ac:dyDescent="0.45">
      <c r="J154" s="56"/>
      <c r="N154" s="17">
        <v>5</v>
      </c>
      <c r="O154" s="30">
        <f t="shared" si="29"/>
        <v>150868.09393653058</v>
      </c>
      <c r="P154" s="22">
        <f t="shared" si="30"/>
        <v>0.57647532787421463</v>
      </c>
      <c r="Q154" s="22">
        <f t="shared" si="31"/>
        <v>86971.733917819278</v>
      </c>
      <c r="S154">
        <v>5.5</v>
      </c>
      <c r="T154" s="22">
        <f t="shared" si="34"/>
        <v>0.57647532787421463</v>
      </c>
      <c r="W154" s="22">
        <f t="shared" si="35"/>
        <v>0.68934999999999991</v>
      </c>
      <c r="X154">
        <f t="shared" si="36"/>
        <v>104000.92055514734</v>
      </c>
      <c r="AA154" s="43">
        <f t="shared" si="37"/>
        <v>0.64347371036884693</v>
      </c>
      <c r="AE154">
        <v>5</v>
      </c>
      <c r="AF154" s="43">
        <f t="shared" si="38"/>
        <v>0.57883230260349883</v>
      </c>
      <c r="AH154" s="66"/>
      <c r="AI154" s="66"/>
      <c r="AJ154" s="67">
        <f t="shared" si="32"/>
        <v>86971.733917819278</v>
      </c>
      <c r="AK154" s="67"/>
      <c r="AL154" s="69">
        <f t="shared" si="33"/>
        <v>0.57646856704404559</v>
      </c>
      <c r="AM154" s="67"/>
    </row>
    <row r="155" spans="10:39" x14ac:dyDescent="0.45">
      <c r="J155" s="56"/>
      <c r="N155" s="17">
        <v>6</v>
      </c>
      <c r="O155" s="30">
        <f t="shared" si="29"/>
        <v>78910.727330431328</v>
      </c>
      <c r="P155" s="22">
        <f t="shared" si="30"/>
        <v>0.65512751147047332</v>
      </c>
      <c r="Q155" s="22">
        <f t="shared" si="31"/>
        <v>51696.588424310539</v>
      </c>
      <c r="S155">
        <v>6.5</v>
      </c>
      <c r="T155" s="22">
        <f t="shared" si="34"/>
        <v>0.65512751147047332</v>
      </c>
      <c r="W155" s="22">
        <f t="shared" si="35"/>
        <v>0.82485000000000008</v>
      </c>
      <c r="X155">
        <f t="shared" si="36"/>
        <v>65089.513438506285</v>
      </c>
      <c r="AA155" s="43">
        <f t="shared" si="37"/>
        <v>0.76995617610465439</v>
      </c>
      <c r="AE155">
        <v>6</v>
      </c>
      <c r="AF155" s="43">
        <f t="shared" si="38"/>
        <v>0.70718166820256545</v>
      </c>
      <c r="AH155" s="66"/>
      <c r="AI155" s="66"/>
      <c r="AJ155" s="67">
        <f t="shared" si="32"/>
        <v>51696.588424310539</v>
      </c>
      <c r="AK155" s="67"/>
      <c r="AL155" s="69">
        <f t="shared" si="33"/>
        <v>0.65511982821738346</v>
      </c>
      <c r="AM155" s="67"/>
    </row>
    <row r="156" spans="10:39" x14ac:dyDescent="0.45">
      <c r="J156" s="56"/>
      <c r="N156" s="17">
        <v>7</v>
      </c>
      <c r="O156" s="30">
        <f t="shared" si="29"/>
        <v>32220.755683655007</v>
      </c>
      <c r="P156" s="22">
        <f t="shared" si="30"/>
        <v>0.85909623826096149</v>
      </c>
      <c r="Q156" s="22">
        <f t="shared" si="31"/>
        <v>27680.730001753509</v>
      </c>
      <c r="S156">
        <v>7.5</v>
      </c>
      <c r="T156" s="22">
        <f t="shared" si="34"/>
        <v>0.85909623826096149</v>
      </c>
      <c r="W156" s="22">
        <f t="shared" si="35"/>
        <v>0.95635000000000003</v>
      </c>
      <c r="X156">
        <f t="shared" si="36"/>
        <v>30814.319698063468</v>
      </c>
      <c r="AA156" s="43">
        <f t="shared" si="37"/>
        <v>0.8927048421139433</v>
      </c>
      <c r="AE156">
        <v>7</v>
      </c>
      <c r="AF156" s="43">
        <f t="shared" si="38"/>
        <v>0.83179723407511363</v>
      </c>
      <c r="AH156" s="66"/>
      <c r="AI156" s="66"/>
      <c r="AJ156" s="67">
        <f t="shared" si="32"/>
        <v>27680.730001753509</v>
      </c>
      <c r="AK156" s="67"/>
      <c r="AL156" s="69">
        <f t="shared" si="33"/>
        <v>0.85908616288828732</v>
      </c>
      <c r="AM156" s="67"/>
    </row>
    <row r="157" spans="10:39" x14ac:dyDescent="0.45">
      <c r="J157" s="56"/>
      <c r="N157" s="17">
        <v>8</v>
      </c>
      <c r="O157" s="30">
        <f t="shared" si="29"/>
        <v>20518.314177561424</v>
      </c>
      <c r="P157" s="22">
        <f t="shared" si="30"/>
        <v>1.0415989797053513</v>
      </c>
      <c r="Q157" s="22">
        <f t="shared" si="31"/>
        <v>21371.855112621823</v>
      </c>
      <c r="S157">
        <v>8.5</v>
      </c>
      <c r="T157" s="22">
        <f t="shared" si="34"/>
        <v>1.0415989797053513</v>
      </c>
      <c r="W157" s="22">
        <f t="shared" si="35"/>
        <v>1.08385</v>
      </c>
      <c r="X157">
        <f t="shared" si="36"/>
        <v>22238.774821349951</v>
      </c>
      <c r="AA157" s="43">
        <f t="shared" si="37"/>
        <v>1.011719708396714</v>
      </c>
      <c r="AE157">
        <v>8</v>
      </c>
      <c r="AF157" s="43">
        <f t="shared" si="38"/>
        <v>0.9526790002211436</v>
      </c>
      <c r="AH157" s="66"/>
      <c r="AI157" s="66"/>
      <c r="AJ157" s="67">
        <f t="shared" si="32"/>
        <v>21371.855112621823</v>
      </c>
      <c r="AK157" s="67"/>
      <c r="AL157" s="69">
        <f t="shared" si="33"/>
        <v>1.0415867639634704</v>
      </c>
      <c r="AM157" s="70"/>
    </row>
    <row r="158" spans="10:39" x14ac:dyDescent="0.45">
      <c r="J158" s="56"/>
      <c r="N158" s="17">
        <v>9</v>
      </c>
      <c r="O158" s="30">
        <f t="shared" si="29"/>
        <v>7159.311356879658</v>
      </c>
      <c r="P158" s="22">
        <f t="shared" si="30"/>
        <v>1.315088537435279</v>
      </c>
      <c r="Q158" s="22">
        <f t="shared" si="31"/>
        <v>9415.1283013626526</v>
      </c>
      <c r="S158">
        <v>9.5</v>
      </c>
      <c r="T158" s="22">
        <f t="shared" si="34"/>
        <v>1.315088537435279</v>
      </c>
      <c r="W158" s="22">
        <f t="shared" si="35"/>
        <v>1.2073500000000001</v>
      </c>
      <c r="X158">
        <f t="shared" si="36"/>
        <v>8643.7945667286567</v>
      </c>
      <c r="Z158" s="5"/>
      <c r="AA158" s="43">
        <f t="shared" si="37"/>
        <v>1.1270007749529667</v>
      </c>
      <c r="AE158">
        <v>9</v>
      </c>
      <c r="AF158" s="43">
        <f t="shared" si="38"/>
        <v>1.0698269666406552</v>
      </c>
      <c r="AH158" s="66"/>
      <c r="AI158" s="66"/>
      <c r="AJ158" s="67">
        <f t="shared" si="32"/>
        <v>9415.1283013626526</v>
      </c>
      <c r="AK158" s="67"/>
      <c r="AL158" s="69">
        <f t="shared" si="33"/>
        <v>1.3150731142422489</v>
      </c>
      <c r="AM158" s="67"/>
    </row>
    <row r="159" spans="10:39" x14ac:dyDescent="0.45">
      <c r="J159" s="56"/>
      <c r="L159" s="34" t="s">
        <v>92</v>
      </c>
      <c r="M159" s="30">
        <f>SUM(O159:O164)</f>
        <v>16962.67912274284</v>
      </c>
      <c r="N159" s="17">
        <v>10</v>
      </c>
      <c r="O159" s="30">
        <f t="shared" si="29"/>
        <v>7723.0603265958989</v>
      </c>
      <c r="P159" s="22">
        <f t="shared" si="30"/>
        <v>1.3943104128958184</v>
      </c>
      <c r="Q159" s="22">
        <f t="shared" si="31"/>
        <v>10768.343432795242</v>
      </c>
      <c r="S159">
        <v>10.5</v>
      </c>
      <c r="T159" s="22">
        <f t="shared" si="34"/>
        <v>1.3943104128958184</v>
      </c>
      <c r="W159" s="22">
        <f t="shared" si="35"/>
        <v>1.3268500000000001</v>
      </c>
      <c r="X159">
        <f t="shared" si="36"/>
        <v>10247.342594343769</v>
      </c>
      <c r="AA159" s="43">
        <f t="shared" si="37"/>
        <v>1.2385480417827006</v>
      </c>
      <c r="AE159">
        <v>10</v>
      </c>
      <c r="AF159" s="43">
        <f t="shared" si="38"/>
        <v>1.1832411333336483</v>
      </c>
      <c r="AH159" s="66"/>
      <c r="AI159" s="66"/>
      <c r="AJ159" s="67">
        <f t="shared" si="32"/>
        <v>10768.343432795242</v>
      </c>
      <c r="AK159" s="67"/>
      <c r="AL159" s="69">
        <f t="shared" si="33"/>
        <v>1.394294060598593</v>
      </c>
      <c r="AM159" s="71"/>
    </row>
    <row r="160" spans="10:39" x14ac:dyDescent="0.45">
      <c r="N160" s="17">
        <v>11</v>
      </c>
      <c r="O160" s="30">
        <f t="shared" si="29"/>
        <v>2270.8339580125134</v>
      </c>
      <c r="P160" s="22">
        <f t="shared" si="30"/>
        <v>1.7655324422969236</v>
      </c>
      <c r="Q160" s="22">
        <f t="shared" si="31"/>
        <v>4009.2310239406224</v>
      </c>
      <c r="S160">
        <v>11.5</v>
      </c>
      <c r="T160" s="22">
        <f t="shared" si="34"/>
        <v>1.7655324422969236</v>
      </c>
      <c r="W160" s="22">
        <f t="shared" si="35"/>
        <v>1.44235</v>
      </c>
      <c r="X160">
        <f t="shared" si="36"/>
        <v>3275.337359339349</v>
      </c>
      <c r="AA160" s="43">
        <f t="shared" si="37"/>
        <v>1.3463615088859164</v>
      </c>
      <c r="AE160">
        <v>11</v>
      </c>
      <c r="AF160" s="43">
        <f t="shared" si="38"/>
        <v>1.2929215003001233</v>
      </c>
      <c r="AH160" s="66"/>
      <c r="AI160" s="66"/>
      <c r="AJ160" s="67">
        <f t="shared" si="32"/>
        <v>4009.2310239406224</v>
      </c>
      <c r="AK160" s="67"/>
      <c r="AL160" s="69">
        <f t="shared" si="33"/>
        <v>1.7655117363544086</v>
      </c>
      <c r="AM160" s="67"/>
    </row>
    <row r="161" spans="14:39" x14ac:dyDescent="0.45">
      <c r="N161" s="17">
        <v>12</v>
      </c>
      <c r="O161" s="30">
        <f t="shared" si="29"/>
        <v>2605.6291410805952</v>
      </c>
      <c r="P161" s="22">
        <f t="shared" si="30"/>
        <v>1.4759749832803488</v>
      </c>
      <c r="Q161" s="22">
        <f t="shared" si="31"/>
        <v>3845.8434279412213</v>
      </c>
      <c r="S161">
        <v>12.5</v>
      </c>
      <c r="T161" s="22">
        <f t="shared" si="34"/>
        <v>1.4759749832803488</v>
      </c>
      <c r="W161" s="22">
        <f t="shared" si="35"/>
        <v>1.5538500000000002</v>
      </c>
      <c r="X161">
        <f t="shared" si="36"/>
        <v>4048.7568408680831</v>
      </c>
      <c r="AA161" s="43">
        <f t="shared" si="37"/>
        <v>1.4504411762626142</v>
      </c>
      <c r="AE161">
        <v>12</v>
      </c>
      <c r="AF161" s="43">
        <f t="shared" si="38"/>
        <v>1.3988680675400802</v>
      </c>
      <c r="AH161" s="66"/>
      <c r="AI161" s="66"/>
      <c r="AJ161" s="67">
        <f t="shared" si="32"/>
        <v>3845.8434279412213</v>
      </c>
      <c r="AK161" s="67"/>
      <c r="AL161" s="69">
        <f t="shared" si="33"/>
        <v>1.4759576732313089</v>
      </c>
      <c r="AM161" s="67"/>
    </row>
    <row r="162" spans="14:39" x14ac:dyDescent="0.45">
      <c r="N162" s="17">
        <v>13</v>
      </c>
      <c r="O162" s="30">
        <f t="shared" si="29"/>
        <v>2364.3714260764423</v>
      </c>
      <c r="P162" s="22">
        <f t="shared" si="30"/>
        <v>1.8431225093773509</v>
      </c>
      <c r="Q162" s="22">
        <f t="shared" si="31"/>
        <v>4357.826195930118</v>
      </c>
      <c r="S162">
        <v>13.5</v>
      </c>
      <c r="T162" s="22">
        <f t="shared" si="34"/>
        <v>1.8431225093773509</v>
      </c>
      <c r="W162" s="22">
        <f t="shared" si="35"/>
        <v>1.6613499999999999</v>
      </c>
      <c r="X162">
        <f t="shared" si="36"/>
        <v>3928.048468712097</v>
      </c>
      <c r="AA162" s="43">
        <f t="shared" si="37"/>
        <v>1.5507870439127931</v>
      </c>
      <c r="AE162">
        <v>13</v>
      </c>
      <c r="AF162" s="43">
        <f t="shared" si="38"/>
        <v>1.5010808350535183</v>
      </c>
      <c r="AH162" s="66"/>
      <c r="AI162" s="66"/>
      <c r="AJ162" s="67">
        <f t="shared" si="32"/>
        <v>4357.826195930118</v>
      </c>
      <c r="AK162" s="67"/>
      <c r="AL162" s="69">
        <f t="shared" si="33"/>
        <v>1.843100893468284</v>
      </c>
      <c r="AM162" s="67"/>
    </row>
    <row r="163" spans="14:39" x14ac:dyDescent="0.45">
      <c r="N163" s="17">
        <v>14</v>
      </c>
      <c r="O163" s="30">
        <f t="shared" si="29"/>
        <v>1179.8828565402291</v>
      </c>
      <c r="P163" s="22">
        <f t="shared" si="30"/>
        <v>1.6348224652043717</v>
      </c>
      <c r="Q163" s="22">
        <f t="shared" si="31"/>
        <v>1928.8990001814734</v>
      </c>
      <c r="S163">
        <v>14.5</v>
      </c>
      <c r="T163" s="22">
        <f t="shared" si="34"/>
        <v>1.6348224652043717</v>
      </c>
      <c r="W163" s="22">
        <f t="shared" si="35"/>
        <v>1.7648499999999998</v>
      </c>
      <c r="X163">
        <f t="shared" si="36"/>
        <v>2082.3162593650231</v>
      </c>
      <c r="AA163" s="43">
        <f t="shared" si="37"/>
        <v>1.6473991118364539</v>
      </c>
      <c r="AE163">
        <v>14</v>
      </c>
      <c r="AF163" s="43">
        <f t="shared" si="38"/>
        <v>1.5995598028404385</v>
      </c>
      <c r="AH163" s="66"/>
      <c r="AI163" s="66"/>
      <c r="AJ163" s="67">
        <f t="shared" si="32"/>
        <v>1928.8990001814734</v>
      </c>
      <c r="AK163" s="67"/>
      <c r="AL163" s="69">
        <f t="shared" si="33"/>
        <v>1.6348032922120346</v>
      </c>
      <c r="AM163" s="67"/>
    </row>
    <row r="164" spans="14:39" x14ac:dyDescent="0.45">
      <c r="N164" s="17" t="s">
        <v>53</v>
      </c>
      <c r="O164" s="30">
        <f t="shared" si="29"/>
        <v>818.90141443716027</v>
      </c>
      <c r="P164" s="22">
        <f t="shared" si="30"/>
        <v>1.7104928786553566</v>
      </c>
      <c r="Q164" s="22">
        <f t="shared" si="31"/>
        <v>1400.7250377155615</v>
      </c>
      <c r="S164">
        <v>15.5</v>
      </c>
      <c r="T164" s="22">
        <f t="shared" si="34"/>
        <v>1.7104928786553566</v>
      </c>
      <c r="W164" s="22">
        <f t="shared" si="35"/>
        <v>1.86435</v>
      </c>
      <c r="X164">
        <f t="shared" si="36"/>
        <v>1526.7188520059196</v>
      </c>
      <c r="AA164" s="43">
        <f t="shared" si="37"/>
        <v>1.7402773800335967</v>
      </c>
      <c r="AE164">
        <v>15</v>
      </c>
      <c r="AF164" s="43">
        <f t="shared" si="38"/>
        <v>1.6943049709008404</v>
      </c>
      <c r="AH164" s="66"/>
      <c r="AI164" s="66"/>
      <c r="AJ164" s="67">
        <f t="shared" si="32"/>
        <v>1400.7250377155615</v>
      </c>
      <c r="AK164" s="67"/>
      <c r="AL164" s="69">
        <f t="shared" si="33"/>
        <v>1.710472818209924</v>
      </c>
      <c r="AM164" s="67"/>
    </row>
    <row r="165" spans="14:39" x14ac:dyDescent="0.45">
      <c r="Z165" s="42" t="s">
        <v>92</v>
      </c>
      <c r="AA165" s="43">
        <f>SUM(AA159*O159/M159)+(AA160*O160/M159)+(AA161*O161/M159)+(AA162*O162/M159)+(AA163*O163/M159)+(AA164*O164/M159)</f>
        <v>1.3817125500887437</v>
      </c>
      <c r="AB165" s="42"/>
      <c r="AC165" s="42"/>
      <c r="AD165" s="42" t="s">
        <v>93</v>
      </c>
      <c r="AE165" s="44">
        <v>10</v>
      </c>
      <c r="AF165" s="43">
        <f>SUM(AF159*O159/M159)+(AF160*O160/M159)+(AF161*O161/M159)+(AF162*O162/M159)+(AF163*O163/M159)+(AF164*O164/M159)</f>
        <v>1.3289798445711707</v>
      </c>
      <c r="AH165" s="66"/>
      <c r="AI165" s="66"/>
      <c r="AJ165" s="66"/>
      <c r="AK165" s="66"/>
      <c r="AL165" s="43">
        <f>SUM(AL159*O159/M159)+(AL160*O160/M159)+(AL161*O161/M159)+(AL162*O162/M159)+(AL163*O163/M159)+(AL164*O164/M159)</f>
        <v>1.5510851415372673</v>
      </c>
      <c r="AM165" s="66"/>
    </row>
    <row r="166" spans="14:39" x14ac:dyDescent="0.45">
      <c r="N166" t="s">
        <v>54</v>
      </c>
      <c r="O166" s="31">
        <f>SUM(O149:O164)</f>
        <v>2510346.2701785844</v>
      </c>
      <c r="P166" s="2"/>
      <c r="Q166" s="32">
        <f>SUM(Q149:Q164)</f>
        <v>1024006.0094137372</v>
      </c>
      <c r="W166" t="s">
        <v>94</v>
      </c>
      <c r="X166" s="63">
        <f>SUM(X150:X164)</f>
        <v>1096999.3840080509</v>
      </c>
      <c r="AH166" s="66" t="s">
        <v>94</v>
      </c>
      <c r="AI166" s="66"/>
      <c r="AJ166" s="66">
        <f>SUM(AJ149:AJ164)</f>
        <v>1024006.0094137372</v>
      </c>
      <c r="AK166" s="66"/>
      <c r="AL166" s="66"/>
      <c r="AM166" s="66"/>
    </row>
    <row r="167" spans="14:39" x14ac:dyDescent="0.45">
      <c r="AH167" s="66"/>
      <c r="AI167" s="66"/>
      <c r="AJ167" s="66"/>
      <c r="AK167" s="66"/>
      <c r="AL167" s="66"/>
      <c r="AM167" s="66"/>
    </row>
    <row r="168" spans="14:39" x14ac:dyDescent="0.45">
      <c r="N168" t="s">
        <v>95</v>
      </c>
      <c r="O168" s="33">
        <f>IF($Q$166 &gt;0, $Q$166/$J$15/1000,0)</f>
        <v>1.0000117280118215</v>
      </c>
      <c r="P168" s="2"/>
      <c r="W168" t="s">
        <v>96</v>
      </c>
      <c r="X168">
        <f>J15/(X166/1000)</f>
        <v>0.93344993162957424</v>
      </c>
      <c r="AH168" s="66" t="s">
        <v>96</v>
      </c>
      <c r="AI168" s="66"/>
      <c r="AJ168" s="66">
        <f>J15/(AJ166/1000)</f>
        <v>0.99998827212572305</v>
      </c>
      <c r="AK168" s="66"/>
      <c r="AL168" s="66"/>
      <c r="AM168" s="66"/>
    </row>
    <row r="169" spans="14:39" x14ac:dyDescent="0.45">
      <c r="N169" t="s">
        <v>97</v>
      </c>
    </row>
    <row r="170" spans="14:39" x14ac:dyDescent="0.45">
      <c r="N170" t="s">
        <v>98</v>
      </c>
    </row>
  </sheetData>
  <pageMargins left="0.75" right="0.75" top="1" bottom="1" header="0.5" footer="0.5"/>
  <pageSetup paperSize="9" orientation="landscape" blackAndWhite="1" useFirstPageNumber="1" horizontalDpi="4294967292" verticalDpi="4294967292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Button 1">
              <controlPr defaultSize="0" print="0" autoFill="0" autoLine="0" autoPict="0" macro="'TOTINT+migration(2009)'!PRINT">
                <anchor moveWithCells="1" sizeWithCells="1">
                  <from>
                    <xdr:col>5</xdr:col>
                    <xdr:colOff>354330</xdr:colOff>
                    <xdr:row>2</xdr:row>
                    <xdr:rowOff>0</xdr:rowOff>
                  </from>
                  <to>
                    <xdr:col>7</xdr:col>
                    <xdr:colOff>533400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r:id="rId5" name="Button 2">
              <controlPr defaultSize="0" print="0" autoFill="0" autoLine="0" autoPict="0" macro="'TOTINT+migration(2009)'!FIRST">
                <anchor moveWithCells="1" sizeWithCells="1">
                  <from>
                    <xdr:col>4</xdr:col>
                    <xdr:colOff>0</xdr:colOff>
                    <xdr:row>2</xdr:row>
                    <xdr:rowOff>0</xdr:rowOff>
                  </from>
                  <to>
                    <xdr:col>5</xdr:col>
                    <xdr:colOff>354330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7" r:id="rId6" name="Button 3">
              <controlPr defaultSize="0" print="0" autoFill="0" autoLine="0" autoPict="0" macro="'TOTINT+migration(2009)'!SAVE">
                <anchor moveWithCells="1" sizeWithCells="1">
                  <from>
                    <xdr:col>7</xdr:col>
                    <xdr:colOff>533400</xdr:colOff>
                    <xdr:row>2</xdr:row>
                    <xdr:rowOff>0</xdr:rowOff>
                  </from>
                  <to>
                    <xdr:col>10</xdr:col>
                    <xdr:colOff>57150</xdr:colOff>
                    <xdr:row>5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autoPageBreaks="0"/>
  </sheetPr>
  <dimension ref="A1:BC170"/>
  <sheetViews>
    <sheetView workbookViewId="0"/>
  </sheetViews>
  <sheetFormatPr defaultRowHeight="12.3" x14ac:dyDescent="0.45"/>
  <cols>
    <col min="7" max="7" width="2.71875" customWidth="1"/>
    <col min="9" max="9" width="2.71875" customWidth="1"/>
    <col min="10" max="10" width="9.83203125" customWidth="1"/>
    <col min="14" max="14" width="5.71875" customWidth="1"/>
    <col min="15" max="15" width="10.71875" customWidth="1"/>
    <col min="16" max="16" width="7.71875" customWidth="1"/>
    <col min="17" max="17" width="6.71875" hidden="1" customWidth="1"/>
    <col min="18" max="18" width="3.71875" customWidth="1"/>
    <col min="19" max="19" width="10.71875" customWidth="1"/>
    <col min="20" max="20" width="7.71875" customWidth="1"/>
    <col min="21" max="21" width="6.71875" hidden="1" customWidth="1"/>
    <col min="22" max="22" width="3.71875" customWidth="1"/>
    <col min="23" max="23" width="10.71875" customWidth="1"/>
    <col min="24" max="24" width="7.71875" customWidth="1"/>
    <col min="25" max="25" width="6.71875" hidden="1" customWidth="1"/>
    <col min="26" max="26" width="3.71875" customWidth="1"/>
    <col min="27" max="27" width="10.71875" customWidth="1"/>
    <col min="28" max="28" width="7.71875" customWidth="1"/>
    <col min="29" max="29" width="6.71875" hidden="1" customWidth="1"/>
    <col min="30" max="30" width="3.71875" customWidth="1"/>
    <col min="31" max="31" width="10.71875" customWidth="1"/>
    <col min="32" max="32" width="7.71875" customWidth="1"/>
    <col min="33" max="33" width="0" hidden="1" customWidth="1"/>
    <col min="35" max="35" width="5.27734375" customWidth="1"/>
    <col min="36" max="36" width="8.71875" customWidth="1"/>
    <col min="37" max="37" width="6.27734375" customWidth="1"/>
    <col min="38" max="38" width="6.44140625" customWidth="1"/>
  </cols>
  <sheetData>
    <row r="1" spans="1:55" ht="22.5" x14ac:dyDescent="0.75">
      <c r="A1" s="3" t="s">
        <v>22</v>
      </c>
      <c r="C1" s="1" t="s">
        <v>23</v>
      </c>
      <c r="E1" s="2"/>
      <c r="F1" s="3" t="s">
        <v>24</v>
      </c>
      <c r="J1" s="3" t="s">
        <v>25</v>
      </c>
      <c r="N1" s="3" t="s">
        <v>26</v>
      </c>
      <c r="P1" s="5" t="str">
        <f>($C$3)</f>
        <v>p7eINT_metier</v>
      </c>
      <c r="T1" s="6" t="s">
        <v>27</v>
      </c>
      <c r="W1" s="7" t="str">
        <f>($C$5)</f>
        <v>Plaice VIIe - International (Used metier based datasets)</v>
      </c>
    </row>
    <row r="2" spans="1:55" x14ac:dyDescent="0.45">
      <c r="N2" s="3"/>
    </row>
    <row r="3" spans="1:55" x14ac:dyDescent="0.45">
      <c r="A3" s="3" t="s">
        <v>26</v>
      </c>
      <c r="C3" s="11" t="s">
        <v>28</v>
      </c>
      <c r="D3" s="39"/>
      <c r="N3" s="6" t="s">
        <v>29</v>
      </c>
      <c r="P3" s="5">
        <f>($B$7)</f>
        <v>2008</v>
      </c>
      <c r="Q3" s="9"/>
      <c r="R3" s="9"/>
      <c r="S3" s="9"/>
      <c r="T3" s="6" t="s">
        <v>30</v>
      </c>
      <c r="U3" s="10"/>
      <c r="W3" s="5" t="str">
        <f>($D$7)</f>
        <v>Combined</v>
      </c>
    </row>
    <row r="4" spans="1:55" x14ac:dyDescent="0.45">
      <c r="A4" s="3"/>
      <c r="N4" s="6"/>
      <c r="P4" s="6"/>
      <c r="Q4" s="9"/>
      <c r="R4" s="9"/>
      <c r="S4" s="9"/>
      <c r="U4" s="10"/>
    </row>
    <row r="5" spans="1:55" x14ac:dyDescent="0.45">
      <c r="A5" s="6" t="s">
        <v>27</v>
      </c>
      <c r="C5" s="11" t="s">
        <v>31</v>
      </c>
      <c r="D5" s="9"/>
      <c r="E5" s="9"/>
      <c r="G5" s="10"/>
      <c r="N5" s="6" t="s">
        <v>32</v>
      </c>
      <c r="P5" s="36">
        <f>($F$7)</f>
        <v>42191</v>
      </c>
      <c r="Q5" s="2"/>
      <c r="R5" s="2"/>
      <c r="T5" s="6" t="s">
        <v>33</v>
      </c>
      <c r="U5" s="2"/>
      <c r="W5" s="5" t="str">
        <f>($J$7)</f>
        <v>idh</v>
      </c>
    </row>
    <row r="6" spans="1:55" x14ac:dyDescent="0.45">
      <c r="A6" s="6"/>
      <c r="C6" s="6"/>
      <c r="D6" s="9"/>
      <c r="E6" s="9"/>
      <c r="G6" s="10"/>
    </row>
    <row r="7" spans="1:55" x14ac:dyDescent="0.45">
      <c r="A7" s="6" t="s">
        <v>29</v>
      </c>
      <c r="B7" s="12">
        <v>2008</v>
      </c>
      <c r="C7" s="9" t="s">
        <v>30</v>
      </c>
      <c r="D7" s="13" t="str">
        <f>IF(F45=1, "Combined",IF(F45=2, "Separate",""))</f>
        <v>Combined</v>
      </c>
      <c r="E7" s="4" t="s">
        <v>32</v>
      </c>
      <c r="F7" s="35">
        <v>42191</v>
      </c>
      <c r="G7" s="2"/>
      <c r="I7" s="4" t="s">
        <v>33</v>
      </c>
      <c r="J7" s="40" t="s">
        <v>34</v>
      </c>
    </row>
    <row r="8" spans="1:55" x14ac:dyDescent="0.45">
      <c r="N8" s="15" t="s">
        <v>35</v>
      </c>
      <c r="AU8" s="45"/>
    </row>
    <row r="9" spans="1:55" x14ac:dyDescent="0.45">
      <c r="AF9" s="46"/>
      <c r="AG9" s="46"/>
      <c r="AH9" s="46"/>
      <c r="AI9" s="46"/>
      <c r="AJ9" s="46"/>
      <c r="AK9" s="46"/>
      <c r="AL9" s="46"/>
      <c r="AM9" s="46"/>
      <c r="AN9" s="46"/>
      <c r="AO9" s="47"/>
      <c r="AU9" s="45"/>
    </row>
    <row r="10" spans="1:55" x14ac:dyDescent="0.45">
      <c r="A10" t="s">
        <v>36</v>
      </c>
      <c r="N10" s="3" t="s">
        <v>37</v>
      </c>
    </row>
    <row r="11" spans="1:55" x14ac:dyDescent="0.45">
      <c r="A11" t="s">
        <v>38</v>
      </c>
      <c r="AK11" s="9"/>
    </row>
    <row r="12" spans="1:55" x14ac:dyDescent="0.45">
      <c r="O12" s="37" t="str">
        <f>C14</f>
        <v>International</v>
      </c>
      <c r="P12" s="2"/>
      <c r="S12" s="37" t="str">
        <f>D14</f>
        <v>Migration</v>
      </c>
      <c r="T12" s="2"/>
      <c r="U12" s="5"/>
      <c r="W12" s="37" t="str">
        <f>E14</f>
        <v>-</v>
      </c>
      <c r="X12" s="2"/>
      <c r="Z12" s="5"/>
      <c r="AA12" s="37" t="str">
        <f>F14</f>
        <v>-</v>
      </c>
      <c r="AB12" s="2"/>
      <c r="AC12" s="5"/>
      <c r="AJ12" s="9"/>
      <c r="AX12" s="42"/>
      <c r="BC12" s="42"/>
    </row>
    <row r="13" spans="1:55" x14ac:dyDescent="0.45">
      <c r="I13" s="4"/>
      <c r="J13" s="16" t="s">
        <v>39</v>
      </c>
      <c r="N13" s="17" t="s">
        <v>40</v>
      </c>
      <c r="O13" s="10" t="s">
        <v>41</v>
      </c>
      <c r="P13" s="10" t="s">
        <v>42</v>
      </c>
      <c r="S13" s="10" t="s">
        <v>41</v>
      </c>
      <c r="T13" s="10" t="s">
        <v>42</v>
      </c>
      <c r="U13" s="10"/>
      <c r="W13" s="10" t="s">
        <v>41</v>
      </c>
      <c r="X13" s="10" t="s">
        <v>42</v>
      </c>
      <c r="AA13" s="10" t="s">
        <v>41</v>
      </c>
      <c r="AB13" s="10" t="s">
        <v>42</v>
      </c>
      <c r="AC13" s="10"/>
      <c r="AE13" s="10"/>
      <c r="AX13" s="42"/>
      <c r="BC13" s="42"/>
    </row>
    <row r="14" spans="1:55" x14ac:dyDescent="0.45">
      <c r="C14" s="41" t="s">
        <v>43</v>
      </c>
      <c r="D14" s="41" t="s">
        <v>44</v>
      </c>
      <c r="E14" s="41" t="s">
        <v>45</v>
      </c>
      <c r="F14" s="41" t="s">
        <v>45</v>
      </c>
      <c r="H14" s="16" t="s">
        <v>46</v>
      </c>
      <c r="I14" s="4"/>
      <c r="J14" s="16" t="s">
        <v>47</v>
      </c>
      <c r="N14" s="17">
        <v>0</v>
      </c>
      <c r="O14" s="30">
        <v>0</v>
      </c>
      <c r="P14" s="22">
        <v>0</v>
      </c>
      <c r="Q14" s="18"/>
      <c r="S14" s="30"/>
      <c r="T14" s="22"/>
      <c r="U14" s="20"/>
      <c r="W14" s="30">
        <v>0</v>
      </c>
      <c r="X14" s="22">
        <v>0</v>
      </c>
      <c r="AA14" s="30">
        <v>0</v>
      </c>
      <c r="AB14" s="22">
        <v>0</v>
      </c>
      <c r="AC14" s="23"/>
      <c r="AE14" s="22"/>
      <c r="AX14" s="42"/>
      <c r="BC14" s="42"/>
    </row>
    <row r="15" spans="1:55" x14ac:dyDescent="0.45">
      <c r="A15" t="s">
        <v>48</v>
      </c>
      <c r="C15" s="20">
        <v>976.46100000000001</v>
      </c>
      <c r="D15" s="22">
        <v>135.232</v>
      </c>
      <c r="E15" s="20">
        <f>0</f>
        <v>0</v>
      </c>
      <c r="F15" s="20">
        <f>0</f>
        <v>0</v>
      </c>
      <c r="H15" s="22"/>
      <c r="J15" s="22">
        <f>SUM(C15:F15)</f>
        <v>1111.693</v>
      </c>
      <c r="N15" s="17">
        <v>1</v>
      </c>
      <c r="O15" s="30">
        <v>4569.6168125922122</v>
      </c>
      <c r="P15" s="22">
        <v>0.27745090626525692</v>
      </c>
      <c r="Q15" s="18"/>
      <c r="S15" s="30">
        <v>0</v>
      </c>
      <c r="T15" s="22">
        <v>0.23093940904379501</v>
      </c>
      <c r="U15" s="20"/>
      <c r="W15" s="30">
        <v>0</v>
      </c>
      <c r="X15" s="22">
        <v>0</v>
      </c>
      <c r="AA15" s="30">
        <v>0</v>
      </c>
      <c r="AB15" s="22">
        <v>0</v>
      </c>
      <c r="AC15" s="23"/>
      <c r="AE15" s="22"/>
      <c r="BC15" s="42"/>
    </row>
    <row r="16" spans="1:55" x14ac:dyDescent="0.45">
      <c r="N16" s="17">
        <v>2</v>
      </c>
      <c r="O16" s="30">
        <v>905089.47367730748</v>
      </c>
      <c r="P16" s="22">
        <v>0.30559301607450245</v>
      </c>
      <c r="Q16" s="18"/>
      <c r="S16" s="30">
        <v>13613.788597499999</v>
      </c>
      <c r="T16" s="22">
        <v>0.26517219472058901</v>
      </c>
      <c r="U16" s="20"/>
      <c r="W16" s="30">
        <v>0</v>
      </c>
      <c r="X16" s="22">
        <v>0</v>
      </c>
      <c r="AA16" s="30">
        <v>0</v>
      </c>
      <c r="AB16" s="22">
        <v>0</v>
      </c>
      <c r="AC16" s="23"/>
      <c r="AE16" s="22"/>
      <c r="AQ16" s="22"/>
      <c r="AT16" s="22"/>
      <c r="AX16" s="43"/>
      <c r="BC16" s="43"/>
    </row>
    <row r="17" spans="1:55" x14ac:dyDescent="0.45">
      <c r="A17" t="s">
        <v>49</v>
      </c>
      <c r="C17" s="20">
        <v>976.46100000000001</v>
      </c>
      <c r="D17" s="22">
        <v>135.232</v>
      </c>
      <c r="E17" s="20">
        <f>0</f>
        <v>0</v>
      </c>
      <c r="F17" s="20">
        <f>0</f>
        <v>0</v>
      </c>
      <c r="H17" s="22">
        <f>SUM(C17:F17)</f>
        <v>1111.693</v>
      </c>
      <c r="I17" s="22"/>
      <c r="J17" s="22"/>
      <c r="N17" s="17">
        <v>3</v>
      </c>
      <c r="O17" s="30">
        <v>617078.76730212581</v>
      </c>
      <c r="P17" s="22">
        <v>0.3582605809023528</v>
      </c>
      <c r="Q17" s="18"/>
      <c r="S17" s="30">
        <v>86403.210541499997</v>
      </c>
      <c r="T17" s="22">
        <v>0.28819645563086099</v>
      </c>
      <c r="U17" s="20"/>
      <c r="W17" s="30">
        <v>0</v>
      </c>
      <c r="X17" s="22">
        <v>0</v>
      </c>
      <c r="AA17" s="30">
        <v>0</v>
      </c>
      <c r="AB17" s="22">
        <v>0</v>
      </c>
      <c r="AC17" s="23"/>
      <c r="AE17" s="22"/>
      <c r="AQ17" s="22"/>
      <c r="AT17" s="22"/>
      <c r="AX17" s="43"/>
      <c r="BC17" s="43"/>
    </row>
    <row r="18" spans="1:55" x14ac:dyDescent="0.45">
      <c r="N18" s="17">
        <v>4</v>
      </c>
      <c r="O18" s="30">
        <v>426737.55853019806</v>
      </c>
      <c r="P18" s="22">
        <v>0.43165423361172933</v>
      </c>
      <c r="Q18" s="18"/>
      <c r="S18" s="30">
        <v>143610.47568</v>
      </c>
      <c r="T18" s="22">
        <v>0.35123694172889303</v>
      </c>
      <c r="U18" s="20"/>
      <c r="W18" s="30">
        <v>0</v>
      </c>
      <c r="X18" s="22">
        <v>0</v>
      </c>
      <c r="AA18" s="30">
        <v>0</v>
      </c>
      <c r="AB18" s="22">
        <v>0</v>
      </c>
      <c r="AC18" s="23"/>
      <c r="AE18" s="22"/>
      <c r="AQ18" s="22"/>
      <c r="AT18" s="22"/>
      <c r="AX18" s="43"/>
      <c r="BC18" s="43"/>
    </row>
    <row r="19" spans="1:55" x14ac:dyDescent="0.45">
      <c r="A19" t="s">
        <v>50</v>
      </c>
      <c r="C19" s="20">
        <v>976.46100000000001</v>
      </c>
      <c r="D19" s="22">
        <v>135.232</v>
      </c>
      <c r="E19" s="20">
        <v>0</v>
      </c>
      <c r="F19" s="20">
        <v>0</v>
      </c>
      <c r="H19" s="22"/>
      <c r="I19" s="22"/>
      <c r="J19" s="22"/>
      <c r="N19" s="17">
        <v>5</v>
      </c>
      <c r="O19" s="30">
        <v>209350.39727320636</v>
      </c>
      <c r="P19" s="22">
        <v>0.53887095436544552</v>
      </c>
      <c r="Q19" s="18"/>
      <c r="S19" s="30">
        <v>49275.504000000001</v>
      </c>
      <c r="T19" s="22">
        <v>0.416367827650167</v>
      </c>
      <c r="U19" s="20"/>
      <c r="W19" s="30">
        <v>0</v>
      </c>
      <c r="X19" s="22">
        <v>0</v>
      </c>
      <c r="AA19" s="30">
        <v>0</v>
      </c>
      <c r="AB19" s="22">
        <v>0</v>
      </c>
      <c r="AC19" s="23"/>
      <c r="AE19" s="22"/>
      <c r="AQ19" s="22"/>
      <c r="AT19" s="22"/>
      <c r="AX19" s="43"/>
      <c r="BC19" s="43"/>
    </row>
    <row r="20" spans="1:55" x14ac:dyDescent="0.45">
      <c r="N20" s="17">
        <v>6</v>
      </c>
      <c r="O20" s="30">
        <v>84772.727224850503</v>
      </c>
      <c r="P20" s="22">
        <v>0.62662469537050336</v>
      </c>
      <c r="Q20" s="18"/>
      <c r="S20" s="30">
        <v>27573.805650000002</v>
      </c>
      <c r="T20" s="22">
        <v>0.47987616513721099</v>
      </c>
      <c r="U20" s="20"/>
      <c r="W20" s="30">
        <v>0</v>
      </c>
      <c r="X20" s="22">
        <v>0</v>
      </c>
      <c r="AA20" s="30">
        <v>0</v>
      </c>
      <c r="AB20" s="22">
        <v>0</v>
      </c>
      <c r="AC20" s="23"/>
      <c r="AE20" s="22"/>
      <c r="AQ20" s="22"/>
      <c r="AT20" s="22"/>
      <c r="AX20" s="43"/>
      <c r="BC20" s="43"/>
    </row>
    <row r="21" spans="1:55" x14ac:dyDescent="0.45">
      <c r="A21" t="s">
        <v>51</v>
      </c>
      <c r="C21" s="13">
        <f>IF(C19=0, 0,IF(C19&lt;&gt; 0, C17/C19))</f>
        <v>1</v>
      </c>
      <c r="D21" s="13">
        <f>IF(D19=0, 0,IF(D19&lt;&gt; 0, D17/D19))</f>
        <v>1</v>
      </c>
      <c r="E21" s="13">
        <f>IF(E19=0, 0,IF(E19&lt;&gt; 0, E17/E19))</f>
        <v>0</v>
      </c>
      <c r="F21" s="13">
        <f>IF(F19=0, 0,IF(F19&lt;&gt; 0, F17/F19))</f>
        <v>0</v>
      </c>
      <c r="J21" s="13">
        <f>IF(H17=0, 0,IF(H17&lt;&gt; 0, J15/H17))</f>
        <v>1</v>
      </c>
      <c r="N21" s="17">
        <v>7</v>
      </c>
      <c r="O21" s="30">
        <v>56322.002760538373</v>
      </c>
      <c r="P21" s="22">
        <v>0.80931286488760235</v>
      </c>
      <c r="Q21" s="18"/>
      <c r="S21" s="30">
        <v>30845.16345</v>
      </c>
      <c r="T21" s="22">
        <v>0.61821086201141895</v>
      </c>
      <c r="U21" s="20"/>
      <c r="W21" s="30">
        <v>0</v>
      </c>
      <c r="X21" s="22">
        <v>0</v>
      </c>
      <c r="AA21" s="30">
        <v>0</v>
      </c>
      <c r="AB21" s="22">
        <v>0</v>
      </c>
      <c r="AC21" s="23"/>
      <c r="AE21" s="22"/>
      <c r="AQ21" s="22"/>
      <c r="AT21" s="22"/>
      <c r="AX21" s="43"/>
      <c r="BC21" s="43"/>
    </row>
    <row r="22" spans="1:55" x14ac:dyDescent="0.45">
      <c r="N22" s="17">
        <v>8</v>
      </c>
      <c r="O22" s="30">
        <v>31673.873727003582</v>
      </c>
      <c r="P22" s="22">
        <v>0.92021641682054467</v>
      </c>
      <c r="Q22" s="18"/>
      <c r="S22" s="30">
        <v>281.81984999999997</v>
      </c>
      <c r="T22" s="22">
        <v>0.77132767192140395</v>
      </c>
      <c r="U22" s="20"/>
      <c r="W22" s="30">
        <v>0</v>
      </c>
      <c r="X22" s="22">
        <v>0</v>
      </c>
      <c r="AA22" s="30">
        <v>0</v>
      </c>
      <c r="AB22" s="22">
        <v>0</v>
      </c>
      <c r="AC22" s="23"/>
      <c r="AE22" s="22"/>
      <c r="AQ22" s="22"/>
      <c r="AT22" s="22"/>
      <c r="AX22" s="43"/>
      <c r="BC22" s="43"/>
    </row>
    <row r="23" spans="1:55" x14ac:dyDescent="0.45">
      <c r="N23" s="17">
        <v>9</v>
      </c>
      <c r="O23" s="30">
        <v>14252.547443779766</v>
      </c>
      <c r="P23" s="22">
        <v>1.0168065299190692</v>
      </c>
      <c r="Q23" s="18"/>
      <c r="S23" s="30">
        <v>910.49804999999992</v>
      </c>
      <c r="T23" s="22">
        <v>1.0257492389796099</v>
      </c>
      <c r="U23" s="20"/>
      <c r="W23" s="30">
        <v>0</v>
      </c>
      <c r="X23" s="22">
        <v>0</v>
      </c>
      <c r="AA23" s="30">
        <v>0</v>
      </c>
      <c r="AB23" s="22">
        <v>0</v>
      </c>
      <c r="AC23" s="23"/>
      <c r="AE23" s="22"/>
      <c r="AQ23" s="22"/>
      <c r="AT23" s="22"/>
      <c r="AX23" s="43"/>
      <c r="BC23" s="43"/>
    </row>
    <row r="24" spans="1:55" x14ac:dyDescent="0.45">
      <c r="A24" t="s">
        <v>52</v>
      </c>
      <c r="C24" s="24">
        <f>IF($Q$98+$Q$131 &gt;0,($Q$98+$Q$131)/$C$17/1000,0)</f>
        <v>1.0000180991628738</v>
      </c>
      <c r="D24" s="24">
        <f>IF($U$98+$U$131 &gt;0,($U$98+$U$131)/$D$17/1000,0)</f>
        <v>1.000000295231726</v>
      </c>
      <c r="E24" s="24">
        <f>IF($Y$98+$Y$131 &gt;0,($Y$98+$Y$131)/$E$17/1000,0)</f>
        <v>0</v>
      </c>
      <c r="F24" s="24">
        <f>IF($AC$98+$AC$131 &gt;0,($AC$98+$AC$131)/$F$17/1000,0)</f>
        <v>0</v>
      </c>
      <c r="G24" s="10"/>
      <c r="H24" s="10"/>
      <c r="I24" s="10"/>
      <c r="J24" s="24">
        <f>IF($AG$98+$AG$131 &gt;0,($AG$98+$AG$131)/$J$15/1000,0)</f>
        <v>1.0000159334019874</v>
      </c>
      <c r="N24" s="17">
        <v>10</v>
      </c>
      <c r="O24" s="30">
        <v>5988.6319902397963</v>
      </c>
      <c r="P24" s="22">
        <v>1.0897863203065823</v>
      </c>
      <c r="Q24" s="18"/>
      <c r="S24" s="30">
        <v>2002.2000000000003</v>
      </c>
      <c r="T24" s="22">
        <v>1.1541097424115001</v>
      </c>
      <c r="U24" s="20"/>
      <c r="W24" s="30">
        <v>0</v>
      </c>
      <c r="X24" s="22">
        <v>0</v>
      </c>
      <c r="AA24" s="30">
        <v>0</v>
      </c>
      <c r="AB24" s="22">
        <v>0</v>
      </c>
      <c r="AC24" s="23"/>
      <c r="AE24" s="22"/>
      <c r="AQ24" s="22"/>
      <c r="AT24" s="22"/>
      <c r="AW24" s="5"/>
      <c r="AX24" s="43"/>
      <c r="BC24" s="43"/>
    </row>
    <row r="25" spans="1:55" x14ac:dyDescent="0.45">
      <c r="N25" s="17">
        <v>11</v>
      </c>
      <c r="O25" s="30">
        <v>7292.7109496283701</v>
      </c>
      <c r="P25" s="22">
        <v>1.3719966860309525</v>
      </c>
      <c r="Q25" s="18"/>
      <c r="S25" s="30"/>
      <c r="T25" s="22"/>
      <c r="U25" s="20"/>
      <c r="W25" s="30">
        <v>0</v>
      </c>
      <c r="X25" s="22">
        <v>0</v>
      </c>
      <c r="AA25" s="30">
        <v>0</v>
      </c>
      <c r="AB25" s="22">
        <v>0</v>
      </c>
      <c r="AC25" s="23"/>
      <c r="AE25" s="22"/>
      <c r="AQ25" s="22"/>
      <c r="AT25" s="22"/>
      <c r="AX25" s="43"/>
      <c r="BC25" s="43"/>
    </row>
    <row r="26" spans="1:55" x14ac:dyDescent="0.45">
      <c r="N26" s="17">
        <v>12</v>
      </c>
      <c r="O26" s="30">
        <v>7649.6632069296393</v>
      </c>
      <c r="P26" s="22">
        <v>1.3438127779816136</v>
      </c>
      <c r="Q26" s="18"/>
      <c r="S26" s="30"/>
      <c r="T26" s="22"/>
      <c r="U26" s="20"/>
      <c r="W26" s="30">
        <v>0</v>
      </c>
      <c r="X26" s="22">
        <v>0</v>
      </c>
      <c r="AA26" s="30">
        <v>0</v>
      </c>
      <c r="AB26" s="22">
        <v>0</v>
      </c>
      <c r="AC26" s="23"/>
      <c r="AE26" s="22"/>
      <c r="AQ26" s="22"/>
      <c r="AT26" s="22"/>
      <c r="AX26" s="43"/>
      <c r="BC26" s="43"/>
    </row>
    <row r="27" spans="1:55" x14ac:dyDescent="0.45">
      <c r="N27" s="17">
        <v>13</v>
      </c>
      <c r="O27" s="30">
        <v>1785.647878180574</v>
      </c>
      <c r="P27" s="22">
        <v>1.7142641148921682</v>
      </c>
      <c r="Q27" s="18"/>
      <c r="S27" s="30"/>
      <c r="T27" s="22"/>
      <c r="U27" s="20"/>
      <c r="W27" s="30">
        <v>0</v>
      </c>
      <c r="X27" s="22">
        <v>0</v>
      </c>
      <c r="AA27" s="30">
        <v>0</v>
      </c>
      <c r="AB27" s="22">
        <v>0</v>
      </c>
      <c r="AC27" s="23"/>
      <c r="AE27" s="22"/>
      <c r="AQ27" s="22"/>
      <c r="AT27" s="22"/>
      <c r="AX27" s="43"/>
      <c r="BC27" s="43"/>
    </row>
    <row r="28" spans="1:55" x14ac:dyDescent="0.45">
      <c r="N28" s="17">
        <v>14</v>
      </c>
      <c r="O28" s="30">
        <v>1329.2064701403408</v>
      </c>
      <c r="P28" s="22">
        <v>1.4086789973328182</v>
      </c>
      <c r="Q28" s="18"/>
      <c r="S28" s="30"/>
      <c r="T28" s="22"/>
      <c r="U28" s="20"/>
      <c r="W28" s="30">
        <v>0</v>
      </c>
      <c r="X28" s="22">
        <v>0</v>
      </c>
      <c r="AA28" s="30">
        <v>0</v>
      </c>
      <c r="AB28" s="22">
        <v>0</v>
      </c>
      <c r="AC28" s="23"/>
      <c r="AE28" s="22"/>
      <c r="AQ28" s="22"/>
      <c r="AT28" s="22"/>
      <c r="AX28" s="43"/>
      <c r="BC28" s="43"/>
    </row>
    <row r="29" spans="1:55" x14ac:dyDescent="0.45">
      <c r="N29" s="17" t="s">
        <v>53</v>
      </c>
      <c r="O29" s="30">
        <v>3325.9337714195303</v>
      </c>
      <c r="P29" s="22">
        <v>1.9375197270503928</v>
      </c>
      <c r="Q29" s="18"/>
      <c r="S29" s="30"/>
      <c r="T29" s="22"/>
      <c r="U29" s="20"/>
      <c r="W29" s="30">
        <v>0</v>
      </c>
      <c r="X29" s="22">
        <v>0</v>
      </c>
      <c r="AA29" s="30">
        <v>0</v>
      </c>
      <c r="AB29" s="22">
        <v>0</v>
      </c>
      <c r="AC29" s="23"/>
      <c r="AE29" s="22"/>
      <c r="AQ29" s="22"/>
      <c r="AT29" s="22"/>
      <c r="AX29" s="43"/>
      <c r="BC29" s="43"/>
    </row>
    <row r="30" spans="1:55" x14ac:dyDescent="0.45">
      <c r="AQ30" s="22"/>
      <c r="AT30" s="22"/>
      <c r="AX30" s="43"/>
      <c r="BC30" s="43"/>
    </row>
    <row r="31" spans="1:55" x14ac:dyDescent="0.45">
      <c r="N31" t="s">
        <v>54</v>
      </c>
      <c r="O31" s="31">
        <f>SUM(O14:O29)</f>
        <v>2377218.7590181399</v>
      </c>
      <c r="P31" s="2"/>
      <c r="S31" s="31">
        <f>SUM(S14:S29)</f>
        <v>354516.46581900003</v>
      </c>
      <c r="T31" s="2"/>
      <c r="U31" s="5"/>
      <c r="V31" s="5"/>
      <c r="W31" s="31">
        <f>SUM(W14:W29)</f>
        <v>0</v>
      </c>
      <c r="X31" s="2"/>
      <c r="Y31" s="5"/>
      <c r="Z31" s="5"/>
      <c r="AA31" s="31">
        <f>SUM(AA14:AA29)</f>
        <v>0</v>
      </c>
      <c r="AB31" s="2"/>
      <c r="AC31" s="5"/>
      <c r="AW31" s="42"/>
      <c r="AX31" s="43"/>
      <c r="AY31" s="42"/>
      <c r="AZ31" s="42"/>
      <c r="BA31" s="42"/>
      <c r="BB31" s="44"/>
      <c r="BC31" s="43"/>
    </row>
    <row r="32" spans="1:55" x14ac:dyDescent="0.45">
      <c r="A32" s="46"/>
      <c r="B32" s="46"/>
      <c r="C32" s="46"/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7"/>
    </row>
    <row r="33" spans="1:38" x14ac:dyDescent="0.45">
      <c r="P33" s="3"/>
      <c r="U33" s="3"/>
      <c r="Z33" s="3"/>
      <c r="AE33" s="3"/>
      <c r="AK33" s="9"/>
    </row>
    <row r="34" spans="1:38" x14ac:dyDescent="0.45">
      <c r="N34" s="3" t="s">
        <v>26</v>
      </c>
      <c r="P34" s="5" t="str">
        <f>($C$3)</f>
        <v>p7eINT_metier</v>
      </c>
      <c r="T34" s="6" t="s">
        <v>27</v>
      </c>
      <c r="W34" s="7" t="str">
        <f>($C$5)</f>
        <v>Plaice VIIe - International (Used metier based datasets)</v>
      </c>
    </row>
    <row r="35" spans="1:38" x14ac:dyDescent="0.45">
      <c r="N35" s="3"/>
    </row>
    <row r="36" spans="1:38" x14ac:dyDescent="0.45">
      <c r="N36" s="6" t="s">
        <v>29</v>
      </c>
      <c r="P36" s="5">
        <f>($B$7)</f>
        <v>2008</v>
      </c>
      <c r="Q36" s="9"/>
      <c r="R36" s="9"/>
      <c r="S36" s="9"/>
      <c r="T36" s="6" t="s">
        <v>30</v>
      </c>
      <c r="U36" s="10"/>
      <c r="W36" s="5" t="str">
        <f>($D$7)</f>
        <v>Combined</v>
      </c>
    </row>
    <row r="37" spans="1:38" x14ac:dyDescent="0.45">
      <c r="C37" s="25" t="s">
        <v>55</v>
      </c>
      <c r="D37" s="26"/>
      <c r="E37" s="26"/>
      <c r="F37" s="27"/>
      <c r="N37" s="6"/>
      <c r="P37" s="6"/>
      <c r="Q37" s="9"/>
      <c r="R37" s="9"/>
      <c r="S37" s="9"/>
      <c r="U37" s="10"/>
    </row>
    <row r="38" spans="1:38" x14ac:dyDescent="0.45">
      <c r="C38" s="26"/>
      <c r="D38" s="26"/>
      <c r="E38" s="26"/>
      <c r="F38" s="28"/>
      <c r="N38" s="6" t="s">
        <v>32</v>
      </c>
      <c r="P38" s="36">
        <f>($F$7)</f>
        <v>42191</v>
      </c>
      <c r="Q38" s="2"/>
      <c r="R38" s="2"/>
      <c r="T38" s="6" t="s">
        <v>33</v>
      </c>
      <c r="U38" s="2"/>
      <c r="W38" s="5" t="str">
        <f>($J$7)</f>
        <v>idh</v>
      </c>
    </row>
    <row r="39" spans="1:38" x14ac:dyDescent="0.45">
      <c r="C39" s="26" t="s">
        <v>56</v>
      </c>
      <c r="D39" s="26"/>
      <c r="E39" s="26"/>
      <c r="F39" s="27">
        <f>1</f>
        <v>1</v>
      </c>
    </row>
    <row r="40" spans="1:38" x14ac:dyDescent="0.45">
      <c r="C40" s="26" t="s">
        <v>57</v>
      </c>
      <c r="D40" s="26"/>
      <c r="E40" s="26"/>
      <c r="F40" s="28" t="str">
        <f>"n"</f>
        <v>n</v>
      </c>
    </row>
    <row r="41" spans="1:38" x14ac:dyDescent="0.45">
      <c r="C41" s="26" t="s">
        <v>58</v>
      </c>
      <c r="D41" s="26"/>
      <c r="E41" s="26"/>
      <c r="F41" s="28">
        <f>1</f>
        <v>1</v>
      </c>
      <c r="N41" s="15" t="s">
        <v>35</v>
      </c>
    </row>
    <row r="42" spans="1:38" x14ac:dyDescent="0.45">
      <c r="C42" s="26" t="s">
        <v>59</v>
      </c>
      <c r="D42" s="26"/>
      <c r="E42" s="26"/>
      <c r="F42" s="27">
        <f>2</f>
        <v>2</v>
      </c>
    </row>
    <row r="43" spans="1:38" x14ac:dyDescent="0.45">
      <c r="C43" s="26" t="s">
        <v>60</v>
      </c>
      <c r="D43" s="26"/>
      <c r="E43" s="26"/>
      <c r="F43" s="29" t="str">
        <f>"n"</f>
        <v>n</v>
      </c>
      <c r="N43" s="3" t="s">
        <v>61</v>
      </c>
    </row>
    <row r="44" spans="1:38" x14ac:dyDescent="0.45">
      <c r="C44" s="26" t="s">
        <v>62</v>
      </c>
      <c r="D44" s="26"/>
      <c r="E44" s="26"/>
      <c r="F44" s="29">
        <f>3</f>
        <v>3</v>
      </c>
      <c r="AK44" s="9"/>
    </row>
    <row r="45" spans="1:38" x14ac:dyDescent="0.45">
      <c r="C45" s="26" t="s">
        <v>63</v>
      </c>
      <c r="D45" s="26"/>
      <c r="E45" s="26"/>
      <c r="F45" s="26">
        <f>1</f>
        <v>1</v>
      </c>
      <c r="O45" s="37" t="str">
        <f>C14</f>
        <v>International</v>
      </c>
      <c r="P45" s="2"/>
      <c r="S45" s="37" t="str">
        <f>D14</f>
        <v>Migration</v>
      </c>
      <c r="T45" s="2"/>
      <c r="W45" s="37" t="str">
        <f>E14</f>
        <v>-</v>
      </c>
      <c r="X45" s="2"/>
      <c r="AA45" s="37" t="str">
        <f>F14</f>
        <v>-</v>
      </c>
      <c r="AB45" s="2"/>
      <c r="AK45" s="9"/>
    </row>
    <row r="46" spans="1:38" x14ac:dyDescent="0.45">
      <c r="C46" s="26" t="s">
        <v>64</v>
      </c>
      <c r="D46" s="26"/>
      <c r="E46" s="26"/>
      <c r="F46" s="29" t="str">
        <f>"n"</f>
        <v>n</v>
      </c>
      <c r="N46" s="17" t="s">
        <v>40</v>
      </c>
      <c r="O46" s="10" t="s">
        <v>41</v>
      </c>
      <c r="P46" s="10" t="s">
        <v>42</v>
      </c>
      <c r="S46" s="10" t="s">
        <v>41</v>
      </c>
      <c r="T46" s="10" t="s">
        <v>42</v>
      </c>
      <c r="W46" s="10" t="s">
        <v>41</v>
      </c>
      <c r="X46" s="10" t="s">
        <v>42</v>
      </c>
      <c r="AA46" s="10" t="s">
        <v>41</v>
      </c>
      <c r="AB46" s="10" t="s">
        <v>42</v>
      </c>
      <c r="AC46" s="17"/>
      <c r="AE46" s="10"/>
      <c r="AH46" s="10"/>
      <c r="AJ46" s="10"/>
      <c r="AK46" s="10"/>
      <c r="AL46" s="10"/>
    </row>
    <row r="47" spans="1:38" x14ac:dyDescent="0.45">
      <c r="C47" s="26" t="s">
        <v>65</v>
      </c>
      <c r="D47" s="26"/>
      <c r="E47" s="26"/>
      <c r="F47" s="26">
        <f>2</f>
        <v>2</v>
      </c>
      <c r="N47" s="17">
        <v>0</v>
      </c>
      <c r="O47" s="30">
        <v>0</v>
      </c>
      <c r="P47" s="22">
        <v>0</v>
      </c>
      <c r="R47" s="18"/>
      <c r="S47" s="30">
        <v>0</v>
      </c>
      <c r="T47" s="22">
        <v>0</v>
      </c>
      <c r="W47" s="30">
        <v>0</v>
      </c>
      <c r="X47" s="22">
        <v>0</v>
      </c>
      <c r="AA47" s="30">
        <v>0</v>
      </c>
      <c r="AB47" s="22">
        <v>0</v>
      </c>
      <c r="AC47" s="21"/>
      <c r="AE47" s="19"/>
      <c r="AH47" s="22"/>
      <c r="AK47" s="23"/>
      <c r="AL47" s="22"/>
    </row>
    <row r="48" spans="1:38" x14ac:dyDescent="0.45">
      <c r="A48" s="3"/>
      <c r="C48" s="26" t="s">
        <v>66</v>
      </c>
      <c r="D48" s="26"/>
      <c r="E48" s="26"/>
      <c r="F48" s="29" t="str">
        <f>"y"</f>
        <v>y</v>
      </c>
      <c r="N48" s="17">
        <v>1</v>
      </c>
      <c r="O48" s="30">
        <v>0</v>
      </c>
      <c r="P48" s="22">
        <v>0</v>
      </c>
      <c r="R48" s="18"/>
      <c r="S48" s="30">
        <v>0</v>
      </c>
      <c r="T48" s="22">
        <v>0</v>
      </c>
      <c r="W48" s="30">
        <v>0</v>
      </c>
      <c r="X48" s="22">
        <v>0</v>
      </c>
      <c r="AA48" s="30">
        <v>0</v>
      </c>
      <c r="AB48" s="22">
        <v>0</v>
      </c>
      <c r="AC48" s="21"/>
      <c r="AE48" s="19"/>
      <c r="AH48" s="22"/>
      <c r="AK48" s="23"/>
      <c r="AL48" s="22"/>
    </row>
    <row r="49" spans="3:38" x14ac:dyDescent="0.45">
      <c r="C49" s="26" t="s">
        <v>67</v>
      </c>
      <c r="D49" s="26"/>
      <c r="E49" s="26"/>
      <c r="F49" s="29" t="str">
        <f>"n"</f>
        <v>n</v>
      </c>
      <c r="N49" s="17">
        <v>2</v>
      </c>
      <c r="O49" s="30">
        <v>0</v>
      </c>
      <c r="P49" s="22">
        <v>0</v>
      </c>
      <c r="R49" s="18"/>
      <c r="S49" s="30">
        <v>0</v>
      </c>
      <c r="T49" s="22">
        <v>0</v>
      </c>
      <c r="W49" s="30">
        <v>0</v>
      </c>
      <c r="X49" s="22">
        <v>0</v>
      </c>
      <c r="AA49" s="30">
        <v>0</v>
      </c>
      <c r="AB49" s="22">
        <v>0</v>
      </c>
      <c r="AC49" s="21"/>
      <c r="AE49" s="19"/>
      <c r="AH49" s="22"/>
      <c r="AK49" s="23"/>
      <c r="AL49" s="22"/>
    </row>
    <row r="50" spans="3:38" x14ac:dyDescent="0.45">
      <c r="N50" s="17">
        <v>3</v>
      </c>
      <c r="O50" s="30">
        <v>0</v>
      </c>
      <c r="P50" s="22">
        <v>0</v>
      </c>
      <c r="R50" s="18"/>
      <c r="S50" s="30">
        <v>0</v>
      </c>
      <c r="T50" s="22">
        <v>0</v>
      </c>
      <c r="W50" s="30">
        <v>0</v>
      </c>
      <c r="X50" s="22">
        <v>0</v>
      </c>
      <c r="AA50" s="30">
        <v>0</v>
      </c>
      <c r="AB50" s="22">
        <v>0</v>
      </c>
      <c r="AC50" s="21"/>
      <c r="AE50" s="19"/>
      <c r="AH50" s="22"/>
      <c r="AK50" s="23"/>
      <c r="AL50" s="22"/>
    </row>
    <row r="51" spans="3:38" x14ac:dyDescent="0.45">
      <c r="N51" s="17">
        <v>4</v>
      </c>
      <c r="O51" s="30">
        <v>0</v>
      </c>
      <c r="P51" s="22">
        <v>0</v>
      </c>
      <c r="R51" s="18"/>
      <c r="S51" s="30">
        <v>0</v>
      </c>
      <c r="T51" s="22">
        <v>0</v>
      </c>
      <c r="W51" s="30">
        <v>0</v>
      </c>
      <c r="X51" s="22">
        <v>0</v>
      </c>
      <c r="AA51" s="30">
        <v>0</v>
      </c>
      <c r="AB51" s="22">
        <v>0</v>
      </c>
      <c r="AC51" s="21"/>
      <c r="AE51" s="19"/>
      <c r="AH51" s="22"/>
      <c r="AK51" s="23"/>
      <c r="AL51" s="22"/>
    </row>
    <row r="52" spans="3:38" x14ac:dyDescent="0.45">
      <c r="N52" s="17">
        <v>5</v>
      </c>
      <c r="O52" s="30">
        <v>0</v>
      </c>
      <c r="P52" s="22">
        <v>0</v>
      </c>
      <c r="R52" s="18"/>
      <c r="S52" s="30">
        <v>0</v>
      </c>
      <c r="T52" s="22">
        <v>0</v>
      </c>
      <c r="W52" s="30">
        <v>0</v>
      </c>
      <c r="X52" s="22">
        <v>0</v>
      </c>
      <c r="AA52" s="30">
        <v>0</v>
      </c>
      <c r="AB52" s="22">
        <v>0</v>
      </c>
      <c r="AC52" s="21"/>
      <c r="AE52" s="19"/>
      <c r="AH52" s="22"/>
      <c r="AK52" s="23"/>
      <c r="AL52" s="22"/>
    </row>
    <row r="53" spans="3:38" x14ac:dyDescent="0.45">
      <c r="N53" s="17">
        <v>6</v>
      </c>
      <c r="O53" s="30">
        <v>0</v>
      </c>
      <c r="P53" s="22">
        <v>0</v>
      </c>
      <c r="R53" s="18"/>
      <c r="S53" s="30">
        <v>0</v>
      </c>
      <c r="T53" s="22">
        <v>0</v>
      </c>
      <c r="W53" s="30">
        <v>0</v>
      </c>
      <c r="X53" s="22">
        <v>0</v>
      </c>
      <c r="AA53" s="30">
        <v>0</v>
      </c>
      <c r="AB53" s="22">
        <v>0</v>
      </c>
      <c r="AC53" s="21"/>
      <c r="AE53" s="19"/>
      <c r="AH53" s="22"/>
      <c r="AK53" s="23"/>
      <c r="AL53" s="22"/>
    </row>
    <row r="54" spans="3:38" x14ac:dyDescent="0.45">
      <c r="N54" s="17">
        <v>7</v>
      </c>
      <c r="O54" s="30">
        <v>0</v>
      </c>
      <c r="P54" s="22">
        <v>0</v>
      </c>
      <c r="R54" s="18"/>
      <c r="S54" s="30">
        <v>0</v>
      </c>
      <c r="T54" s="22">
        <v>0</v>
      </c>
      <c r="W54" s="30">
        <v>0</v>
      </c>
      <c r="X54" s="22">
        <v>0</v>
      </c>
      <c r="AA54" s="30">
        <v>0</v>
      </c>
      <c r="AB54" s="22">
        <v>0</v>
      </c>
      <c r="AC54" s="21"/>
      <c r="AE54" s="19"/>
      <c r="AH54" s="22"/>
      <c r="AK54" s="23"/>
      <c r="AL54" s="22"/>
    </row>
    <row r="55" spans="3:38" x14ac:dyDescent="0.45">
      <c r="N55" s="17">
        <v>8</v>
      </c>
      <c r="O55" s="30">
        <v>0</v>
      </c>
      <c r="P55" s="22">
        <v>0</v>
      </c>
      <c r="R55" s="18"/>
      <c r="S55" s="30">
        <v>0</v>
      </c>
      <c r="T55" s="22">
        <v>0</v>
      </c>
      <c r="W55" s="30">
        <v>0</v>
      </c>
      <c r="X55" s="22">
        <v>0</v>
      </c>
      <c r="AA55" s="30">
        <v>0</v>
      </c>
      <c r="AB55" s="22">
        <v>0</v>
      </c>
      <c r="AC55" s="21"/>
      <c r="AE55" s="19"/>
      <c r="AH55" s="22"/>
      <c r="AK55" s="23"/>
      <c r="AL55" s="22"/>
    </row>
    <row r="56" spans="3:38" x14ac:dyDescent="0.45">
      <c r="N56" s="17">
        <v>9</v>
      </c>
      <c r="O56" s="30">
        <v>0</v>
      </c>
      <c r="P56" s="22">
        <v>0</v>
      </c>
      <c r="R56" s="18"/>
      <c r="S56" s="30">
        <v>0</v>
      </c>
      <c r="T56" s="22">
        <v>0</v>
      </c>
      <c r="W56" s="30">
        <v>0</v>
      </c>
      <c r="X56" s="22">
        <v>0</v>
      </c>
      <c r="AA56" s="30">
        <v>0</v>
      </c>
      <c r="AB56" s="22">
        <v>0</v>
      </c>
      <c r="AC56" s="21"/>
      <c r="AE56" s="19"/>
      <c r="AH56" s="22"/>
      <c r="AK56" s="23"/>
      <c r="AL56" s="22"/>
    </row>
    <row r="57" spans="3:38" x14ac:dyDescent="0.45">
      <c r="N57" s="17">
        <v>10</v>
      </c>
      <c r="O57" s="30">
        <v>0</v>
      </c>
      <c r="P57" s="22">
        <v>0</v>
      </c>
      <c r="R57" s="18"/>
      <c r="S57" s="30">
        <v>0</v>
      </c>
      <c r="T57" s="22">
        <v>0</v>
      </c>
      <c r="W57" s="30">
        <v>0</v>
      </c>
      <c r="X57" s="22">
        <v>0</v>
      </c>
      <c r="AA57" s="30">
        <v>0</v>
      </c>
      <c r="AB57" s="22">
        <v>0</v>
      </c>
      <c r="AC57" s="21"/>
      <c r="AE57" s="19"/>
      <c r="AH57" s="22"/>
      <c r="AK57" s="23"/>
      <c r="AL57" s="22"/>
    </row>
    <row r="58" spans="3:38" x14ac:dyDescent="0.45">
      <c r="N58" s="17">
        <v>11</v>
      </c>
      <c r="O58" s="30">
        <v>0</v>
      </c>
      <c r="P58" s="22">
        <v>0</v>
      </c>
      <c r="R58" s="18"/>
      <c r="S58" s="30">
        <v>0</v>
      </c>
      <c r="T58" s="22">
        <v>0</v>
      </c>
      <c r="W58" s="30">
        <v>0</v>
      </c>
      <c r="X58" s="22">
        <v>0</v>
      </c>
      <c r="AA58" s="30">
        <v>0</v>
      </c>
      <c r="AB58" s="22">
        <v>0</v>
      </c>
      <c r="AC58" s="21"/>
      <c r="AE58" s="19"/>
      <c r="AH58" s="22"/>
      <c r="AK58" s="23"/>
      <c r="AL58" s="22"/>
    </row>
    <row r="59" spans="3:38" x14ac:dyDescent="0.45">
      <c r="N59" s="17">
        <v>12</v>
      </c>
      <c r="O59" s="30">
        <v>0</v>
      </c>
      <c r="P59" s="22">
        <v>0</v>
      </c>
      <c r="R59" s="18"/>
      <c r="S59" s="30">
        <v>0</v>
      </c>
      <c r="T59" s="22">
        <v>0</v>
      </c>
      <c r="W59" s="30">
        <v>0</v>
      </c>
      <c r="X59" s="22">
        <v>0</v>
      </c>
      <c r="AA59" s="30">
        <v>0</v>
      </c>
      <c r="AB59" s="22">
        <v>0</v>
      </c>
      <c r="AC59" s="21"/>
      <c r="AE59" s="19"/>
      <c r="AH59" s="22"/>
      <c r="AK59" s="23"/>
      <c r="AL59" s="22"/>
    </row>
    <row r="60" spans="3:38" x14ac:dyDescent="0.45">
      <c r="N60" s="17">
        <v>13</v>
      </c>
      <c r="O60" s="30">
        <v>0</v>
      </c>
      <c r="P60" s="22">
        <v>0</v>
      </c>
      <c r="R60" s="18"/>
      <c r="S60" s="30">
        <v>0</v>
      </c>
      <c r="T60" s="22">
        <v>0</v>
      </c>
      <c r="W60" s="30">
        <v>0</v>
      </c>
      <c r="X60" s="22">
        <v>0</v>
      </c>
      <c r="AA60" s="30">
        <v>0</v>
      </c>
      <c r="AB60" s="22">
        <v>0</v>
      </c>
      <c r="AC60" s="21"/>
      <c r="AE60" s="19"/>
      <c r="AH60" s="22"/>
      <c r="AK60" s="23"/>
      <c r="AL60" s="22"/>
    </row>
    <row r="61" spans="3:38" x14ac:dyDescent="0.45">
      <c r="N61" s="17">
        <v>14</v>
      </c>
      <c r="O61" s="30">
        <v>0</v>
      </c>
      <c r="P61" s="22">
        <v>0</v>
      </c>
      <c r="R61" s="18"/>
      <c r="S61" s="30">
        <v>0</v>
      </c>
      <c r="T61" s="22">
        <v>0</v>
      </c>
      <c r="W61" s="30">
        <v>0</v>
      </c>
      <c r="X61" s="22">
        <v>0</v>
      </c>
      <c r="AA61" s="30">
        <v>0</v>
      </c>
      <c r="AB61" s="22">
        <v>0</v>
      </c>
      <c r="AC61" s="21"/>
      <c r="AE61" s="19"/>
      <c r="AH61" s="22"/>
      <c r="AK61" s="23"/>
      <c r="AL61" s="22"/>
    </row>
    <row r="62" spans="3:38" x14ac:dyDescent="0.45">
      <c r="N62" s="17" t="s">
        <v>53</v>
      </c>
      <c r="O62" s="30">
        <v>0</v>
      </c>
      <c r="P62" s="22">
        <v>0</v>
      </c>
      <c r="R62" s="18"/>
      <c r="S62" s="30">
        <v>0</v>
      </c>
      <c r="T62" s="22">
        <v>0</v>
      </c>
      <c r="W62" s="30">
        <v>0</v>
      </c>
      <c r="X62" s="22">
        <v>0</v>
      </c>
      <c r="AA62" s="30">
        <v>0</v>
      </c>
      <c r="AB62" s="22">
        <v>0</v>
      </c>
      <c r="AC62" s="21"/>
      <c r="AE62" s="19"/>
      <c r="AH62" s="22"/>
      <c r="AK62" s="23"/>
      <c r="AL62" s="22"/>
    </row>
    <row r="64" spans="3:38" x14ac:dyDescent="0.45">
      <c r="N64" t="s">
        <v>54</v>
      </c>
      <c r="O64" s="31">
        <f>SUM(O47:O62)</f>
        <v>0</v>
      </c>
      <c r="P64" s="2"/>
      <c r="S64" s="31">
        <f>SUM(S47:S62)</f>
        <v>0</v>
      </c>
      <c r="T64" s="2"/>
      <c r="W64" s="31">
        <f>SUM(W47:W62)</f>
        <v>0</v>
      </c>
      <c r="X64" s="2"/>
      <c r="AA64" s="31">
        <f>SUM(AA47:AA62)</f>
        <v>0</v>
      </c>
      <c r="AB64" s="2"/>
      <c r="AE64" s="2"/>
    </row>
    <row r="65" spans="1:38" x14ac:dyDescent="0.45">
      <c r="N65" s="17"/>
      <c r="P65" s="23"/>
      <c r="Q65" s="22"/>
      <c r="U65" s="23"/>
      <c r="V65" s="22"/>
      <c r="W65" s="22"/>
      <c r="X65" s="22"/>
      <c r="Z65" s="23"/>
      <c r="AA65" s="22"/>
      <c r="AB65" s="22"/>
      <c r="AC65" s="17"/>
      <c r="AE65" s="23"/>
      <c r="AF65" s="22"/>
      <c r="AH65" s="22"/>
      <c r="AK65" s="23"/>
      <c r="AL65" s="22"/>
    </row>
    <row r="66" spans="1:38" x14ac:dyDescent="0.45">
      <c r="N66" s="17"/>
      <c r="P66" s="23"/>
      <c r="Q66" s="22"/>
      <c r="U66" s="23"/>
      <c r="V66" s="22"/>
      <c r="W66" s="22"/>
      <c r="X66" s="22"/>
      <c r="Z66" s="23"/>
      <c r="AA66" s="22"/>
      <c r="AB66" s="22"/>
      <c r="AC66" s="17"/>
      <c r="AE66" s="23"/>
      <c r="AF66" s="22"/>
      <c r="AH66" s="22"/>
      <c r="AK66" s="23"/>
      <c r="AL66" s="22"/>
    </row>
    <row r="67" spans="1:38" x14ac:dyDescent="0.45">
      <c r="N67" s="17"/>
      <c r="P67" s="23"/>
      <c r="Q67" s="22"/>
      <c r="U67" s="23"/>
      <c r="V67" s="22"/>
      <c r="W67" s="22"/>
      <c r="X67" s="22"/>
      <c r="Z67" s="23"/>
      <c r="AA67" s="22"/>
      <c r="AB67" s="22"/>
      <c r="AC67" s="17"/>
      <c r="AE67" s="23"/>
      <c r="AF67" s="22"/>
      <c r="AH67" s="22"/>
      <c r="AK67" s="23"/>
      <c r="AL67" s="22"/>
    </row>
    <row r="68" spans="1:38" ht="22.5" x14ac:dyDescent="0.75">
      <c r="A68" s="3" t="s">
        <v>22</v>
      </c>
      <c r="C68" s="1" t="s">
        <v>23</v>
      </c>
      <c r="E68" s="2"/>
      <c r="F68" s="3" t="s">
        <v>24</v>
      </c>
      <c r="J68" s="3" t="str">
        <f>J1</f>
        <v>VERSION 2.2 (17/8/98)</v>
      </c>
      <c r="N68" s="3" t="s">
        <v>26</v>
      </c>
      <c r="P68" s="5" t="str">
        <f>($C$3)</f>
        <v>p7eINT_metier</v>
      </c>
      <c r="T68" s="6" t="s">
        <v>27</v>
      </c>
      <c r="W68" s="7" t="str">
        <f>($C$5)</f>
        <v>Plaice VIIe - International (Used metier based datasets)</v>
      </c>
    </row>
    <row r="69" spans="1:38" x14ac:dyDescent="0.45">
      <c r="F69" s="3"/>
      <c r="N69" s="3"/>
    </row>
    <row r="70" spans="1:38" x14ac:dyDescent="0.45">
      <c r="A70" s="3" t="s">
        <v>26</v>
      </c>
      <c r="C70" s="8" t="str">
        <f>C3</f>
        <v>p7eINT_metier</v>
      </c>
      <c r="N70" s="6" t="s">
        <v>29</v>
      </c>
      <c r="P70" s="5">
        <f>($B$7)</f>
        <v>2008</v>
      </c>
      <c r="Q70" s="9"/>
      <c r="R70" s="9"/>
      <c r="S70" s="9"/>
      <c r="T70" s="6" t="s">
        <v>30</v>
      </c>
      <c r="U70" s="10"/>
      <c r="W70" s="5" t="str">
        <f>($D$7)</f>
        <v>Combined</v>
      </c>
    </row>
    <row r="71" spans="1:38" x14ac:dyDescent="0.45">
      <c r="A71" s="3"/>
      <c r="N71" s="6"/>
      <c r="P71" s="6"/>
      <c r="Q71" s="9"/>
      <c r="R71" s="9"/>
      <c r="S71" s="9"/>
      <c r="U71" s="10"/>
    </row>
    <row r="72" spans="1:38" x14ac:dyDescent="0.45">
      <c r="A72" s="6" t="s">
        <v>27</v>
      </c>
      <c r="C72" s="11" t="str">
        <f>C5</f>
        <v>Plaice VIIe - International (Used metier based datasets)</v>
      </c>
      <c r="D72" s="9"/>
      <c r="E72" s="9"/>
      <c r="G72" s="10"/>
      <c r="N72" s="6" t="s">
        <v>32</v>
      </c>
      <c r="P72" s="36">
        <f>($F$7)</f>
        <v>42191</v>
      </c>
      <c r="Q72" s="2"/>
      <c r="R72" s="2"/>
      <c r="T72" s="6" t="s">
        <v>33</v>
      </c>
      <c r="U72" s="2"/>
      <c r="W72" s="5" t="str">
        <f>($J$7)</f>
        <v>idh</v>
      </c>
    </row>
    <row r="73" spans="1:38" x14ac:dyDescent="0.45">
      <c r="A73" s="6"/>
      <c r="C73" s="6"/>
      <c r="D73" s="9"/>
      <c r="E73" s="9"/>
      <c r="G73" s="10"/>
    </row>
    <row r="74" spans="1:38" x14ac:dyDescent="0.45">
      <c r="A74" s="6" t="s">
        <v>29</v>
      </c>
      <c r="B74" s="12">
        <f>B7</f>
        <v>2008</v>
      </c>
      <c r="C74" s="9" t="s">
        <v>30</v>
      </c>
      <c r="D74" s="13" t="str">
        <f>D7</f>
        <v>Combined</v>
      </c>
      <c r="E74" s="4" t="s">
        <v>32</v>
      </c>
      <c r="F74" s="35">
        <f>F7</f>
        <v>42191</v>
      </c>
      <c r="G74" s="2"/>
      <c r="I74" s="4" t="s">
        <v>33</v>
      </c>
      <c r="J74" s="12" t="str">
        <f>J7</f>
        <v>idh</v>
      </c>
    </row>
    <row r="75" spans="1:38" x14ac:dyDescent="0.45">
      <c r="A75" s="6"/>
      <c r="B75" s="12"/>
      <c r="C75" s="9"/>
      <c r="D75" s="13"/>
      <c r="E75" s="4"/>
      <c r="F75" s="14"/>
      <c r="G75" s="2"/>
      <c r="I75" s="4"/>
      <c r="J75" s="12"/>
      <c r="N75" s="15" t="s">
        <v>68</v>
      </c>
    </row>
    <row r="77" spans="1:38" x14ac:dyDescent="0.45">
      <c r="H77" s="16" t="s">
        <v>39</v>
      </c>
      <c r="I77" s="4"/>
      <c r="N77" s="3" t="s">
        <v>37</v>
      </c>
    </row>
    <row r="78" spans="1:38" x14ac:dyDescent="0.45">
      <c r="C78" s="16" t="s">
        <v>69</v>
      </c>
      <c r="D78" s="16" t="s">
        <v>70</v>
      </c>
      <c r="E78" s="16" t="s">
        <v>71</v>
      </c>
      <c r="F78" s="16" t="s">
        <v>72</v>
      </c>
      <c r="H78" s="16" t="s">
        <v>47</v>
      </c>
      <c r="I78" s="4"/>
      <c r="AE78" s="37" t="str">
        <f>J13</f>
        <v>TOTAL</v>
      </c>
      <c r="AF78" s="2"/>
    </row>
    <row r="79" spans="1:38" x14ac:dyDescent="0.45">
      <c r="A79" t="s">
        <v>48</v>
      </c>
      <c r="C79" s="20">
        <f>C15</f>
        <v>976.46100000000001</v>
      </c>
      <c r="D79" s="20">
        <f>D15</f>
        <v>135.232</v>
      </c>
      <c r="E79" s="20">
        <f>E15</f>
        <v>0</v>
      </c>
      <c r="F79" s="20">
        <f>F15</f>
        <v>0</v>
      </c>
      <c r="H79" s="22">
        <f>SUM(C79:F79)</f>
        <v>1111.693</v>
      </c>
      <c r="O79" s="37" t="str">
        <f>C14</f>
        <v>International</v>
      </c>
      <c r="P79" s="2"/>
      <c r="S79" s="37" t="str">
        <f>D14</f>
        <v>Migration</v>
      </c>
      <c r="T79" s="2"/>
      <c r="W79" s="37" t="str">
        <f>E14</f>
        <v>-</v>
      </c>
      <c r="X79" s="2"/>
      <c r="AA79" s="37" t="str">
        <f>F14</f>
        <v>-</v>
      </c>
      <c r="AB79" s="2"/>
      <c r="AE79" s="37" t="str">
        <f>J14</f>
        <v>ANNUAL</v>
      </c>
      <c r="AF79" s="2"/>
    </row>
    <row r="80" spans="1:38" x14ac:dyDescent="0.45">
      <c r="A80" t="s">
        <v>73</v>
      </c>
      <c r="N80" s="17" t="s">
        <v>40</v>
      </c>
      <c r="O80" s="10" t="s">
        <v>41</v>
      </c>
      <c r="P80" s="10" t="s">
        <v>42</v>
      </c>
      <c r="S80" s="10" t="s">
        <v>41</v>
      </c>
      <c r="T80" s="10" t="s">
        <v>42</v>
      </c>
      <c r="U80" s="10"/>
      <c r="W80" s="10" t="s">
        <v>41</v>
      </c>
      <c r="X80" s="10" t="s">
        <v>42</v>
      </c>
      <c r="Y80" s="10"/>
      <c r="AA80" s="10" t="s">
        <v>41</v>
      </c>
      <c r="AB80" s="10" t="s">
        <v>42</v>
      </c>
      <c r="AC80" s="10"/>
      <c r="AE80" s="10" t="s">
        <v>74</v>
      </c>
      <c r="AF80" s="10" t="s">
        <v>75</v>
      </c>
    </row>
    <row r="81" spans="1:33" x14ac:dyDescent="0.45">
      <c r="N81" s="17">
        <v>0</v>
      </c>
      <c r="O81" s="30">
        <f>SUM($O$14*$C$21)</f>
        <v>0</v>
      </c>
      <c r="P81" s="22">
        <f t="shared" ref="P81:P96" si="0">P14</f>
        <v>0</v>
      </c>
      <c r="Q81" s="22">
        <f t="shared" ref="Q81:Q96" si="1">SUM(O81*P81)</f>
        <v>0</v>
      </c>
      <c r="S81" s="30">
        <f t="shared" ref="S81:S96" si="2">SUM(S14*$D$21)</f>
        <v>0</v>
      </c>
      <c r="T81" s="22">
        <f t="shared" ref="T81:T96" si="3">T14</f>
        <v>0</v>
      </c>
      <c r="U81" s="22">
        <f t="shared" ref="U81:U96" si="4">SUM(S81*T81)</f>
        <v>0</v>
      </c>
      <c r="W81" s="30">
        <f t="shared" ref="W81:W96" si="5">SUM(W14*$E$21)</f>
        <v>0</v>
      </c>
      <c r="X81" s="22">
        <f t="shared" ref="X81:X96" si="6">X14</f>
        <v>0</v>
      </c>
      <c r="Y81" s="22">
        <f t="shared" ref="Y81:Y96" si="7">SUM(W81*X81)</f>
        <v>0</v>
      </c>
      <c r="AA81" s="30">
        <f t="shared" ref="AA81:AA96" si="8">SUM(AA14*$F$21)</f>
        <v>0</v>
      </c>
      <c r="AB81" s="22">
        <f t="shared" ref="AB81:AB96" si="9">AB14</f>
        <v>0</v>
      </c>
      <c r="AC81" s="22">
        <f t="shared" ref="AC81:AC96" si="10">SUM(AA81*AB81)</f>
        <v>0</v>
      </c>
      <c r="AE81" s="30">
        <f t="shared" ref="AE81:AE96" si="11">SUM(AA81+W81+S81+O81)*$J$21</f>
        <v>0</v>
      </c>
      <c r="AF81" s="22">
        <f t="shared" ref="AF81:AF96" si="12">IF(O81+S81+W81+AA81 =0,0,(P81*O81 +T81*S81+ X81*W81 +AB81*AA81)/(O81+S81+W81+AA81))</f>
        <v>0</v>
      </c>
      <c r="AG81">
        <f t="shared" ref="AG81:AG96" si="13">SUM(AE81*AF81)</f>
        <v>0</v>
      </c>
    </row>
    <row r="82" spans="1:33" x14ac:dyDescent="0.45">
      <c r="A82" t="s">
        <v>52</v>
      </c>
      <c r="C82" s="24">
        <f>C24</f>
        <v>1.0000180991628738</v>
      </c>
      <c r="D82" s="24">
        <f>D24</f>
        <v>1.000000295231726</v>
      </c>
      <c r="E82" s="24">
        <f>E24</f>
        <v>0</v>
      </c>
      <c r="F82" s="24">
        <f>F24</f>
        <v>0</v>
      </c>
      <c r="G82" s="10"/>
      <c r="H82" s="24">
        <f>J24</f>
        <v>1.0000159334019874</v>
      </c>
      <c r="I82" s="10"/>
      <c r="N82" s="17">
        <v>1</v>
      </c>
      <c r="O82" s="30">
        <f>SUM($O$15*$C$21)</f>
        <v>4569.6168125922122</v>
      </c>
      <c r="P82" s="22">
        <f t="shared" si="0"/>
        <v>0.27745090626525692</v>
      </c>
      <c r="Q82" s="22">
        <f t="shared" si="1"/>
        <v>1267.844325938664</v>
      </c>
      <c r="S82" s="30">
        <f t="shared" si="2"/>
        <v>0</v>
      </c>
      <c r="T82" s="22">
        <f t="shared" si="3"/>
        <v>0.23093940904379501</v>
      </c>
      <c r="U82" s="22">
        <f t="shared" si="4"/>
        <v>0</v>
      </c>
      <c r="W82" s="30">
        <f t="shared" si="5"/>
        <v>0</v>
      </c>
      <c r="X82" s="22">
        <f t="shared" si="6"/>
        <v>0</v>
      </c>
      <c r="Y82" s="22">
        <f t="shared" si="7"/>
        <v>0</v>
      </c>
      <c r="AA82" s="30">
        <f t="shared" si="8"/>
        <v>0</v>
      </c>
      <c r="AB82" s="22">
        <f t="shared" si="9"/>
        <v>0</v>
      </c>
      <c r="AC82" s="22">
        <f t="shared" si="10"/>
        <v>0</v>
      </c>
      <c r="AE82" s="30">
        <f t="shared" si="11"/>
        <v>4569.6168125922122</v>
      </c>
      <c r="AF82" s="22">
        <f t="shared" si="12"/>
        <v>0.27745090626525692</v>
      </c>
      <c r="AG82">
        <f t="shared" si="13"/>
        <v>1267.844325938664</v>
      </c>
    </row>
    <row r="83" spans="1:33" x14ac:dyDescent="0.45">
      <c r="N83" s="17">
        <v>2</v>
      </c>
      <c r="O83" s="30">
        <f>SUM($O$16*$C$21)</f>
        <v>905089.47367730748</v>
      </c>
      <c r="P83" s="22">
        <f t="shared" si="0"/>
        <v>0.30559301607450245</v>
      </c>
      <c r="Q83" s="22">
        <f t="shared" si="1"/>
        <v>276589.02207833237</v>
      </c>
      <c r="S83" s="30">
        <f t="shared" si="2"/>
        <v>13613.788597499999</v>
      </c>
      <c r="T83" s="22">
        <f t="shared" si="3"/>
        <v>0.26517219472058901</v>
      </c>
      <c r="U83" s="22">
        <f t="shared" si="4"/>
        <v>3609.9982008612042</v>
      </c>
      <c r="W83" s="30">
        <f t="shared" si="5"/>
        <v>0</v>
      </c>
      <c r="X83" s="22">
        <f t="shared" si="6"/>
        <v>0</v>
      </c>
      <c r="Y83" s="22">
        <f t="shared" si="7"/>
        <v>0</v>
      </c>
      <c r="AA83" s="30">
        <f t="shared" si="8"/>
        <v>0</v>
      </c>
      <c r="AB83" s="22">
        <f t="shared" si="9"/>
        <v>0</v>
      </c>
      <c r="AC83" s="22">
        <f t="shared" si="10"/>
        <v>0</v>
      </c>
      <c r="AE83" s="30">
        <f t="shared" si="11"/>
        <v>918703.26227480744</v>
      </c>
      <c r="AF83" s="22">
        <f t="shared" si="12"/>
        <v>0.30499404082379211</v>
      </c>
      <c r="AG83">
        <f t="shared" si="13"/>
        <v>280199.02027919359</v>
      </c>
    </row>
    <row r="84" spans="1:33" x14ac:dyDescent="0.45">
      <c r="N84" s="17">
        <v>3</v>
      </c>
      <c r="O84" s="30">
        <f>SUM($O$17*$C$21)</f>
        <v>617078.76730212581</v>
      </c>
      <c r="P84" s="22">
        <f t="shared" si="0"/>
        <v>0.3582605809023528</v>
      </c>
      <c r="Q84" s="22">
        <f t="shared" si="1"/>
        <v>221074.99763616739</v>
      </c>
      <c r="S84" s="30">
        <f t="shared" si="2"/>
        <v>86403.210541499997</v>
      </c>
      <c r="T84" s="22">
        <f t="shared" si="3"/>
        <v>0.28819645563086099</v>
      </c>
      <c r="U84" s="22">
        <f t="shared" si="4"/>
        <v>24901.099033187344</v>
      </c>
      <c r="W84" s="30">
        <f t="shared" si="5"/>
        <v>0</v>
      </c>
      <c r="X84" s="22">
        <f t="shared" si="6"/>
        <v>0</v>
      </c>
      <c r="Y84" s="22">
        <f t="shared" si="7"/>
        <v>0</v>
      </c>
      <c r="AA84" s="30">
        <f t="shared" si="8"/>
        <v>0</v>
      </c>
      <c r="AB84" s="22">
        <f t="shared" si="9"/>
        <v>0</v>
      </c>
      <c r="AC84" s="22">
        <f t="shared" si="10"/>
        <v>0</v>
      </c>
      <c r="AE84" s="30">
        <f t="shared" si="11"/>
        <v>703481.97784362582</v>
      </c>
      <c r="AF84" s="22">
        <f t="shared" si="12"/>
        <v>0.3496551502617623</v>
      </c>
      <c r="AG84">
        <f t="shared" si="13"/>
        <v>245976.09666935474</v>
      </c>
    </row>
    <row r="85" spans="1:33" x14ac:dyDescent="0.45">
      <c r="N85" s="17">
        <v>4</v>
      </c>
      <c r="O85" s="30">
        <f>SUM($O$18*$C$21)</f>
        <v>426737.55853019806</v>
      </c>
      <c r="P85" s="22">
        <f t="shared" si="0"/>
        <v>0.43165423361172933</v>
      </c>
      <c r="Q85" s="22">
        <f t="shared" si="1"/>
        <v>184203.07378069314</v>
      </c>
      <c r="S85" s="30">
        <f t="shared" si="2"/>
        <v>143610.47568</v>
      </c>
      <c r="T85" s="22">
        <f t="shared" si="3"/>
        <v>0.35123694172889303</v>
      </c>
      <c r="U85" s="22">
        <f t="shared" si="4"/>
        <v>50441.304278074771</v>
      </c>
      <c r="W85" s="30">
        <f t="shared" si="5"/>
        <v>0</v>
      </c>
      <c r="X85" s="22">
        <f t="shared" si="6"/>
        <v>0</v>
      </c>
      <c r="Y85" s="22">
        <f t="shared" si="7"/>
        <v>0</v>
      </c>
      <c r="AA85" s="30">
        <f t="shared" si="8"/>
        <v>0</v>
      </c>
      <c r="AB85" s="22">
        <f t="shared" si="9"/>
        <v>0</v>
      </c>
      <c r="AC85" s="22">
        <f t="shared" si="10"/>
        <v>0</v>
      </c>
      <c r="AE85" s="30">
        <f t="shared" si="11"/>
        <v>570348.03421019809</v>
      </c>
      <c r="AF85" s="22">
        <f t="shared" si="12"/>
        <v>0.411405604971878</v>
      </c>
      <c r="AG85">
        <f t="shared" si="13"/>
        <v>234644.37805876791</v>
      </c>
    </row>
    <row r="86" spans="1:33" x14ac:dyDescent="0.45">
      <c r="N86" s="17">
        <v>5</v>
      </c>
      <c r="O86" s="30">
        <f>SUM($O$19*$C$21)</f>
        <v>209350.39727320636</v>
      </c>
      <c r="P86" s="22">
        <f t="shared" si="0"/>
        <v>0.53887095436544552</v>
      </c>
      <c r="Q86" s="22">
        <f t="shared" si="1"/>
        <v>112812.84837539787</v>
      </c>
      <c r="S86" s="30">
        <f t="shared" si="2"/>
        <v>49275.504000000001</v>
      </c>
      <c r="T86" s="22">
        <f t="shared" si="3"/>
        <v>0.416367827650167</v>
      </c>
      <c r="U86" s="22">
        <f t="shared" si="4"/>
        <v>20516.734556847114</v>
      </c>
      <c r="W86" s="30">
        <f t="shared" si="5"/>
        <v>0</v>
      </c>
      <c r="X86" s="22">
        <f t="shared" si="6"/>
        <v>0</v>
      </c>
      <c r="Y86" s="22">
        <f t="shared" si="7"/>
        <v>0</v>
      </c>
      <c r="AA86" s="30">
        <f t="shared" si="8"/>
        <v>0</v>
      </c>
      <c r="AB86" s="22">
        <f t="shared" si="9"/>
        <v>0</v>
      </c>
      <c r="AC86" s="22">
        <f t="shared" si="10"/>
        <v>0</v>
      </c>
      <c r="AE86" s="30">
        <f t="shared" si="11"/>
        <v>258625.90127320634</v>
      </c>
      <c r="AF86" s="22">
        <f t="shared" si="12"/>
        <v>0.5155306652422208</v>
      </c>
      <c r="AG86">
        <f t="shared" si="13"/>
        <v>133329.58293224499</v>
      </c>
    </row>
    <row r="87" spans="1:33" x14ac:dyDescent="0.45">
      <c r="N87" s="17">
        <v>6</v>
      </c>
      <c r="O87" s="30">
        <f>SUM($O$20*$C$21)</f>
        <v>84772.727224850503</v>
      </c>
      <c r="P87" s="22">
        <f t="shared" si="0"/>
        <v>0.62662469537050336</v>
      </c>
      <c r="Q87" s="22">
        <f t="shared" si="1"/>
        <v>53120.684372998723</v>
      </c>
      <c r="S87" s="30">
        <f t="shared" si="2"/>
        <v>27573.805650000002</v>
      </c>
      <c r="T87" s="22">
        <f t="shared" si="3"/>
        <v>0.47987616513721099</v>
      </c>
      <c r="U87" s="22">
        <f t="shared" si="4"/>
        <v>13232.012113560762</v>
      </c>
      <c r="W87" s="30">
        <f t="shared" si="5"/>
        <v>0</v>
      </c>
      <c r="X87" s="22">
        <f t="shared" si="6"/>
        <v>0</v>
      </c>
      <c r="Y87" s="22">
        <f t="shared" si="7"/>
        <v>0</v>
      </c>
      <c r="AA87" s="30">
        <f t="shared" si="8"/>
        <v>0</v>
      </c>
      <c r="AB87" s="22">
        <f t="shared" si="9"/>
        <v>0</v>
      </c>
      <c r="AC87" s="22">
        <f t="shared" si="10"/>
        <v>0</v>
      </c>
      <c r="AE87" s="30">
        <f t="shared" si="11"/>
        <v>112346.5328748505</v>
      </c>
      <c r="AF87" s="22">
        <f t="shared" si="12"/>
        <v>0.59060742497922669</v>
      </c>
      <c r="AG87">
        <f t="shared" si="13"/>
        <v>66352.696486559493</v>
      </c>
    </row>
    <row r="88" spans="1:33" x14ac:dyDescent="0.45">
      <c r="N88" s="17">
        <v>7</v>
      </c>
      <c r="O88" s="30">
        <f>SUM($O$21*$C$21)</f>
        <v>56322.002760538373</v>
      </c>
      <c r="P88" s="22">
        <f t="shared" si="0"/>
        <v>0.80931286488760235</v>
      </c>
      <c r="Q88" s="22">
        <f t="shared" si="1"/>
        <v>45582.121410338761</v>
      </c>
      <c r="S88" s="30">
        <f t="shared" si="2"/>
        <v>30845.16345</v>
      </c>
      <c r="T88" s="22">
        <f t="shared" si="3"/>
        <v>0.61821086201141895</v>
      </c>
      <c r="U88" s="22">
        <f t="shared" si="4"/>
        <v>19068.815085307615</v>
      </c>
      <c r="W88" s="30">
        <f t="shared" si="5"/>
        <v>0</v>
      </c>
      <c r="X88" s="22">
        <f t="shared" si="6"/>
        <v>0</v>
      </c>
      <c r="Y88" s="22">
        <f t="shared" si="7"/>
        <v>0</v>
      </c>
      <c r="AA88" s="30">
        <f t="shared" si="8"/>
        <v>0</v>
      </c>
      <c r="AB88" s="22">
        <f t="shared" si="9"/>
        <v>0</v>
      </c>
      <c r="AC88" s="22">
        <f t="shared" si="10"/>
        <v>0</v>
      </c>
      <c r="AE88" s="30">
        <f t="shared" si="11"/>
        <v>87167.166210538373</v>
      </c>
      <c r="AF88" s="22">
        <f t="shared" si="12"/>
        <v>0.7416890935686995</v>
      </c>
      <c r="AG88">
        <f t="shared" si="13"/>
        <v>64650.936495646376</v>
      </c>
    </row>
    <row r="89" spans="1:33" x14ac:dyDescent="0.45">
      <c r="N89" s="17">
        <v>8</v>
      </c>
      <c r="O89" s="30">
        <f>SUM($O$22*$C$21)</f>
        <v>31673.873727003582</v>
      </c>
      <c r="P89" s="22">
        <f t="shared" si="0"/>
        <v>0.92021641682054467</v>
      </c>
      <c r="Q89" s="22">
        <f t="shared" si="1"/>
        <v>29146.818587889626</v>
      </c>
      <c r="S89" s="30">
        <f t="shared" si="2"/>
        <v>281.81984999999997</v>
      </c>
      <c r="T89" s="22">
        <f t="shared" si="3"/>
        <v>0.77132767192140395</v>
      </c>
      <c r="U89" s="22">
        <f t="shared" si="4"/>
        <v>217.37544880173925</v>
      </c>
      <c r="W89" s="30">
        <f t="shared" si="5"/>
        <v>0</v>
      </c>
      <c r="X89" s="22">
        <f t="shared" si="6"/>
        <v>0</v>
      </c>
      <c r="Y89" s="22">
        <f t="shared" si="7"/>
        <v>0</v>
      </c>
      <c r="AA89" s="30">
        <f t="shared" si="8"/>
        <v>0</v>
      </c>
      <c r="AB89" s="22">
        <f t="shared" si="9"/>
        <v>0</v>
      </c>
      <c r="AC89" s="22">
        <f t="shared" si="10"/>
        <v>0</v>
      </c>
      <c r="AE89" s="30">
        <f t="shared" si="11"/>
        <v>31955.693577003582</v>
      </c>
      <c r="AF89" s="22">
        <f t="shared" si="12"/>
        <v>0.91890335491960196</v>
      </c>
      <c r="AG89">
        <f t="shared" si="13"/>
        <v>29364.194036691366</v>
      </c>
    </row>
    <row r="90" spans="1:33" x14ac:dyDescent="0.45">
      <c r="N90" s="17">
        <v>9</v>
      </c>
      <c r="O90" s="30">
        <f>SUM($O$23*$C$21)</f>
        <v>14252.547443779766</v>
      </c>
      <c r="P90" s="22">
        <f t="shared" si="0"/>
        <v>1.0168065299190692</v>
      </c>
      <c r="Q90" s="22">
        <f t="shared" si="1"/>
        <v>14492.083308816604</v>
      </c>
      <c r="S90" s="30">
        <f t="shared" si="2"/>
        <v>910.49804999999992</v>
      </c>
      <c r="T90" s="22">
        <f t="shared" si="3"/>
        <v>1.0257492389796099</v>
      </c>
      <c r="U90" s="22">
        <f t="shared" si="4"/>
        <v>933.94268187991872</v>
      </c>
      <c r="W90" s="30">
        <f t="shared" si="5"/>
        <v>0</v>
      </c>
      <c r="X90" s="22">
        <f t="shared" si="6"/>
        <v>0</v>
      </c>
      <c r="Y90" s="22">
        <f t="shared" si="7"/>
        <v>0</v>
      </c>
      <c r="AA90" s="30">
        <f t="shared" si="8"/>
        <v>0</v>
      </c>
      <c r="AB90" s="22">
        <f t="shared" si="9"/>
        <v>0</v>
      </c>
      <c r="AC90" s="22">
        <f t="shared" si="10"/>
        <v>0</v>
      </c>
      <c r="AE90" s="30">
        <f t="shared" si="11"/>
        <v>15163.045493779766</v>
      </c>
      <c r="AF90" s="22">
        <f t="shared" si="12"/>
        <v>1.017343514337185</v>
      </c>
      <c r="AG90">
        <f t="shared" si="13"/>
        <v>15426.025990696522</v>
      </c>
    </row>
    <row r="91" spans="1:33" x14ac:dyDescent="0.45">
      <c r="N91" s="17">
        <v>10</v>
      </c>
      <c r="O91" s="30">
        <f>SUM($O$24*$C$21)</f>
        <v>5988.6319902397963</v>
      </c>
      <c r="P91" s="22">
        <f t="shared" si="0"/>
        <v>1.0897863203065823</v>
      </c>
      <c r="Q91" s="22">
        <f t="shared" si="1"/>
        <v>6526.3292203137116</v>
      </c>
      <c r="S91" s="30">
        <f t="shared" si="2"/>
        <v>2002.2000000000003</v>
      </c>
      <c r="T91" s="22">
        <f t="shared" si="3"/>
        <v>1.1541097424115001</v>
      </c>
      <c r="U91" s="22">
        <f t="shared" si="4"/>
        <v>2310.7585262563057</v>
      </c>
      <c r="W91" s="30">
        <f t="shared" si="5"/>
        <v>0</v>
      </c>
      <c r="X91" s="22">
        <f t="shared" si="6"/>
        <v>0</v>
      </c>
      <c r="Y91" s="22">
        <f t="shared" si="7"/>
        <v>0</v>
      </c>
      <c r="AA91" s="30">
        <f t="shared" si="8"/>
        <v>0</v>
      </c>
      <c r="AB91" s="22">
        <f t="shared" si="9"/>
        <v>0</v>
      </c>
      <c r="AC91" s="22">
        <f t="shared" si="10"/>
        <v>0</v>
      </c>
      <c r="AE91" s="30">
        <f t="shared" si="11"/>
        <v>7990.8319902397961</v>
      </c>
      <c r="AF91" s="22">
        <f t="shared" si="12"/>
        <v>1.1059033348922691</v>
      </c>
      <c r="AG91">
        <f t="shared" si="13"/>
        <v>8837.0877465700178</v>
      </c>
    </row>
    <row r="92" spans="1:33" x14ac:dyDescent="0.45">
      <c r="N92" s="17">
        <v>11</v>
      </c>
      <c r="O92" s="30">
        <f>SUM($O$25*$C$21)</f>
        <v>7292.7109496283701</v>
      </c>
      <c r="P92" s="22">
        <f t="shared" si="0"/>
        <v>1.3719966860309525</v>
      </c>
      <c r="Q92" s="22">
        <f t="shared" si="1"/>
        <v>10005.575255071764</v>
      </c>
      <c r="S92" s="30">
        <f t="shared" si="2"/>
        <v>0</v>
      </c>
      <c r="T92" s="22">
        <f t="shared" si="3"/>
        <v>0</v>
      </c>
      <c r="U92" s="22">
        <f t="shared" si="4"/>
        <v>0</v>
      </c>
      <c r="W92" s="30">
        <f t="shared" si="5"/>
        <v>0</v>
      </c>
      <c r="X92" s="22">
        <f t="shared" si="6"/>
        <v>0</v>
      </c>
      <c r="Y92" s="22">
        <f t="shared" si="7"/>
        <v>0</v>
      </c>
      <c r="AA92" s="30">
        <f t="shared" si="8"/>
        <v>0</v>
      </c>
      <c r="AB92" s="22">
        <f t="shared" si="9"/>
        <v>0</v>
      </c>
      <c r="AC92" s="22">
        <f t="shared" si="10"/>
        <v>0</v>
      </c>
      <c r="AE92" s="30">
        <f t="shared" si="11"/>
        <v>7292.7109496283701</v>
      </c>
      <c r="AF92" s="22">
        <f t="shared" si="12"/>
        <v>1.3719966860309525</v>
      </c>
      <c r="AG92">
        <f t="shared" si="13"/>
        <v>10005.575255071764</v>
      </c>
    </row>
    <row r="93" spans="1:33" x14ac:dyDescent="0.45">
      <c r="N93" s="17">
        <v>12</v>
      </c>
      <c r="O93" s="30">
        <f>SUM($O$26*$C$21)</f>
        <v>7649.6632069296393</v>
      </c>
      <c r="P93" s="22">
        <f t="shared" si="0"/>
        <v>1.3438127779816136</v>
      </c>
      <c r="Q93" s="22">
        <f t="shared" si="1"/>
        <v>10279.715164727857</v>
      </c>
      <c r="S93" s="30">
        <f t="shared" si="2"/>
        <v>0</v>
      </c>
      <c r="T93" s="22">
        <f t="shared" si="3"/>
        <v>0</v>
      </c>
      <c r="U93" s="22">
        <f t="shared" si="4"/>
        <v>0</v>
      </c>
      <c r="W93" s="30">
        <f t="shared" si="5"/>
        <v>0</v>
      </c>
      <c r="X93" s="22">
        <f t="shared" si="6"/>
        <v>0</v>
      </c>
      <c r="Y93" s="22">
        <f t="shared" si="7"/>
        <v>0</v>
      </c>
      <c r="AA93" s="30">
        <f t="shared" si="8"/>
        <v>0</v>
      </c>
      <c r="AB93" s="22">
        <f t="shared" si="9"/>
        <v>0</v>
      </c>
      <c r="AC93" s="22">
        <f t="shared" si="10"/>
        <v>0</v>
      </c>
      <c r="AE93" s="30">
        <f t="shared" si="11"/>
        <v>7649.6632069296393</v>
      </c>
      <c r="AF93" s="22">
        <f t="shared" si="12"/>
        <v>1.3438127779816136</v>
      </c>
      <c r="AG93">
        <f t="shared" si="13"/>
        <v>10279.715164727857</v>
      </c>
    </row>
    <row r="94" spans="1:33" x14ac:dyDescent="0.45">
      <c r="N94" s="17">
        <v>13</v>
      </c>
      <c r="O94" s="30">
        <f>SUM($O$27*$C$21)</f>
        <v>1785.647878180574</v>
      </c>
      <c r="P94" s="22">
        <f t="shared" si="0"/>
        <v>1.7142641148921682</v>
      </c>
      <c r="Q94" s="22">
        <f t="shared" si="1"/>
        <v>3061.0720793983</v>
      </c>
      <c r="S94" s="30">
        <f t="shared" si="2"/>
        <v>0</v>
      </c>
      <c r="T94" s="22">
        <f t="shared" si="3"/>
        <v>0</v>
      </c>
      <c r="U94" s="22">
        <f t="shared" si="4"/>
        <v>0</v>
      </c>
      <c r="W94" s="30">
        <f t="shared" si="5"/>
        <v>0</v>
      </c>
      <c r="X94" s="22">
        <f t="shared" si="6"/>
        <v>0</v>
      </c>
      <c r="Y94" s="22">
        <f t="shared" si="7"/>
        <v>0</v>
      </c>
      <c r="AA94" s="30">
        <f t="shared" si="8"/>
        <v>0</v>
      </c>
      <c r="AB94" s="22">
        <f t="shared" si="9"/>
        <v>0</v>
      </c>
      <c r="AC94" s="22">
        <f t="shared" si="10"/>
        <v>0</v>
      </c>
      <c r="AE94" s="30">
        <f t="shared" si="11"/>
        <v>1785.647878180574</v>
      </c>
      <c r="AF94" s="22">
        <f t="shared" si="12"/>
        <v>1.7142641148921682</v>
      </c>
      <c r="AG94">
        <f t="shared" si="13"/>
        <v>3061.0720793983</v>
      </c>
    </row>
    <row r="95" spans="1:33" x14ac:dyDescent="0.45">
      <c r="N95" s="17">
        <v>14</v>
      </c>
      <c r="O95" s="30">
        <f>SUM($O$28*$C$21)</f>
        <v>1329.2064701403408</v>
      </c>
      <c r="P95" s="22">
        <f t="shared" si="0"/>
        <v>1.4086789973328182</v>
      </c>
      <c r="Q95" s="22">
        <f t="shared" si="1"/>
        <v>1872.4252376055899</v>
      </c>
      <c r="S95" s="30">
        <f t="shared" si="2"/>
        <v>0</v>
      </c>
      <c r="T95" s="22">
        <f t="shared" si="3"/>
        <v>0</v>
      </c>
      <c r="U95" s="22">
        <f t="shared" si="4"/>
        <v>0</v>
      </c>
      <c r="W95" s="30">
        <f t="shared" si="5"/>
        <v>0</v>
      </c>
      <c r="X95" s="22">
        <f t="shared" si="6"/>
        <v>0</v>
      </c>
      <c r="Y95" s="22">
        <f t="shared" si="7"/>
        <v>0</v>
      </c>
      <c r="AA95" s="30">
        <f t="shared" si="8"/>
        <v>0</v>
      </c>
      <c r="AB95" s="22">
        <f t="shared" si="9"/>
        <v>0</v>
      </c>
      <c r="AC95" s="22">
        <f t="shared" si="10"/>
        <v>0</v>
      </c>
      <c r="AE95" s="30">
        <f t="shared" si="11"/>
        <v>1329.2064701403408</v>
      </c>
      <c r="AF95" s="22">
        <f t="shared" si="12"/>
        <v>1.4086789973328182</v>
      </c>
      <c r="AG95">
        <f t="shared" si="13"/>
        <v>1872.4252376055899</v>
      </c>
    </row>
    <row r="96" spans="1:33" x14ac:dyDescent="0.45">
      <c r="N96" s="17" t="s">
        <v>53</v>
      </c>
      <c r="O96" s="30">
        <f>SUM($O$29*$C$21)</f>
        <v>3325.9337714195303</v>
      </c>
      <c r="P96" s="22">
        <f t="shared" si="0"/>
        <v>1.9375197270503928</v>
      </c>
      <c r="Q96" s="22">
        <f t="shared" si="1"/>
        <v>6444.0622929884521</v>
      </c>
      <c r="S96" s="30">
        <f t="shared" si="2"/>
        <v>0</v>
      </c>
      <c r="T96" s="22">
        <f t="shared" si="3"/>
        <v>0</v>
      </c>
      <c r="U96" s="22">
        <f t="shared" si="4"/>
        <v>0</v>
      </c>
      <c r="W96" s="30">
        <f t="shared" si="5"/>
        <v>0</v>
      </c>
      <c r="X96" s="22">
        <f t="shared" si="6"/>
        <v>0</v>
      </c>
      <c r="Y96" s="22">
        <f t="shared" si="7"/>
        <v>0</v>
      </c>
      <c r="AA96" s="30">
        <f t="shared" si="8"/>
        <v>0</v>
      </c>
      <c r="AB96" s="22">
        <f t="shared" si="9"/>
        <v>0</v>
      </c>
      <c r="AC96" s="22">
        <f t="shared" si="10"/>
        <v>0</v>
      </c>
      <c r="AE96" s="30">
        <f t="shared" si="11"/>
        <v>3325.9337714195303</v>
      </c>
      <c r="AF96" s="22">
        <f t="shared" si="12"/>
        <v>1.9375197270503928</v>
      </c>
      <c r="AG96">
        <f t="shared" si="13"/>
        <v>6444.0622929884521</v>
      </c>
    </row>
    <row r="98" spans="14:33" x14ac:dyDescent="0.45">
      <c r="N98" t="s">
        <v>54</v>
      </c>
      <c r="O98" s="30">
        <f>SUM(O81:O96)</f>
        <v>2377218.7590181399</v>
      </c>
      <c r="Q98" s="22">
        <f>SUM(Q81:Q96)</f>
        <v>976478.67312667891</v>
      </c>
      <c r="S98" s="30">
        <f>SUM(S81:S96)</f>
        <v>354516.46581900003</v>
      </c>
      <c r="U98" s="22">
        <f>SUM(U81:U96)</f>
        <v>135232.03992477676</v>
      </c>
      <c r="W98" s="30">
        <f>SUM(W81:W96)</f>
        <v>0</v>
      </c>
      <c r="Y98" s="22">
        <f>SUM(Y81:Y96)</f>
        <v>0</v>
      </c>
      <c r="AA98" s="30">
        <f>SUM(AA81:AA96)</f>
        <v>0</v>
      </c>
      <c r="AC98" s="22">
        <f>SUM(AC81:AC96)</f>
        <v>0</v>
      </c>
      <c r="AE98" s="30">
        <f>SUM(AE81:AE96)</f>
        <v>2731735.2248371402</v>
      </c>
      <c r="AG98">
        <f>SUM(AG81:AG96)</f>
        <v>1111710.7130514556</v>
      </c>
    </row>
    <row r="101" spans="14:33" x14ac:dyDescent="0.45">
      <c r="N101" s="3" t="s">
        <v>26</v>
      </c>
      <c r="P101" s="5" t="str">
        <f>($C$3)</f>
        <v>p7eINT_metier</v>
      </c>
      <c r="T101" s="6" t="s">
        <v>27</v>
      </c>
      <c r="W101" s="7" t="str">
        <f>($C$5)</f>
        <v>Plaice VIIe - International (Used metier based datasets)</v>
      </c>
    </row>
    <row r="102" spans="14:33" x14ac:dyDescent="0.45">
      <c r="N102" s="3"/>
    </row>
    <row r="103" spans="14:33" x14ac:dyDescent="0.45">
      <c r="N103" s="6" t="s">
        <v>29</v>
      </c>
      <c r="P103" s="5">
        <f>($B$7)</f>
        <v>2008</v>
      </c>
      <c r="Q103" s="9"/>
      <c r="R103" s="9"/>
      <c r="S103" s="9"/>
      <c r="T103" s="6" t="s">
        <v>30</v>
      </c>
      <c r="U103" s="10"/>
      <c r="W103" s="5" t="str">
        <f>($D$7)</f>
        <v>Combined</v>
      </c>
    </row>
    <row r="104" spans="14:33" x14ac:dyDescent="0.45">
      <c r="N104" s="6"/>
      <c r="P104" s="6"/>
      <c r="Q104" s="9"/>
      <c r="R104" s="9"/>
      <c r="S104" s="9"/>
      <c r="U104" s="10"/>
    </row>
    <row r="105" spans="14:33" x14ac:dyDescent="0.45">
      <c r="N105" s="6" t="s">
        <v>32</v>
      </c>
      <c r="P105" s="36">
        <f>($F$7)</f>
        <v>42191</v>
      </c>
      <c r="Q105" s="2"/>
      <c r="R105" s="2"/>
      <c r="T105" s="6" t="s">
        <v>33</v>
      </c>
      <c r="U105" s="2"/>
      <c r="W105" s="5" t="str">
        <f>($J$7)</f>
        <v>idh</v>
      </c>
    </row>
    <row r="108" spans="14:33" x14ac:dyDescent="0.45">
      <c r="N108" s="15" t="s">
        <v>68</v>
      </c>
    </row>
    <row r="110" spans="14:33" x14ac:dyDescent="0.45">
      <c r="N110" s="3" t="s">
        <v>61</v>
      </c>
    </row>
    <row r="111" spans="14:33" x14ac:dyDescent="0.45">
      <c r="AE111" s="37" t="str">
        <f>J13</f>
        <v>TOTAL</v>
      </c>
      <c r="AF111" s="2"/>
    </row>
    <row r="112" spans="14:33" x14ac:dyDescent="0.45">
      <c r="O112" s="37" t="str">
        <f>C14</f>
        <v>International</v>
      </c>
      <c r="P112" s="2"/>
      <c r="S112" s="37" t="str">
        <f>D14</f>
        <v>Migration</v>
      </c>
      <c r="T112" s="2"/>
      <c r="W112" s="37" t="str">
        <f>E14</f>
        <v>-</v>
      </c>
      <c r="X112" s="2"/>
      <c r="AA112" s="37" t="str">
        <f>F14</f>
        <v>-</v>
      </c>
      <c r="AB112" s="37"/>
      <c r="AE112" s="37" t="str">
        <f>J14</f>
        <v>ANNUAL</v>
      </c>
      <c r="AF112" s="2"/>
    </row>
    <row r="113" spans="14:34" x14ac:dyDescent="0.45">
      <c r="N113" s="17" t="s">
        <v>40</v>
      </c>
      <c r="O113" s="10" t="s">
        <v>41</v>
      </c>
      <c r="P113" s="10" t="s">
        <v>42</v>
      </c>
      <c r="S113" s="10" t="s">
        <v>41</v>
      </c>
      <c r="T113" s="10" t="s">
        <v>42</v>
      </c>
      <c r="U113" s="10"/>
      <c r="W113" s="10" t="s">
        <v>41</v>
      </c>
      <c r="X113" s="10" t="s">
        <v>42</v>
      </c>
      <c r="Y113" s="10"/>
      <c r="AA113" s="10" t="s">
        <v>41</v>
      </c>
      <c r="AB113" s="10" t="s">
        <v>42</v>
      </c>
      <c r="AC113" s="10"/>
      <c r="AE113" s="10" t="s">
        <v>41</v>
      </c>
      <c r="AF113" s="10" t="s">
        <v>42</v>
      </c>
      <c r="AH113" s="10"/>
    </row>
    <row r="114" spans="14:34" x14ac:dyDescent="0.45">
      <c r="N114" s="17">
        <v>0</v>
      </c>
      <c r="O114" s="30">
        <f t="shared" ref="O114:O129" si="14">SUM(O47*$C$21)</f>
        <v>0</v>
      </c>
      <c r="P114" s="22">
        <f t="shared" ref="P114:P129" si="15">P47</f>
        <v>0</v>
      </c>
      <c r="Q114" s="22">
        <f t="shared" ref="Q114:Q129" si="16">SUM(O114*P114)</f>
        <v>0</v>
      </c>
      <c r="S114" s="30">
        <f t="shared" ref="S114:S129" si="17">SUM(S47*$D$21)</f>
        <v>0</v>
      </c>
      <c r="T114" s="22">
        <f t="shared" ref="T114:T129" si="18">T47</f>
        <v>0</v>
      </c>
      <c r="U114" s="22">
        <f t="shared" ref="U114:U129" si="19">SUM(S114*T114)</f>
        <v>0</v>
      </c>
      <c r="W114" s="30">
        <f t="shared" ref="W114:W129" si="20">SUM(W47*$E$21)</f>
        <v>0</v>
      </c>
      <c r="X114" s="22">
        <f t="shared" ref="X114:X129" si="21">X47</f>
        <v>0</v>
      </c>
      <c r="Y114" s="22">
        <f t="shared" ref="Y114:Y129" si="22">SUM(W114*X114)</f>
        <v>0</v>
      </c>
      <c r="AA114" s="30">
        <f t="shared" ref="AA114:AA129" si="23">SUM(AA47*$F$21)</f>
        <v>0</v>
      </c>
      <c r="AB114" s="22">
        <f t="shared" ref="AB114:AB129" si="24">AB47</f>
        <v>0</v>
      </c>
      <c r="AC114" s="22">
        <f>SUM(AA114*AB114)</f>
        <v>0</v>
      </c>
      <c r="AE114" s="30">
        <f t="shared" ref="AE114:AE129" si="25">SUM(AA114+W114+S114+O114)*$J$21</f>
        <v>0</v>
      </c>
      <c r="AF114" s="22">
        <f>IF(O114+S114+W114+AA114 =0,0,(P114*O114 +T114*S114+ X114*W114 +AB114*AA114)/(O114+S114+W114+AA114))</f>
        <v>0</v>
      </c>
      <c r="AG114">
        <f t="shared" ref="AG114:AG129" si="26">SUM(AE114*AF114)</f>
        <v>0</v>
      </c>
      <c r="AH114" s="22"/>
    </row>
    <row r="115" spans="14:34" x14ac:dyDescent="0.45">
      <c r="N115" s="17">
        <v>1</v>
      </c>
      <c r="O115" s="30">
        <f t="shared" si="14"/>
        <v>0</v>
      </c>
      <c r="P115" s="22">
        <f t="shared" si="15"/>
        <v>0</v>
      </c>
      <c r="Q115" s="22">
        <f t="shared" si="16"/>
        <v>0</v>
      </c>
      <c r="S115" s="30">
        <f t="shared" si="17"/>
        <v>0</v>
      </c>
      <c r="T115" s="22">
        <f t="shared" si="18"/>
        <v>0</v>
      </c>
      <c r="U115" s="22">
        <f t="shared" si="19"/>
        <v>0</v>
      </c>
      <c r="W115" s="30">
        <f t="shared" si="20"/>
        <v>0</v>
      </c>
      <c r="X115" s="22">
        <f t="shared" si="21"/>
        <v>0</v>
      </c>
      <c r="Y115" s="22">
        <f t="shared" si="22"/>
        <v>0</v>
      </c>
      <c r="AA115" s="30">
        <f t="shared" si="23"/>
        <v>0</v>
      </c>
      <c r="AB115" s="22">
        <f t="shared" si="24"/>
        <v>0</v>
      </c>
      <c r="AC115" s="22">
        <f t="shared" ref="AC115:AC129" si="27">SUM(AA115*AB115)</f>
        <v>0</v>
      </c>
      <c r="AE115" s="30">
        <f t="shared" si="25"/>
        <v>0</v>
      </c>
      <c r="AF115" s="22">
        <f t="shared" ref="AF115:AF129" si="28">IF(O115+S115+W115+AA115 =0,0,(P115*O115 +T115*S115+ X115*W115 +AB115*AA115)/(O115+S115+W115+AA115))</f>
        <v>0</v>
      </c>
      <c r="AG115">
        <f t="shared" si="26"/>
        <v>0</v>
      </c>
      <c r="AH115" s="22"/>
    </row>
    <row r="116" spans="14:34" x14ac:dyDescent="0.45">
      <c r="N116" s="17">
        <v>2</v>
      </c>
      <c r="O116" s="30">
        <f t="shared" si="14"/>
        <v>0</v>
      </c>
      <c r="P116" s="22">
        <f t="shared" si="15"/>
        <v>0</v>
      </c>
      <c r="Q116" s="22">
        <f t="shared" si="16"/>
        <v>0</v>
      </c>
      <c r="S116" s="30">
        <f t="shared" si="17"/>
        <v>0</v>
      </c>
      <c r="T116" s="22">
        <f t="shared" si="18"/>
        <v>0</v>
      </c>
      <c r="U116" s="22">
        <f t="shared" si="19"/>
        <v>0</v>
      </c>
      <c r="W116" s="30">
        <f t="shared" si="20"/>
        <v>0</v>
      </c>
      <c r="X116" s="22">
        <f t="shared" si="21"/>
        <v>0</v>
      </c>
      <c r="Y116" s="22">
        <f t="shared" si="22"/>
        <v>0</v>
      </c>
      <c r="AA116" s="30">
        <f t="shared" si="23"/>
        <v>0</v>
      </c>
      <c r="AB116" s="22">
        <f t="shared" si="24"/>
        <v>0</v>
      </c>
      <c r="AC116" s="22">
        <f t="shared" si="27"/>
        <v>0</v>
      </c>
      <c r="AE116" s="30">
        <f t="shared" si="25"/>
        <v>0</v>
      </c>
      <c r="AF116" s="22">
        <f t="shared" si="28"/>
        <v>0</v>
      </c>
      <c r="AG116">
        <f t="shared" si="26"/>
        <v>0</v>
      </c>
      <c r="AH116" s="22"/>
    </row>
    <row r="117" spans="14:34" x14ac:dyDescent="0.45">
      <c r="N117" s="17">
        <v>3</v>
      </c>
      <c r="O117" s="30">
        <f t="shared" si="14"/>
        <v>0</v>
      </c>
      <c r="P117" s="22">
        <f t="shared" si="15"/>
        <v>0</v>
      </c>
      <c r="Q117" s="22">
        <f t="shared" si="16"/>
        <v>0</v>
      </c>
      <c r="S117" s="30">
        <f t="shared" si="17"/>
        <v>0</v>
      </c>
      <c r="T117" s="22">
        <f t="shared" si="18"/>
        <v>0</v>
      </c>
      <c r="U117" s="22">
        <f t="shared" si="19"/>
        <v>0</v>
      </c>
      <c r="W117" s="30">
        <f t="shared" si="20"/>
        <v>0</v>
      </c>
      <c r="X117" s="22">
        <f t="shared" si="21"/>
        <v>0</v>
      </c>
      <c r="Y117" s="22">
        <f t="shared" si="22"/>
        <v>0</v>
      </c>
      <c r="AA117" s="30">
        <f t="shared" si="23"/>
        <v>0</v>
      </c>
      <c r="AB117" s="22">
        <f t="shared" si="24"/>
        <v>0</v>
      </c>
      <c r="AC117" s="22">
        <f t="shared" si="27"/>
        <v>0</v>
      </c>
      <c r="AE117" s="30">
        <f t="shared" si="25"/>
        <v>0</v>
      </c>
      <c r="AF117" s="22">
        <f t="shared" si="28"/>
        <v>0</v>
      </c>
      <c r="AG117">
        <f t="shared" si="26"/>
        <v>0</v>
      </c>
      <c r="AH117" s="22"/>
    </row>
    <row r="118" spans="14:34" x14ac:dyDescent="0.45">
      <c r="N118" s="17">
        <v>4</v>
      </c>
      <c r="O118" s="30">
        <f t="shared" si="14"/>
        <v>0</v>
      </c>
      <c r="P118" s="22">
        <f t="shared" si="15"/>
        <v>0</v>
      </c>
      <c r="Q118" s="22">
        <f t="shared" si="16"/>
        <v>0</v>
      </c>
      <c r="S118" s="30">
        <f t="shared" si="17"/>
        <v>0</v>
      </c>
      <c r="T118" s="22">
        <f t="shared" si="18"/>
        <v>0</v>
      </c>
      <c r="U118" s="22">
        <f t="shared" si="19"/>
        <v>0</v>
      </c>
      <c r="W118" s="30">
        <f t="shared" si="20"/>
        <v>0</v>
      </c>
      <c r="X118" s="22">
        <f t="shared" si="21"/>
        <v>0</v>
      </c>
      <c r="Y118" s="22">
        <f t="shared" si="22"/>
        <v>0</v>
      </c>
      <c r="AA118" s="30">
        <f t="shared" si="23"/>
        <v>0</v>
      </c>
      <c r="AB118" s="22">
        <f t="shared" si="24"/>
        <v>0</v>
      </c>
      <c r="AC118" s="22">
        <f t="shared" si="27"/>
        <v>0</v>
      </c>
      <c r="AE118" s="30">
        <f t="shared" si="25"/>
        <v>0</v>
      </c>
      <c r="AF118" s="22">
        <f t="shared" si="28"/>
        <v>0</v>
      </c>
      <c r="AG118">
        <f t="shared" si="26"/>
        <v>0</v>
      </c>
      <c r="AH118" s="22"/>
    </row>
    <row r="119" spans="14:34" x14ac:dyDescent="0.45">
      <c r="N119" s="17">
        <v>5</v>
      </c>
      <c r="O119" s="30">
        <f t="shared" si="14"/>
        <v>0</v>
      </c>
      <c r="P119" s="22">
        <f t="shared" si="15"/>
        <v>0</v>
      </c>
      <c r="Q119" s="22">
        <f t="shared" si="16"/>
        <v>0</v>
      </c>
      <c r="S119" s="30">
        <f t="shared" si="17"/>
        <v>0</v>
      </c>
      <c r="T119" s="22">
        <f t="shared" si="18"/>
        <v>0</v>
      </c>
      <c r="U119" s="22">
        <f t="shared" si="19"/>
        <v>0</v>
      </c>
      <c r="W119" s="30">
        <f t="shared" si="20"/>
        <v>0</v>
      </c>
      <c r="X119" s="22">
        <f t="shared" si="21"/>
        <v>0</v>
      </c>
      <c r="Y119" s="22">
        <f t="shared" si="22"/>
        <v>0</v>
      </c>
      <c r="AA119" s="30">
        <f t="shared" si="23"/>
        <v>0</v>
      </c>
      <c r="AB119" s="22">
        <f t="shared" si="24"/>
        <v>0</v>
      </c>
      <c r="AC119" s="22">
        <f t="shared" si="27"/>
        <v>0</v>
      </c>
      <c r="AE119" s="30">
        <f t="shared" si="25"/>
        <v>0</v>
      </c>
      <c r="AF119" s="22">
        <f t="shared" si="28"/>
        <v>0</v>
      </c>
      <c r="AG119">
        <f t="shared" si="26"/>
        <v>0</v>
      </c>
      <c r="AH119" s="22"/>
    </row>
    <row r="120" spans="14:34" x14ac:dyDescent="0.45">
      <c r="N120" s="17">
        <v>6</v>
      </c>
      <c r="O120" s="30">
        <f t="shared" si="14"/>
        <v>0</v>
      </c>
      <c r="P120" s="22">
        <f t="shared" si="15"/>
        <v>0</v>
      </c>
      <c r="Q120" s="22">
        <f t="shared" si="16"/>
        <v>0</v>
      </c>
      <c r="S120" s="30">
        <f t="shared" si="17"/>
        <v>0</v>
      </c>
      <c r="T120" s="22">
        <f t="shared" si="18"/>
        <v>0</v>
      </c>
      <c r="U120" s="22">
        <f t="shared" si="19"/>
        <v>0</v>
      </c>
      <c r="W120" s="30">
        <f t="shared" si="20"/>
        <v>0</v>
      </c>
      <c r="X120" s="22">
        <f t="shared" si="21"/>
        <v>0</v>
      </c>
      <c r="Y120" s="22">
        <f t="shared" si="22"/>
        <v>0</v>
      </c>
      <c r="AA120" s="30">
        <f t="shared" si="23"/>
        <v>0</v>
      </c>
      <c r="AB120" s="22">
        <f t="shared" si="24"/>
        <v>0</v>
      </c>
      <c r="AC120" s="22">
        <f t="shared" si="27"/>
        <v>0</v>
      </c>
      <c r="AE120" s="30">
        <f t="shared" si="25"/>
        <v>0</v>
      </c>
      <c r="AF120" s="22">
        <f t="shared" si="28"/>
        <v>0</v>
      </c>
      <c r="AG120">
        <f t="shared" si="26"/>
        <v>0</v>
      </c>
      <c r="AH120" s="22"/>
    </row>
    <row r="121" spans="14:34" x14ac:dyDescent="0.45">
      <c r="N121" s="17">
        <v>7</v>
      </c>
      <c r="O121" s="30">
        <f t="shared" si="14"/>
        <v>0</v>
      </c>
      <c r="P121" s="22">
        <f t="shared" si="15"/>
        <v>0</v>
      </c>
      <c r="Q121" s="22">
        <f t="shared" si="16"/>
        <v>0</v>
      </c>
      <c r="S121" s="30">
        <f t="shared" si="17"/>
        <v>0</v>
      </c>
      <c r="T121" s="22">
        <f t="shared" si="18"/>
        <v>0</v>
      </c>
      <c r="U121" s="22">
        <f t="shared" si="19"/>
        <v>0</v>
      </c>
      <c r="W121" s="30">
        <f t="shared" si="20"/>
        <v>0</v>
      </c>
      <c r="X121" s="22">
        <f t="shared" si="21"/>
        <v>0</v>
      </c>
      <c r="Y121" s="22">
        <f t="shared" si="22"/>
        <v>0</v>
      </c>
      <c r="AA121" s="30">
        <f t="shared" si="23"/>
        <v>0</v>
      </c>
      <c r="AB121" s="22">
        <f t="shared" si="24"/>
        <v>0</v>
      </c>
      <c r="AC121" s="22">
        <f t="shared" si="27"/>
        <v>0</v>
      </c>
      <c r="AE121" s="30">
        <f t="shared" si="25"/>
        <v>0</v>
      </c>
      <c r="AF121" s="22">
        <f t="shared" si="28"/>
        <v>0</v>
      </c>
      <c r="AG121">
        <f t="shared" si="26"/>
        <v>0</v>
      </c>
      <c r="AH121" s="22"/>
    </row>
    <row r="122" spans="14:34" x14ac:dyDescent="0.45">
      <c r="N122" s="17">
        <v>8</v>
      </c>
      <c r="O122" s="30">
        <f t="shared" si="14"/>
        <v>0</v>
      </c>
      <c r="P122" s="22">
        <f t="shared" si="15"/>
        <v>0</v>
      </c>
      <c r="Q122" s="22">
        <f t="shared" si="16"/>
        <v>0</v>
      </c>
      <c r="S122" s="30">
        <f t="shared" si="17"/>
        <v>0</v>
      </c>
      <c r="T122" s="22">
        <f t="shared" si="18"/>
        <v>0</v>
      </c>
      <c r="U122" s="22">
        <f t="shared" si="19"/>
        <v>0</v>
      </c>
      <c r="W122" s="30">
        <f t="shared" si="20"/>
        <v>0</v>
      </c>
      <c r="X122" s="22">
        <f t="shared" si="21"/>
        <v>0</v>
      </c>
      <c r="Y122" s="22">
        <f t="shared" si="22"/>
        <v>0</v>
      </c>
      <c r="AA122" s="30">
        <f t="shared" si="23"/>
        <v>0</v>
      </c>
      <c r="AB122" s="22">
        <f t="shared" si="24"/>
        <v>0</v>
      </c>
      <c r="AC122" s="22">
        <f t="shared" si="27"/>
        <v>0</v>
      </c>
      <c r="AE122" s="30">
        <f t="shared" si="25"/>
        <v>0</v>
      </c>
      <c r="AF122" s="22">
        <f t="shared" si="28"/>
        <v>0</v>
      </c>
      <c r="AG122">
        <f t="shared" si="26"/>
        <v>0</v>
      </c>
      <c r="AH122" s="22"/>
    </row>
    <row r="123" spans="14:34" x14ac:dyDescent="0.45">
      <c r="N123" s="17">
        <v>9</v>
      </c>
      <c r="O123" s="30">
        <f t="shared" si="14"/>
        <v>0</v>
      </c>
      <c r="P123" s="22">
        <f t="shared" si="15"/>
        <v>0</v>
      </c>
      <c r="Q123" s="22">
        <f t="shared" si="16"/>
        <v>0</v>
      </c>
      <c r="S123" s="30">
        <f t="shared" si="17"/>
        <v>0</v>
      </c>
      <c r="T123" s="22">
        <f t="shared" si="18"/>
        <v>0</v>
      </c>
      <c r="U123" s="22">
        <f t="shared" si="19"/>
        <v>0</v>
      </c>
      <c r="W123" s="30">
        <f t="shared" si="20"/>
        <v>0</v>
      </c>
      <c r="X123" s="22">
        <f t="shared" si="21"/>
        <v>0</v>
      </c>
      <c r="Y123" s="22">
        <f t="shared" si="22"/>
        <v>0</v>
      </c>
      <c r="AA123" s="30">
        <f t="shared" si="23"/>
        <v>0</v>
      </c>
      <c r="AB123" s="22">
        <f t="shared" si="24"/>
        <v>0</v>
      </c>
      <c r="AC123" s="22">
        <f t="shared" si="27"/>
        <v>0</v>
      </c>
      <c r="AE123" s="30">
        <f t="shared" si="25"/>
        <v>0</v>
      </c>
      <c r="AF123" s="22">
        <f t="shared" si="28"/>
        <v>0</v>
      </c>
      <c r="AG123">
        <f t="shared" si="26"/>
        <v>0</v>
      </c>
      <c r="AH123" s="22"/>
    </row>
    <row r="124" spans="14:34" x14ac:dyDescent="0.45">
      <c r="N124" s="17">
        <v>10</v>
      </c>
      <c r="O124" s="30">
        <f t="shared" si="14"/>
        <v>0</v>
      </c>
      <c r="P124" s="22">
        <f t="shared" si="15"/>
        <v>0</v>
      </c>
      <c r="Q124" s="22">
        <f t="shared" si="16"/>
        <v>0</v>
      </c>
      <c r="S124" s="30">
        <f t="shared" si="17"/>
        <v>0</v>
      </c>
      <c r="T124" s="22">
        <f t="shared" si="18"/>
        <v>0</v>
      </c>
      <c r="U124" s="22">
        <f t="shared" si="19"/>
        <v>0</v>
      </c>
      <c r="W124" s="30">
        <f t="shared" si="20"/>
        <v>0</v>
      </c>
      <c r="X124" s="22">
        <f t="shared" si="21"/>
        <v>0</v>
      </c>
      <c r="Y124" s="22">
        <f t="shared" si="22"/>
        <v>0</v>
      </c>
      <c r="AA124" s="30">
        <f t="shared" si="23"/>
        <v>0</v>
      </c>
      <c r="AB124" s="22">
        <f t="shared" si="24"/>
        <v>0</v>
      </c>
      <c r="AC124" s="22">
        <f t="shared" si="27"/>
        <v>0</v>
      </c>
      <c r="AE124" s="30">
        <f t="shared" si="25"/>
        <v>0</v>
      </c>
      <c r="AF124" s="22">
        <f t="shared" si="28"/>
        <v>0</v>
      </c>
      <c r="AG124">
        <f t="shared" si="26"/>
        <v>0</v>
      </c>
      <c r="AH124" s="22"/>
    </row>
    <row r="125" spans="14:34" x14ac:dyDescent="0.45">
      <c r="N125" s="17">
        <v>11</v>
      </c>
      <c r="O125" s="30">
        <f t="shared" si="14"/>
        <v>0</v>
      </c>
      <c r="P125" s="22">
        <f t="shared" si="15"/>
        <v>0</v>
      </c>
      <c r="Q125" s="22">
        <f t="shared" si="16"/>
        <v>0</v>
      </c>
      <c r="S125" s="30">
        <f t="shared" si="17"/>
        <v>0</v>
      </c>
      <c r="T125" s="22">
        <f t="shared" si="18"/>
        <v>0</v>
      </c>
      <c r="U125" s="22">
        <f t="shared" si="19"/>
        <v>0</v>
      </c>
      <c r="W125" s="30">
        <f t="shared" si="20"/>
        <v>0</v>
      </c>
      <c r="X125" s="22">
        <f t="shared" si="21"/>
        <v>0</v>
      </c>
      <c r="Y125" s="22">
        <f t="shared" si="22"/>
        <v>0</v>
      </c>
      <c r="AA125" s="30">
        <f t="shared" si="23"/>
        <v>0</v>
      </c>
      <c r="AB125" s="22">
        <f t="shared" si="24"/>
        <v>0</v>
      </c>
      <c r="AC125" s="22">
        <f t="shared" si="27"/>
        <v>0</v>
      </c>
      <c r="AE125" s="30">
        <f t="shared" si="25"/>
        <v>0</v>
      </c>
      <c r="AF125" s="22">
        <f t="shared" si="28"/>
        <v>0</v>
      </c>
      <c r="AG125">
        <f t="shared" si="26"/>
        <v>0</v>
      </c>
      <c r="AH125" s="22"/>
    </row>
    <row r="126" spans="14:34" x14ac:dyDescent="0.45">
      <c r="N126" s="17">
        <v>12</v>
      </c>
      <c r="O126" s="30">
        <f t="shared" si="14"/>
        <v>0</v>
      </c>
      <c r="P126" s="22">
        <f t="shared" si="15"/>
        <v>0</v>
      </c>
      <c r="Q126" s="22">
        <f t="shared" si="16"/>
        <v>0</v>
      </c>
      <c r="S126" s="30">
        <f t="shared" si="17"/>
        <v>0</v>
      </c>
      <c r="T126" s="22">
        <f t="shared" si="18"/>
        <v>0</v>
      </c>
      <c r="U126" s="22">
        <f t="shared" si="19"/>
        <v>0</v>
      </c>
      <c r="W126" s="30">
        <f t="shared" si="20"/>
        <v>0</v>
      </c>
      <c r="X126" s="22">
        <f t="shared" si="21"/>
        <v>0</v>
      </c>
      <c r="Y126" s="22">
        <f t="shared" si="22"/>
        <v>0</v>
      </c>
      <c r="AA126" s="30">
        <f t="shared" si="23"/>
        <v>0</v>
      </c>
      <c r="AB126" s="22">
        <f t="shared" si="24"/>
        <v>0</v>
      </c>
      <c r="AC126" s="22">
        <f t="shared" si="27"/>
        <v>0</v>
      </c>
      <c r="AE126" s="30">
        <f t="shared" si="25"/>
        <v>0</v>
      </c>
      <c r="AF126" s="22">
        <f t="shared" si="28"/>
        <v>0</v>
      </c>
      <c r="AG126">
        <f t="shared" si="26"/>
        <v>0</v>
      </c>
      <c r="AH126" s="22"/>
    </row>
    <row r="127" spans="14:34" x14ac:dyDescent="0.45">
      <c r="N127" s="17">
        <v>13</v>
      </c>
      <c r="O127" s="30">
        <f t="shared" si="14"/>
        <v>0</v>
      </c>
      <c r="P127" s="22">
        <f t="shared" si="15"/>
        <v>0</v>
      </c>
      <c r="Q127" s="22">
        <f t="shared" si="16"/>
        <v>0</v>
      </c>
      <c r="S127" s="30">
        <f t="shared" si="17"/>
        <v>0</v>
      </c>
      <c r="T127" s="22">
        <f t="shared" si="18"/>
        <v>0</v>
      </c>
      <c r="U127" s="22">
        <f t="shared" si="19"/>
        <v>0</v>
      </c>
      <c r="W127" s="30">
        <f t="shared" si="20"/>
        <v>0</v>
      </c>
      <c r="X127" s="22">
        <f t="shared" si="21"/>
        <v>0</v>
      </c>
      <c r="Y127" s="22">
        <f t="shared" si="22"/>
        <v>0</v>
      </c>
      <c r="AA127" s="30">
        <f t="shared" si="23"/>
        <v>0</v>
      </c>
      <c r="AB127" s="22">
        <f t="shared" si="24"/>
        <v>0</v>
      </c>
      <c r="AC127" s="22">
        <f t="shared" si="27"/>
        <v>0</v>
      </c>
      <c r="AE127" s="30">
        <f t="shared" si="25"/>
        <v>0</v>
      </c>
      <c r="AF127" s="22">
        <f t="shared" si="28"/>
        <v>0</v>
      </c>
      <c r="AG127">
        <f t="shared" si="26"/>
        <v>0</v>
      </c>
      <c r="AH127" s="22"/>
    </row>
    <row r="128" spans="14:34" x14ac:dyDescent="0.45">
      <c r="N128" s="17">
        <v>14</v>
      </c>
      <c r="O128" s="30">
        <f t="shared" si="14"/>
        <v>0</v>
      </c>
      <c r="P128" s="22">
        <f t="shared" si="15"/>
        <v>0</v>
      </c>
      <c r="Q128" s="22">
        <f t="shared" si="16"/>
        <v>0</v>
      </c>
      <c r="S128" s="30">
        <f t="shared" si="17"/>
        <v>0</v>
      </c>
      <c r="T128" s="22">
        <f t="shared" si="18"/>
        <v>0</v>
      </c>
      <c r="U128" s="22">
        <f t="shared" si="19"/>
        <v>0</v>
      </c>
      <c r="W128" s="30">
        <f t="shared" si="20"/>
        <v>0</v>
      </c>
      <c r="X128" s="22">
        <f t="shared" si="21"/>
        <v>0</v>
      </c>
      <c r="Y128" s="22">
        <f t="shared" si="22"/>
        <v>0</v>
      </c>
      <c r="AA128" s="30">
        <f t="shared" si="23"/>
        <v>0</v>
      </c>
      <c r="AB128" s="22">
        <f t="shared" si="24"/>
        <v>0</v>
      </c>
      <c r="AC128" s="22">
        <f t="shared" si="27"/>
        <v>0</v>
      </c>
      <c r="AE128" s="30">
        <f t="shared" si="25"/>
        <v>0</v>
      </c>
      <c r="AF128" s="22">
        <f t="shared" si="28"/>
        <v>0</v>
      </c>
      <c r="AG128">
        <f t="shared" si="26"/>
        <v>0</v>
      </c>
      <c r="AH128" s="22"/>
    </row>
    <row r="129" spans="14:34" x14ac:dyDescent="0.45">
      <c r="N129" s="17" t="s">
        <v>53</v>
      </c>
      <c r="O129" s="30">
        <f t="shared" si="14"/>
        <v>0</v>
      </c>
      <c r="P129" s="22">
        <f t="shared" si="15"/>
        <v>0</v>
      </c>
      <c r="Q129" s="22">
        <f t="shared" si="16"/>
        <v>0</v>
      </c>
      <c r="S129" s="30">
        <f t="shared" si="17"/>
        <v>0</v>
      </c>
      <c r="T129" s="22">
        <f t="shared" si="18"/>
        <v>0</v>
      </c>
      <c r="U129" s="22">
        <f t="shared" si="19"/>
        <v>0</v>
      </c>
      <c r="W129" s="30">
        <f t="shared" si="20"/>
        <v>0</v>
      </c>
      <c r="X129" s="22">
        <f t="shared" si="21"/>
        <v>0</v>
      </c>
      <c r="Y129" s="22">
        <f t="shared" si="22"/>
        <v>0</v>
      </c>
      <c r="AA129" s="30">
        <f t="shared" si="23"/>
        <v>0</v>
      </c>
      <c r="AB129" s="22">
        <f t="shared" si="24"/>
        <v>0</v>
      </c>
      <c r="AC129" s="22">
        <f t="shared" si="27"/>
        <v>0</v>
      </c>
      <c r="AE129" s="30">
        <f t="shared" si="25"/>
        <v>0</v>
      </c>
      <c r="AF129" s="22">
        <f t="shared" si="28"/>
        <v>0</v>
      </c>
      <c r="AG129">
        <f t="shared" si="26"/>
        <v>0</v>
      </c>
      <c r="AH129" s="22"/>
    </row>
    <row r="131" spans="14:34" x14ac:dyDescent="0.45">
      <c r="N131" t="s">
        <v>54</v>
      </c>
      <c r="O131" s="38">
        <f>SUM(O114:O129)</f>
        <v>0</v>
      </c>
      <c r="Q131" s="22">
        <f>SUM(Q114:Q129)</f>
        <v>0</v>
      </c>
      <c r="S131" s="30">
        <f>SUM(S114:S129)</f>
        <v>0</v>
      </c>
      <c r="U131" s="22">
        <f>SUM(U114:U129)</f>
        <v>0</v>
      </c>
      <c r="W131" s="38">
        <f>SUM(W114:W129)</f>
        <v>0</v>
      </c>
      <c r="Y131" s="22">
        <f>SUM(Y114:Y129)</f>
        <v>0</v>
      </c>
      <c r="AA131" s="38">
        <f>SUM(AA114:AA129)</f>
        <v>0</v>
      </c>
      <c r="AC131" s="22">
        <f>SUM(AC114:AC129)</f>
        <v>0</v>
      </c>
      <c r="AE131" s="31">
        <f>SUM(AE114:AE129)</f>
        <v>0</v>
      </c>
      <c r="AF131" s="2"/>
      <c r="AG131">
        <f>SUM(AG114:AG129)</f>
        <v>0</v>
      </c>
      <c r="AH131" s="22"/>
    </row>
    <row r="135" spans="14:34" x14ac:dyDescent="0.45">
      <c r="N135" s="3" t="s">
        <v>26</v>
      </c>
      <c r="P135" s="5" t="str">
        <f>($C$3)</f>
        <v>p7eINT_metier</v>
      </c>
      <c r="T135" s="6" t="s">
        <v>27</v>
      </c>
      <c r="W135" s="7" t="str">
        <f>($C$5)</f>
        <v>Plaice VIIe - International (Used metier based datasets)</v>
      </c>
    </row>
    <row r="136" spans="14:34" x14ac:dyDescent="0.45">
      <c r="N136" s="3"/>
    </row>
    <row r="137" spans="14:34" x14ac:dyDescent="0.45">
      <c r="N137" s="6" t="s">
        <v>29</v>
      </c>
      <c r="P137" s="5">
        <f>($B$7)</f>
        <v>2008</v>
      </c>
      <c r="Q137" s="9"/>
      <c r="R137" s="9"/>
      <c r="S137" s="9"/>
      <c r="T137" s="6" t="s">
        <v>30</v>
      </c>
      <c r="U137" s="10"/>
      <c r="W137" s="5" t="str">
        <f>($D$7)</f>
        <v>Combined</v>
      </c>
    </row>
    <row r="138" spans="14:34" x14ac:dyDescent="0.45">
      <c r="N138" s="6"/>
      <c r="P138" s="6"/>
      <c r="Q138" s="9"/>
      <c r="R138" s="9"/>
      <c r="S138" s="9"/>
      <c r="U138" s="10"/>
    </row>
    <row r="139" spans="14:34" x14ac:dyDescent="0.45">
      <c r="N139" s="6" t="s">
        <v>32</v>
      </c>
      <c r="P139" s="36">
        <f>($F$7)</f>
        <v>42191</v>
      </c>
      <c r="Q139" s="2"/>
      <c r="R139" s="2"/>
      <c r="T139" s="6" t="s">
        <v>33</v>
      </c>
      <c r="U139" s="2"/>
      <c r="W139" s="5" t="str">
        <f>($J$7)</f>
        <v>idh</v>
      </c>
    </row>
    <row r="142" spans="14:34" x14ac:dyDescent="0.45">
      <c r="N142" s="15" t="s">
        <v>68</v>
      </c>
      <c r="X142" s="57" t="s">
        <v>109</v>
      </c>
    </row>
    <row r="143" spans="14:34" x14ac:dyDescent="0.45">
      <c r="X143" s="57" t="s">
        <v>110</v>
      </c>
    </row>
    <row r="144" spans="14:34" x14ac:dyDescent="0.45">
      <c r="N144" s="3" t="s">
        <v>78</v>
      </c>
      <c r="S144">
        <v>3.3999999999999998E-3</v>
      </c>
      <c r="T144">
        <v>5.9299999999999999E-2</v>
      </c>
      <c r="W144">
        <v>0.1231</v>
      </c>
    </row>
    <row r="145" spans="10:39" x14ac:dyDescent="0.45">
      <c r="AH145" s="66"/>
      <c r="AI145" s="66"/>
      <c r="AJ145" s="67"/>
      <c r="AK145" s="67"/>
      <c r="AL145" s="67"/>
      <c r="AM145" s="67"/>
    </row>
    <row r="146" spans="10:39" x14ac:dyDescent="0.45">
      <c r="O146" s="37" t="str">
        <f>J13</f>
        <v>TOTAL</v>
      </c>
      <c r="P146" s="2"/>
      <c r="AA146" s="42" t="s">
        <v>79</v>
      </c>
      <c r="AF146" s="42" t="s">
        <v>79</v>
      </c>
      <c r="AH146" s="66"/>
      <c r="AI146" s="66"/>
      <c r="AJ146" s="68" t="s">
        <v>79</v>
      </c>
      <c r="AK146" s="67"/>
      <c r="AL146" s="67"/>
      <c r="AM146" s="67"/>
    </row>
    <row r="147" spans="10:39" x14ac:dyDescent="0.45">
      <c r="O147" s="37" t="str">
        <f>J14</f>
        <v>ANNUAL</v>
      </c>
      <c r="P147" s="2"/>
      <c r="S147" t="s">
        <v>80</v>
      </c>
      <c r="T147" t="s">
        <v>81</v>
      </c>
      <c r="AA147" s="42" t="s">
        <v>82</v>
      </c>
      <c r="AE147" t="s">
        <v>80</v>
      </c>
      <c r="AF147" s="42" t="s">
        <v>82</v>
      </c>
      <c r="AH147" s="66"/>
      <c r="AI147" s="66"/>
      <c r="AJ147" s="68" t="s">
        <v>83</v>
      </c>
      <c r="AK147" s="67"/>
      <c r="AL147" s="67"/>
      <c r="AM147" s="67"/>
    </row>
    <row r="148" spans="10:39" x14ac:dyDescent="0.45">
      <c r="N148" s="17" t="s">
        <v>40</v>
      </c>
      <c r="O148" s="10" t="s">
        <v>74</v>
      </c>
      <c r="P148" s="10" t="s">
        <v>75</v>
      </c>
      <c r="S148" t="s">
        <v>84</v>
      </c>
      <c r="T148" t="s">
        <v>85</v>
      </c>
      <c r="W148" t="s">
        <v>86</v>
      </c>
      <c r="X148" t="s">
        <v>87</v>
      </c>
      <c r="AA148" s="42" t="s">
        <v>88</v>
      </c>
      <c r="AE148" t="s">
        <v>89</v>
      </c>
      <c r="AF148" s="42" t="s">
        <v>90</v>
      </c>
      <c r="AH148" s="66"/>
      <c r="AI148" s="66"/>
      <c r="AJ148" s="68" t="s">
        <v>91</v>
      </c>
      <c r="AK148" s="67"/>
      <c r="AL148" s="67"/>
      <c r="AM148" s="67"/>
    </row>
    <row r="149" spans="10:39" x14ac:dyDescent="0.45">
      <c r="N149" s="17">
        <v>0</v>
      </c>
      <c r="O149" s="30">
        <f t="shared" ref="O149:O164" si="29">SUM(AE81+AE114)</f>
        <v>0</v>
      </c>
      <c r="P149" s="22">
        <f t="shared" ref="P149:P164" si="30">IF(AE81+AE114=0,0,(AE81*AF81+AE114* AF114)/(AE81+AE114))</f>
        <v>0</v>
      </c>
      <c r="Q149" s="22">
        <f t="shared" ref="Q149:Q164" si="31">SUM(O149*P149)</f>
        <v>0</v>
      </c>
      <c r="AF149" s="42"/>
      <c r="AH149" s="66"/>
      <c r="AI149" s="66"/>
      <c r="AJ149" s="67">
        <f t="shared" ref="AJ149:AJ164" si="32">SUM(O149*P149)</f>
        <v>0</v>
      </c>
      <c r="AK149" s="67"/>
      <c r="AL149" s="69">
        <f t="shared" ref="AL149:AL164" si="33">SUM(P149*$AJ$168)</f>
        <v>0</v>
      </c>
      <c r="AM149" s="67"/>
    </row>
    <row r="150" spans="10:39" x14ac:dyDescent="0.45">
      <c r="J150" s="56"/>
      <c r="N150" s="17">
        <v>1</v>
      </c>
      <c r="O150" s="30">
        <f t="shared" si="29"/>
        <v>4569.6168125922122</v>
      </c>
      <c r="P150" s="22">
        <f t="shared" si="30"/>
        <v>0.27745090626525692</v>
      </c>
      <c r="Q150" s="22">
        <f t="shared" si="31"/>
        <v>1267.844325938664</v>
      </c>
      <c r="S150">
        <v>1.5</v>
      </c>
      <c r="T150" s="22">
        <f t="shared" ref="T150:T164" si="34">P150</f>
        <v>0.27745090626525692</v>
      </c>
      <c r="W150" s="22">
        <f>SUM(($S$144*S150^2)+($T$144*S150)+$W$144)</f>
        <v>0.21970000000000001</v>
      </c>
      <c r="X150">
        <f>SUM(O150*W150)</f>
        <v>1003.9448137265091</v>
      </c>
      <c r="AA150" s="43">
        <f>SUM(W150*$X$168)</f>
        <v>0.21081331856554125</v>
      </c>
      <c r="AE150">
        <v>1</v>
      </c>
      <c r="AF150" s="43">
        <f>SUM(($S$144*AE150^2)+($T$144*AE150)+$W$144)*$X$168</f>
        <v>0.17828454524113591</v>
      </c>
      <c r="AH150" s="66"/>
      <c r="AI150" s="66"/>
      <c r="AJ150" s="67">
        <f>SUM(O150*P150)</f>
        <v>1267.844325938664</v>
      </c>
      <c r="AK150" s="67"/>
      <c r="AL150" s="69">
        <f t="shared" si="33"/>
        <v>0.27744648559887192</v>
      </c>
      <c r="AM150" s="67"/>
    </row>
    <row r="151" spans="10:39" x14ac:dyDescent="0.45">
      <c r="J151" s="56"/>
      <c r="N151" s="17">
        <v>2</v>
      </c>
      <c r="O151" s="30">
        <f t="shared" si="29"/>
        <v>918703.26227480744</v>
      </c>
      <c r="P151" s="22">
        <f t="shared" si="30"/>
        <v>0.30499404082379211</v>
      </c>
      <c r="Q151" s="22">
        <f t="shared" si="31"/>
        <v>280199.02027919359</v>
      </c>
      <c r="S151">
        <v>2.5</v>
      </c>
      <c r="T151" s="22">
        <f t="shared" si="34"/>
        <v>0.30499404082379211</v>
      </c>
      <c r="W151" s="22">
        <f t="shared" ref="W151:W164" si="35">SUM(($S$144*S151^2)+($T$144*S151)+$W$144)</f>
        <v>0.29259999999999997</v>
      </c>
      <c r="X151">
        <f t="shared" ref="X151:X164" si="36">SUM(O151*W151)</f>
        <v>268812.57454160863</v>
      </c>
      <c r="AA151" s="43">
        <f t="shared" ref="AA151:AA164" si="37">SUM(W151*$X$168)</f>
        <v>0.28076457447554559</v>
      </c>
      <c r="AE151">
        <v>2</v>
      </c>
      <c r="AF151" s="43">
        <f t="shared" ref="AF151:AF164" si="38">SUM(($S$144*AE151^2)+($T$144*AE151)+$W$144)*$X$168</f>
        <v>0.24497332831034443</v>
      </c>
      <c r="AH151" s="66"/>
      <c r="AI151" s="66"/>
      <c r="AJ151" s="67">
        <f t="shared" si="32"/>
        <v>280199.02027919359</v>
      </c>
      <c r="AK151" s="67"/>
      <c r="AL151" s="69">
        <f t="shared" si="33"/>
        <v>0.30498918130856451</v>
      </c>
      <c r="AM151" s="67"/>
    </row>
    <row r="152" spans="10:39" x14ac:dyDescent="0.45">
      <c r="J152" s="56"/>
      <c r="N152" s="17">
        <v>3</v>
      </c>
      <c r="O152" s="30">
        <f t="shared" si="29"/>
        <v>703481.97784362582</v>
      </c>
      <c r="P152" s="22">
        <f t="shared" si="30"/>
        <v>0.3496551502617623</v>
      </c>
      <c r="Q152" s="22">
        <f t="shared" si="31"/>
        <v>245976.09666935474</v>
      </c>
      <c r="S152">
        <v>3.5</v>
      </c>
      <c r="T152" s="22">
        <f t="shared" si="34"/>
        <v>0.3496551502617623</v>
      </c>
      <c r="W152" s="22">
        <f t="shared" si="35"/>
        <v>0.37229999999999996</v>
      </c>
      <c r="X152">
        <f t="shared" si="36"/>
        <v>261906.34035118186</v>
      </c>
      <c r="AA152" s="43">
        <f t="shared" si="37"/>
        <v>0.35724077606714155</v>
      </c>
      <c r="AE152">
        <v>3</v>
      </c>
      <c r="AF152" s="43">
        <f t="shared" si="38"/>
        <v>0.31818705706114464</v>
      </c>
      <c r="AH152" s="66"/>
      <c r="AI152" s="66"/>
      <c r="AJ152" s="67">
        <f t="shared" si="32"/>
        <v>245976.09666935474</v>
      </c>
      <c r="AK152" s="67"/>
      <c r="AL152" s="69">
        <f t="shared" si="33"/>
        <v>0.34964957915446293</v>
      </c>
      <c r="AM152" s="67"/>
    </row>
    <row r="153" spans="10:39" x14ac:dyDescent="0.45">
      <c r="J153" s="56"/>
      <c r="N153" s="17">
        <v>4</v>
      </c>
      <c r="O153" s="30">
        <f t="shared" si="29"/>
        <v>570348.03421019809</v>
      </c>
      <c r="P153" s="22">
        <f t="shared" si="30"/>
        <v>0.411405604971878</v>
      </c>
      <c r="Q153" s="22">
        <f t="shared" si="31"/>
        <v>234644.37805876791</v>
      </c>
      <c r="S153">
        <v>4.5</v>
      </c>
      <c r="T153" s="22">
        <f t="shared" si="34"/>
        <v>0.411405604971878</v>
      </c>
      <c r="W153" s="22">
        <f t="shared" si="35"/>
        <v>0.45879999999999999</v>
      </c>
      <c r="X153">
        <f t="shared" si="36"/>
        <v>261675.67809563887</v>
      </c>
      <c r="AA153" s="43">
        <f t="shared" si="37"/>
        <v>0.44024192334032919</v>
      </c>
      <c r="AE153">
        <v>4</v>
      </c>
      <c r="AF153" s="43">
        <f t="shared" si="38"/>
        <v>0.39792573149353638</v>
      </c>
      <c r="AH153" s="66"/>
      <c r="AI153" s="66"/>
      <c r="AJ153" s="67">
        <f t="shared" si="32"/>
        <v>234644.37805876791</v>
      </c>
      <c r="AK153" s="67"/>
      <c r="AL153" s="69">
        <f t="shared" si="33"/>
        <v>0.41139904998543736</v>
      </c>
      <c r="AM153" s="67"/>
    </row>
    <row r="154" spans="10:39" x14ac:dyDescent="0.45">
      <c r="J154" s="56"/>
      <c r="N154" s="17">
        <v>5</v>
      </c>
      <c r="O154" s="30">
        <f t="shared" si="29"/>
        <v>258625.90127320634</v>
      </c>
      <c r="P154" s="22">
        <f t="shared" si="30"/>
        <v>0.5155306652422208</v>
      </c>
      <c r="Q154" s="22">
        <f t="shared" si="31"/>
        <v>133329.58293224499</v>
      </c>
      <c r="S154">
        <v>5.5</v>
      </c>
      <c r="T154" s="22">
        <f t="shared" si="34"/>
        <v>0.5155306652422208</v>
      </c>
      <c r="W154" s="22">
        <f t="shared" si="35"/>
        <v>0.55210000000000004</v>
      </c>
      <c r="X154">
        <f t="shared" si="36"/>
        <v>142787.36009293722</v>
      </c>
      <c r="AA154" s="43">
        <f t="shared" si="37"/>
        <v>0.5297680162951085</v>
      </c>
      <c r="AE154">
        <v>5</v>
      </c>
      <c r="AF154" s="43">
        <f t="shared" si="38"/>
        <v>0.4841893516075198</v>
      </c>
      <c r="AH154" s="66"/>
      <c r="AI154" s="66"/>
      <c r="AJ154" s="67">
        <f t="shared" si="32"/>
        <v>133329.58293224499</v>
      </c>
      <c r="AK154" s="67"/>
      <c r="AL154" s="69">
        <f t="shared" si="33"/>
        <v>0.51552245121577212</v>
      </c>
      <c r="AM154" s="67"/>
    </row>
    <row r="155" spans="10:39" x14ac:dyDescent="0.45">
      <c r="J155" s="56"/>
      <c r="N155" s="17">
        <v>6</v>
      </c>
      <c r="O155" s="30">
        <f t="shared" si="29"/>
        <v>112346.5328748505</v>
      </c>
      <c r="P155" s="22">
        <f t="shared" si="30"/>
        <v>0.59060742497922669</v>
      </c>
      <c r="Q155" s="22">
        <f t="shared" si="31"/>
        <v>66352.696486559493</v>
      </c>
      <c r="S155">
        <v>6.5</v>
      </c>
      <c r="T155" s="22">
        <f t="shared" si="34"/>
        <v>0.59060742497922669</v>
      </c>
      <c r="W155" s="22">
        <f t="shared" si="35"/>
        <v>0.6522</v>
      </c>
      <c r="X155">
        <f t="shared" si="36"/>
        <v>73272.408740977495</v>
      </c>
      <c r="AA155" s="43">
        <f t="shared" si="37"/>
        <v>0.62581905493147927</v>
      </c>
      <c r="AE155">
        <v>6</v>
      </c>
      <c r="AF155" s="43">
        <f t="shared" si="38"/>
        <v>0.5769779174030949</v>
      </c>
      <c r="AH155" s="66"/>
      <c r="AI155" s="66"/>
      <c r="AJ155" s="67">
        <f t="shared" si="32"/>
        <v>66352.696486559493</v>
      </c>
      <c r="AK155" s="67"/>
      <c r="AL155" s="69">
        <f t="shared" si="33"/>
        <v>0.59059801474364482</v>
      </c>
      <c r="AM155" s="67"/>
    </row>
    <row r="156" spans="10:39" x14ac:dyDescent="0.45">
      <c r="J156" s="56"/>
      <c r="N156" s="17">
        <v>7</v>
      </c>
      <c r="O156" s="30">
        <f t="shared" si="29"/>
        <v>87167.166210538373</v>
      </c>
      <c r="P156" s="22">
        <f t="shared" si="30"/>
        <v>0.7416890935686995</v>
      </c>
      <c r="Q156" s="22">
        <f t="shared" si="31"/>
        <v>64650.936495646376</v>
      </c>
      <c r="S156">
        <v>7.5</v>
      </c>
      <c r="T156" s="22">
        <f t="shared" si="34"/>
        <v>0.7416890935686995</v>
      </c>
      <c r="W156" s="22">
        <f t="shared" si="35"/>
        <v>0.75909999999999989</v>
      </c>
      <c r="X156">
        <f t="shared" si="36"/>
        <v>66168.595870419667</v>
      </c>
      <c r="AA156" s="43">
        <f t="shared" si="37"/>
        <v>0.72839503924944171</v>
      </c>
      <c r="AE156">
        <v>7</v>
      </c>
      <c r="AF156" s="43">
        <f t="shared" si="38"/>
        <v>0.6762914288802615</v>
      </c>
      <c r="AH156" s="66"/>
      <c r="AI156" s="66"/>
      <c r="AJ156" s="67">
        <f t="shared" si="32"/>
        <v>64650.936495646376</v>
      </c>
      <c r="AK156" s="67"/>
      <c r="AL156" s="69">
        <f t="shared" si="33"/>
        <v>0.74167727612651413</v>
      </c>
      <c r="AM156" s="67"/>
    </row>
    <row r="157" spans="10:39" x14ac:dyDescent="0.45">
      <c r="J157" s="56"/>
      <c r="N157" s="17">
        <v>8</v>
      </c>
      <c r="O157" s="30">
        <f t="shared" si="29"/>
        <v>31955.693577003582</v>
      </c>
      <c r="P157" s="22">
        <f t="shared" si="30"/>
        <v>0.91890335491960196</v>
      </c>
      <c r="Q157" s="22">
        <f t="shared" si="31"/>
        <v>29364.194036691366</v>
      </c>
      <c r="S157">
        <v>8.5</v>
      </c>
      <c r="T157" s="22">
        <f t="shared" si="34"/>
        <v>0.91890335491960196</v>
      </c>
      <c r="W157" s="22">
        <f t="shared" si="35"/>
        <v>0.87280000000000002</v>
      </c>
      <c r="X157">
        <f t="shared" si="36"/>
        <v>27890.929354008727</v>
      </c>
      <c r="AA157" s="43">
        <f t="shared" si="37"/>
        <v>0.83749596924899594</v>
      </c>
      <c r="AE157">
        <v>8</v>
      </c>
      <c r="AF157" s="43">
        <f t="shared" si="38"/>
        <v>0.78212988603901978</v>
      </c>
      <c r="AH157" s="66"/>
      <c r="AI157" s="66"/>
      <c r="AJ157" s="67">
        <f t="shared" si="32"/>
        <v>29364.194036691366</v>
      </c>
      <c r="AK157" s="67"/>
      <c r="AL157" s="69">
        <f t="shared" si="33"/>
        <v>0.91888871389634186</v>
      </c>
      <c r="AM157" s="70"/>
    </row>
    <row r="158" spans="10:39" x14ac:dyDescent="0.45">
      <c r="J158" s="56"/>
      <c r="N158" s="17">
        <v>9</v>
      </c>
      <c r="O158" s="30">
        <f t="shared" si="29"/>
        <v>15163.045493779766</v>
      </c>
      <c r="P158" s="22">
        <f t="shared" si="30"/>
        <v>1.017343514337185</v>
      </c>
      <c r="Q158" s="22">
        <f t="shared" si="31"/>
        <v>15426.025990696522</v>
      </c>
      <c r="S158">
        <v>9.5</v>
      </c>
      <c r="T158" s="22">
        <f t="shared" si="34"/>
        <v>1.017343514337185</v>
      </c>
      <c r="W158" s="22">
        <f t="shared" si="35"/>
        <v>0.99329999999999996</v>
      </c>
      <c r="X158">
        <f t="shared" si="36"/>
        <v>15061.453088971441</v>
      </c>
      <c r="Z158" s="5"/>
      <c r="AA158" s="43">
        <f t="shared" si="37"/>
        <v>0.95312184493014163</v>
      </c>
      <c r="AE158">
        <v>9</v>
      </c>
      <c r="AF158" s="43">
        <f t="shared" si="38"/>
        <v>0.89449328887936974</v>
      </c>
      <c r="AH158" s="66"/>
      <c r="AI158" s="66"/>
      <c r="AJ158" s="67">
        <f t="shared" si="32"/>
        <v>15426.025990696522</v>
      </c>
      <c r="AK158" s="67"/>
      <c r="AL158" s="69">
        <f t="shared" si="33"/>
        <v>1.017327304852284</v>
      </c>
      <c r="AM158" s="67"/>
    </row>
    <row r="159" spans="10:39" x14ac:dyDescent="0.45">
      <c r="J159" s="56"/>
      <c r="L159" s="34" t="s">
        <v>92</v>
      </c>
      <c r="M159" s="30">
        <f>SUM(O159:O164)</f>
        <v>29373.994266538251</v>
      </c>
      <c r="N159" s="17">
        <v>10</v>
      </c>
      <c r="O159" s="30">
        <f t="shared" si="29"/>
        <v>7990.8319902397961</v>
      </c>
      <c r="P159" s="22">
        <f t="shared" si="30"/>
        <v>1.1059033348922691</v>
      </c>
      <c r="Q159" s="22">
        <f t="shared" si="31"/>
        <v>8837.0877465700178</v>
      </c>
      <c r="S159">
        <v>10.5</v>
      </c>
      <c r="T159" s="22">
        <f t="shared" si="34"/>
        <v>1.1059033348922691</v>
      </c>
      <c r="W159" s="22">
        <f t="shared" si="35"/>
        <v>1.1206</v>
      </c>
      <c r="X159">
        <f t="shared" si="36"/>
        <v>8954.5263282627166</v>
      </c>
      <c r="AA159" s="43">
        <f t="shared" si="37"/>
        <v>1.0752726662928791</v>
      </c>
      <c r="AE159">
        <v>10</v>
      </c>
      <c r="AF159" s="43">
        <f t="shared" si="38"/>
        <v>1.0133816374013114</v>
      </c>
      <c r="AH159" s="66"/>
      <c r="AI159" s="66"/>
      <c r="AJ159" s="67">
        <f t="shared" si="32"/>
        <v>8837.0877465700178</v>
      </c>
      <c r="AK159" s="67"/>
      <c r="AL159" s="69">
        <f t="shared" si="33"/>
        <v>1.10588571437063</v>
      </c>
      <c r="AM159" s="71"/>
    </row>
    <row r="160" spans="10:39" x14ac:dyDescent="0.45">
      <c r="N160" s="17">
        <v>11</v>
      </c>
      <c r="O160" s="30">
        <f t="shared" si="29"/>
        <v>7292.7109496283701</v>
      </c>
      <c r="P160" s="22">
        <f t="shared" si="30"/>
        <v>1.3719966860309525</v>
      </c>
      <c r="Q160" s="22">
        <f t="shared" si="31"/>
        <v>10005.575255071764</v>
      </c>
      <c r="S160">
        <v>11.5</v>
      </c>
      <c r="T160" s="22">
        <f t="shared" si="34"/>
        <v>1.3719966860309525</v>
      </c>
      <c r="W160" s="22">
        <f t="shared" si="35"/>
        <v>1.2546999999999999</v>
      </c>
      <c r="X160">
        <f t="shared" si="36"/>
        <v>9150.164428498716</v>
      </c>
      <c r="AA160" s="43">
        <f t="shared" si="37"/>
        <v>1.2039484333372079</v>
      </c>
      <c r="AE160">
        <v>11</v>
      </c>
      <c r="AF160" s="43">
        <f t="shared" si="38"/>
        <v>1.1387949316048445</v>
      </c>
      <c r="AH160" s="66"/>
      <c r="AI160" s="66"/>
      <c r="AJ160" s="67">
        <f t="shared" si="32"/>
        <v>10005.575255071764</v>
      </c>
      <c r="AK160" s="67"/>
      <c r="AL160" s="69">
        <f t="shared" si="33"/>
        <v>1.3719748258045363</v>
      </c>
      <c r="AM160" s="67"/>
    </row>
    <row r="161" spans="14:39" x14ac:dyDescent="0.45">
      <c r="N161" s="17">
        <v>12</v>
      </c>
      <c r="O161" s="30">
        <f t="shared" si="29"/>
        <v>7649.6632069296393</v>
      </c>
      <c r="P161" s="22">
        <f t="shared" si="30"/>
        <v>1.3438127779816136</v>
      </c>
      <c r="Q161" s="22">
        <f t="shared" si="31"/>
        <v>10279.715164727857</v>
      </c>
      <c r="S161">
        <v>12.5</v>
      </c>
      <c r="T161" s="22">
        <f t="shared" si="34"/>
        <v>1.3438127779816136</v>
      </c>
      <c r="W161" s="22">
        <f t="shared" si="35"/>
        <v>1.3956</v>
      </c>
      <c r="X161">
        <f t="shared" si="36"/>
        <v>10675.869971591004</v>
      </c>
      <c r="AA161" s="43">
        <f t="shared" si="37"/>
        <v>1.3391491460631286</v>
      </c>
      <c r="AE161">
        <v>12</v>
      </c>
      <c r="AF161" s="43">
        <f>SUM(($S$144*AE161^2)+($T$144*AE161)+$W$144)*$X$168</f>
        <v>1.2707331714899694</v>
      </c>
      <c r="AH161" s="66"/>
      <c r="AI161" s="66"/>
      <c r="AJ161" s="67">
        <f t="shared" si="32"/>
        <v>10279.715164727857</v>
      </c>
      <c r="AK161" s="67"/>
      <c r="AL161" s="69">
        <f t="shared" si="33"/>
        <v>1.343791366813579</v>
      </c>
      <c r="AM161" s="67"/>
    </row>
    <row r="162" spans="14:39" x14ac:dyDescent="0.45">
      <c r="N162" s="17">
        <v>13</v>
      </c>
      <c r="O162" s="30">
        <f t="shared" si="29"/>
        <v>1785.647878180574</v>
      </c>
      <c r="P162" s="22">
        <f t="shared" si="30"/>
        <v>1.7142641148921682</v>
      </c>
      <c r="Q162" s="22">
        <f t="shared" si="31"/>
        <v>3061.0720793983</v>
      </c>
      <c r="S162">
        <v>13.5</v>
      </c>
      <c r="T162" s="22">
        <f t="shared" si="34"/>
        <v>1.7142641148921682</v>
      </c>
      <c r="W162" s="22">
        <f t="shared" si="35"/>
        <v>1.5432999999999999</v>
      </c>
      <c r="X162">
        <f t="shared" si="36"/>
        <v>2755.7903703960797</v>
      </c>
      <c r="AA162" s="43">
        <f t="shared" si="37"/>
        <v>1.4808748044706408</v>
      </c>
      <c r="AE162">
        <v>13</v>
      </c>
      <c r="AF162" s="43">
        <f t="shared" si="38"/>
        <v>1.4091963570566857</v>
      </c>
      <c r="AH162" s="66"/>
      <c r="AI162" s="66"/>
      <c r="AJ162" s="67">
        <f t="shared" si="32"/>
        <v>3061.0720793983</v>
      </c>
      <c r="AK162" s="67"/>
      <c r="AL162" s="69">
        <f t="shared" si="33"/>
        <v>1.7142368012681122</v>
      </c>
      <c r="AM162" s="67"/>
    </row>
    <row r="163" spans="14:39" x14ac:dyDescent="0.45">
      <c r="N163" s="17">
        <v>14</v>
      </c>
      <c r="O163" s="30">
        <f t="shared" si="29"/>
        <v>1329.2064701403408</v>
      </c>
      <c r="P163" s="22">
        <f t="shared" si="30"/>
        <v>1.4086789973328182</v>
      </c>
      <c r="Q163" s="22">
        <f t="shared" si="31"/>
        <v>1872.4252376055899</v>
      </c>
      <c r="S163">
        <v>14.5</v>
      </c>
      <c r="T163" s="22">
        <f t="shared" si="34"/>
        <v>1.4086789973328182</v>
      </c>
      <c r="W163" s="22">
        <f t="shared" si="35"/>
        <v>1.6978</v>
      </c>
      <c r="X163">
        <f t="shared" si="36"/>
        <v>2256.7267450042705</v>
      </c>
      <c r="AA163" s="43">
        <f t="shared" si="37"/>
        <v>1.6291254085597446</v>
      </c>
      <c r="AE163">
        <v>14</v>
      </c>
      <c r="AF163" s="43">
        <f t="shared" si="38"/>
        <v>1.5541844883049938</v>
      </c>
      <c r="AH163" s="66"/>
      <c r="AI163" s="66"/>
      <c r="AJ163" s="67">
        <f t="shared" si="32"/>
        <v>1872.4252376055899</v>
      </c>
      <c r="AK163" s="67"/>
      <c r="AL163" s="69">
        <f t="shared" si="33"/>
        <v>1.4086565526417028</v>
      </c>
      <c r="AM163" s="67"/>
    </row>
    <row r="164" spans="14:39" x14ac:dyDescent="0.45">
      <c r="N164" s="17" t="s">
        <v>53</v>
      </c>
      <c r="O164" s="30">
        <f t="shared" si="29"/>
        <v>3325.9337714195303</v>
      </c>
      <c r="P164" s="22">
        <f t="shared" si="30"/>
        <v>1.9375197270503928</v>
      </c>
      <c r="Q164" s="22">
        <f t="shared" si="31"/>
        <v>6444.0622929884521</v>
      </c>
      <c r="S164">
        <v>15.5</v>
      </c>
      <c r="T164" s="22">
        <f t="shared" si="34"/>
        <v>1.9375197270503928</v>
      </c>
      <c r="W164" s="22">
        <f t="shared" si="35"/>
        <v>1.8591</v>
      </c>
      <c r="X164">
        <f t="shared" si="36"/>
        <v>6183.2434744460488</v>
      </c>
      <c r="AA164" s="43">
        <f t="shared" si="37"/>
        <v>1.7839009583304402</v>
      </c>
      <c r="AE164">
        <v>15</v>
      </c>
      <c r="AF164" s="43">
        <f t="shared" si="38"/>
        <v>1.7056975652348934</v>
      </c>
      <c r="AH164" s="66"/>
      <c r="AI164" s="66"/>
      <c r="AJ164" s="67">
        <f t="shared" si="32"/>
        <v>6444.0622929884521</v>
      </c>
      <c r="AK164" s="67"/>
      <c r="AL164" s="69">
        <f t="shared" si="33"/>
        <v>1.9374888562615999</v>
      </c>
      <c r="AM164" s="67"/>
    </row>
    <row r="165" spans="14:39" x14ac:dyDescent="0.45">
      <c r="Z165" s="42" t="s">
        <v>92</v>
      </c>
      <c r="AA165" s="43">
        <f>SUM(AA159*O159/M159)+(AA160*O160/M159)+(AA161*O161/M159)+(AA162*O162/M159)+(AA163*O163/M159)+(AA164*O164/M159)</f>
        <v>1.3058936477671401</v>
      </c>
      <c r="AB165" s="42"/>
      <c r="AC165" s="42"/>
      <c r="AD165" s="42" t="s">
        <v>93</v>
      </c>
      <c r="AE165" s="44">
        <v>10</v>
      </c>
      <c r="AF165" s="43">
        <f>SUM(AF159*O159/M159)+(AF160*O160/M159)+(AF161*O161/M159)+(AF162*O162/M159)+(AF163*O163/M159)+(AF164*O164/M159)</f>
        <v>1.2384608926469505</v>
      </c>
      <c r="AH165" s="66"/>
      <c r="AI165" s="66"/>
      <c r="AJ165" s="66"/>
      <c r="AK165" s="66"/>
      <c r="AL165" s="43">
        <f>SUM(AL159*O159/M159)+(AL160*O160/M159)+(AL161*O161/M159)+(AL162*O162/M159)+(AL163*O163/M159)+(AL164*O164/M159)</f>
        <v>1.3787465237912806</v>
      </c>
      <c r="AM165" s="66"/>
    </row>
    <row r="166" spans="14:39" x14ac:dyDescent="0.45">
      <c r="N166" t="s">
        <v>54</v>
      </c>
      <c r="O166" s="31">
        <f>SUM(O149:O164)</f>
        <v>2731735.2248371402</v>
      </c>
      <c r="P166" s="2"/>
      <c r="Q166" s="32">
        <f>SUM(Q149:Q164)</f>
        <v>1111710.7130514556</v>
      </c>
      <c r="W166" t="s">
        <v>94</v>
      </c>
      <c r="X166">
        <f>SUM(X150:X164)</f>
        <v>1158555.6062676697</v>
      </c>
      <c r="AH166" s="66" t="s">
        <v>94</v>
      </c>
      <c r="AI166" s="66"/>
      <c r="AJ166" s="66">
        <f>SUM(AJ149:AJ164)</f>
        <v>1111710.7130514556</v>
      </c>
      <c r="AK166" s="66"/>
      <c r="AL166" s="66"/>
      <c r="AM166" s="66"/>
    </row>
    <row r="167" spans="14:39" x14ac:dyDescent="0.45">
      <c r="AH167" s="66"/>
      <c r="AI167" s="66"/>
      <c r="AJ167" s="66"/>
      <c r="AK167" s="66"/>
      <c r="AL167" s="66"/>
      <c r="AM167" s="66"/>
    </row>
    <row r="168" spans="14:39" x14ac:dyDescent="0.45">
      <c r="N168" t="s">
        <v>95</v>
      </c>
      <c r="O168" s="33">
        <f>IF($Q$166 &gt;0, $Q$166/$J$15/1000,0)</f>
        <v>1.0000159334019874</v>
      </c>
      <c r="P168" s="2"/>
      <c r="W168" t="s">
        <v>96</v>
      </c>
      <c r="X168">
        <f>J15/(X166/1000)</f>
        <v>0.95955083552818043</v>
      </c>
      <c r="AH168" s="66" t="s">
        <v>96</v>
      </c>
      <c r="AI168" s="66"/>
      <c r="AJ168" s="66">
        <f>J15/(AJ166/1000)</f>
        <v>0.9999840668518819</v>
      </c>
      <c r="AK168" s="66"/>
      <c r="AL168" s="66"/>
      <c r="AM168" s="66"/>
    </row>
    <row r="169" spans="14:39" x14ac:dyDescent="0.45">
      <c r="N169" t="s">
        <v>97</v>
      </c>
    </row>
    <row r="170" spans="14:39" x14ac:dyDescent="0.45">
      <c r="N170" t="s">
        <v>98</v>
      </c>
    </row>
  </sheetData>
  <pageMargins left="0.75" right="0.75" top="1" bottom="1" header="0.5" footer="0.5"/>
  <pageSetup paperSize="9" orientation="landscape" blackAndWhite="1" useFirstPageNumber="1" horizontalDpi="4294967292" verticalDpi="4294967292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4" name="Button 1">
              <controlPr defaultSize="0" print="0" autoFill="0" autoLine="0" autoPict="0" macro="'TOTINT+migration(2008)'!PRINT">
                <anchor moveWithCells="1" sizeWithCells="1">
                  <from>
                    <xdr:col>5</xdr:col>
                    <xdr:colOff>354330</xdr:colOff>
                    <xdr:row>2</xdr:row>
                    <xdr:rowOff>0</xdr:rowOff>
                  </from>
                  <to>
                    <xdr:col>7</xdr:col>
                    <xdr:colOff>533400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0" r:id="rId5" name="Button 2">
              <controlPr defaultSize="0" print="0" autoFill="0" autoLine="0" autoPict="0" macro="'TOTINT+migration(2008)'!FIRST">
                <anchor moveWithCells="1" sizeWithCells="1">
                  <from>
                    <xdr:col>4</xdr:col>
                    <xdr:colOff>0</xdr:colOff>
                    <xdr:row>2</xdr:row>
                    <xdr:rowOff>0</xdr:rowOff>
                  </from>
                  <to>
                    <xdr:col>5</xdr:col>
                    <xdr:colOff>354330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1" r:id="rId6" name="Button 3">
              <controlPr defaultSize="0" print="0" autoFill="0" autoLine="0" autoPict="0" macro="'TOTINT+migration(2008)'!SAVE">
                <anchor moveWithCells="1" sizeWithCells="1">
                  <from>
                    <xdr:col>7</xdr:col>
                    <xdr:colOff>533400</xdr:colOff>
                    <xdr:row>2</xdr:row>
                    <xdr:rowOff>0</xdr:rowOff>
                  </from>
                  <to>
                    <xdr:col>10</xdr:col>
                    <xdr:colOff>57150</xdr:colOff>
                    <xdr:row>5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autoPageBreaks="0"/>
  </sheetPr>
  <dimension ref="A1:BC170"/>
  <sheetViews>
    <sheetView workbookViewId="0"/>
  </sheetViews>
  <sheetFormatPr defaultRowHeight="12.3" x14ac:dyDescent="0.45"/>
  <cols>
    <col min="7" max="7" width="2.71875" customWidth="1"/>
    <col min="9" max="9" width="2.71875" customWidth="1"/>
    <col min="10" max="10" width="9.83203125" customWidth="1"/>
    <col min="14" max="14" width="5.71875" customWidth="1"/>
    <col min="15" max="15" width="10.71875" customWidth="1"/>
    <col min="16" max="16" width="7.71875" customWidth="1"/>
    <col min="17" max="17" width="6.71875" hidden="1" customWidth="1"/>
    <col min="18" max="18" width="3.71875" customWidth="1"/>
    <col min="19" max="19" width="10.71875" customWidth="1"/>
    <col min="20" max="20" width="7.71875" customWidth="1"/>
    <col min="21" max="21" width="6.71875" hidden="1" customWidth="1"/>
    <col min="22" max="22" width="3.71875" customWidth="1"/>
    <col min="23" max="23" width="10.71875" customWidth="1"/>
    <col min="24" max="24" width="7.71875" customWidth="1"/>
    <col min="25" max="25" width="6.71875" hidden="1" customWidth="1"/>
    <col min="26" max="26" width="3.71875" customWidth="1"/>
    <col min="27" max="27" width="10.71875" customWidth="1"/>
    <col min="28" max="28" width="7.71875" customWidth="1"/>
    <col min="29" max="29" width="6.71875" hidden="1" customWidth="1"/>
    <col min="30" max="30" width="3.71875" customWidth="1"/>
    <col min="31" max="31" width="10.71875" customWidth="1"/>
    <col min="32" max="32" width="7.71875" customWidth="1"/>
    <col min="33" max="33" width="0" hidden="1" customWidth="1"/>
    <col min="35" max="35" width="5.27734375" customWidth="1"/>
    <col min="36" max="36" width="8.71875" customWidth="1"/>
    <col min="37" max="37" width="6.27734375" customWidth="1"/>
    <col min="38" max="38" width="6.44140625" customWidth="1"/>
  </cols>
  <sheetData>
    <row r="1" spans="1:55" ht="22.5" x14ac:dyDescent="0.75">
      <c r="A1" s="3" t="s">
        <v>22</v>
      </c>
      <c r="C1" s="1" t="s">
        <v>23</v>
      </c>
      <c r="E1" s="2"/>
      <c r="F1" s="3" t="s">
        <v>24</v>
      </c>
      <c r="J1" s="3" t="s">
        <v>25</v>
      </c>
      <c r="N1" s="3" t="s">
        <v>26</v>
      </c>
      <c r="P1" s="5" t="str">
        <f>($C$3)</f>
        <v>p7eINT_metier</v>
      </c>
      <c r="T1" s="6" t="s">
        <v>27</v>
      </c>
      <c r="W1" s="7" t="str">
        <f>($C$5)</f>
        <v>Plaice VIIe - International (Used metier based datasets)</v>
      </c>
    </row>
    <row r="2" spans="1:55" x14ac:dyDescent="0.45">
      <c r="N2" s="3"/>
    </row>
    <row r="3" spans="1:55" x14ac:dyDescent="0.45">
      <c r="A3" s="3" t="s">
        <v>26</v>
      </c>
      <c r="C3" s="11" t="s">
        <v>28</v>
      </c>
      <c r="D3" s="39"/>
      <c r="N3" s="6" t="s">
        <v>29</v>
      </c>
      <c r="P3" s="5">
        <f>($B$7)</f>
        <v>2007</v>
      </c>
      <c r="Q3" s="9"/>
      <c r="R3" s="9"/>
      <c r="S3" s="9"/>
      <c r="T3" s="6" t="s">
        <v>30</v>
      </c>
      <c r="U3" s="10"/>
      <c r="W3" s="5" t="str">
        <f>($D$7)</f>
        <v>Combined</v>
      </c>
    </row>
    <row r="4" spans="1:55" x14ac:dyDescent="0.45">
      <c r="A4" s="3"/>
      <c r="N4" s="6"/>
      <c r="P4" s="6"/>
      <c r="Q4" s="9"/>
      <c r="R4" s="9"/>
      <c r="S4" s="9"/>
      <c r="U4" s="10"/>
    </row>
    <row r="5" spans="1:55" x14ac:dyDescent="0.45">
      <c r="A5" s="6" t="s">
        <v>27</v>
      </c>
      <c r="C5" s="11" t="s">
        <v>31</v>
      </c>
      <c r="D5" s="9"/>
      <c r="E5" s="9"/>
      <c r="G5" s="10"/>
      <c r="N5" s="6" t="s">
        <v>32</v>
      </c>
      <c r="P5" s="36">
        <f>($F$7)</f>
        <v>42191</v>
      </c>
      <c r="Q5" s="2"/>
      <c r="R5" s="2"/>
      <c r="T5" s="6" t="s">
        <v>33</v>
      </c>
      <c r="U5" s="2"/>
      <c r="W5" s="5" t="str">
        <f>($J$7)</f>
        <v>idh</v>
      </c>
    </row>
    <row r="6" spans="1:55" x14ac:dyDescent="0.45">
      <c r="A6" s="6"/>
      <c r="C6" s="6"/>
      <c r="D6" s="9"/>
      <c r="E6" s="9"/>
      <c r="G6" s="10"/>
    </row>
    <row r="7" spans="1:55" x14ac:dyDescent="0.45">
      <c r="A7" s="6" t="s">
        <v>29</v>
      </c>
      <c r="B7" s="12">
        <v>2007</v>
      </c>
      <c r="C7" s="9" t="s">
        <v>30</v>
      </c>
      <c r="D7" s="13" t="str">
        <f>IF(F45=1, "Combined",IF(F45=2, "Separate",""))</f>
        <v>Combined</v>
      </c>
      <c r="E7" s="4" t="s">
        <v>32</v>
      </c>
      <c r="F7" s="35">
        <v>42191</v>
      </c>
      <c r="G7" s="2"/>
      <c r="I7" s="4" t="s">
        <v>33</v>
      </c>
      <c r="J7" s="40" t="s">
        <v>34</v>
      </c>
    </row>
    <row r="8" spans="1:55" x14ac:dyDescent="0.45">
      <c r="N8" s="15" t="s">
        <v>35</v>
      </c>
      <c r="AU8" s="45"/>
    </row>
    <row r="9" spans="1:55" x14ac:dyDescent="0.45">
      <c r="AF9" s="46"/>
      <c r="AG9" s="46"/>
      <c r="AH9" s="46"/>
      <c r="AI9" s="46"/>
      <c r="AJ9" s="46"/>
      <c r="AK9" s="46"/>
      <c r="AL9" s="46"/>
      <c r="AM9" s="46"/>
      <c r="AN9" s="46"/>
      <c r="AO9" s="47"/>
      <c r="AU9" s="45"/>
    </row>
    <row r="10" spans="1:55" x14ac:dyDescent="0.45">
      <c r="A10" t="s">
        <v>36</v>
      </c>
      <c r="N10" s="3" t="s">
        <v>37</v>
      </c>
    </row>
    <row r="11" spans="1:55" x14ac:dyDescent="0.45">
      <c r="A11" t="s">
        <v>38</v>
      </c>
      <c r="AK11" s="9"/>
    </row>
    <row r="12" spans="1:55" x14ac:dyDescent="0.45">
      <c r="O12" s="37" t="str">
        <f>C14</f>
        <v>International</v>
      </c>
      <c r="P12" s="2"/>
      <c r="S12" s="37" t="str">
        <f>D14</f>
        <v>Migration</v>
      </c>
      <c r="T12" s="2"/>
      <c r="U12" s="5"/>
      <c r="W12" s="37" t="str">
        <f>E14</f>
        <v>-</v>
      </c>
      <c r="X12" s="2"/>
      <c r="Z12" s="5"/>
      <c r="AA12" s="37" t="str">
        <f>F14</f>
        <v>-</v>
      </c>
      <c r="AB12" s="2"/>
      <c r="AC12" s="5"/>
      <c r="AJ12" s="9"/>
      <c r="AX12" s="42"/>
      <c r="BC12" s="42"/>
    </row>
    <row r="13" spans="1:55" x14ac:dyDescent="0.45">
      <c r="I13" s="4"/>
      <c r="J13" s="16" t="s">
        <v>39</v>
      </c>
      <c r="N13" s="17" t="s">
        <v>40</v>
      </c>
      <c r="O13" s="10" t="s">
        <v>41</v>
      </c>
      <c r="P13" s="10" t="s">
        <v>42</v>
      </c>
      <c r="S13" s="10" t="s">
        <v>41</v>
      </c>
      <c r="T13" s="10" t="s">
        <v>42</v>
      </c>
      <c r="U13" s="10"/>
      <c r="W13" s="10" t="s">
        <v>41</v>
      </c>
      <c r="X13" s="10" t="s">
        <v>42</v>
      </c>
      <c r="AA13" s="10" t="s">
        <v>41</v>
      </c>
      <c r="AB13" s="10" t="s">
        <v>42</v>
      </c>
      <c r="AC13" s="10"/>
      <c r="AE13" s="10"/>
      <c r="AX13" s="42"/>
      <c r="BC13" s="42"/>
    </row>
    <row r="14" spans="1:55" x14ac:dyDescent="0.45">
      <c r="C14" s="41" t="s">
        <v>43</v>
      </c>
      <c r="D14" s="41" t="s">
        <v>44</v>
      </c>
      <c r="E14" s="41" t="s">
        <v>45</v>
      </c>
      <c r="F14" s="41" t="s">
        <v>45</v>
      </c>
      <c r="H14" s="16" t="s">
        <v>46</v>
      </c>
      <c r="I14" s="4"/>
      <c r="J14" s="16" t="s">
        <v>47</v>
      </c>
      <c r="N14" s="17">
        <v>0</v>
      </c>
      <c r="O14" s="30">
        <v>0</v>
      </c>
      <c r="P14" s="22">
        <v>0</v>
      </c>
      <c r="Q14" s="18"/>
      <c r="S14" s="30"/>
      <c r="T14" s="22"/>
      <c r="U14" s="20"/>
      <c r="W14" s="30">
        <v>0</v>
      </c>
      <c r="X14" s="22">
        <v>0</v>
      </c>
      <c r="AA14" s="30">
        <v>0</v>
      </c>
      <c r="AB14" s="22">
        <v>0</v>
      </c>
      <c r="AC14" s="23"/>
      <c r="AE14" s="22"/>
      <c r="AX14" s="42"/>
      <c r="BC14" s="42"/>
    </row>
    <row r="15" spans="1:55" x14ac:dyDescent="0.45">
      <c r="A15" t="s">
        <v>48</v>
      </c>
      <c r="C15" s="20">
        <v>1003.0709999999999</v>
      </c>
      <c r="D15" s="22">
        <v>143.14087712414599</v>
      </c>
      <c r="E15" s="20">
        <f>0</f>
        <v>0</v>
      </c>
      <c r="F15" s="20">
        <f>0</f>
        <v>0</v>
      </c>
      <c r="H15" s="22"/>
      <c r="J15" s="22">
        <f>SUM(C15:F15)</f>
        <v>1146.211877124146</v>
      </c>
      <c r="N15" s="17">
        <v>1</v>
      </c>
      <c r="O15" s="30">
        <v>2509.7060412470601</v>
      </c>
      <c r="P15" s="22">
        <v>0.30768841881950654</v>
      </c>
      <c r="Q15" s="18"/>
      <c r="S15" s="30">
        <v>0</v>
      </c>
      <c r="T15" s="22"/>
      <c r="U15" s="20"/>
      <c r="W15" s="30">
        <v>0</v>
      </c>
      <c r="X15" s="22">
        <v>0</v>
      </c>
      <c r="AA15" s="30">
        <v>0</v>
      </c>
      <c r="AB15" s="22">
        <v>0</v>
      </c>
      <c r="AC15" s="23"/>
      <c r="AE15" s="22"/>
      <c r="BC15" s="42"/>
    </row>
    <row r="16" spans="1:55" x14ac:dyDescent="0.45">
      <c r="N16" s="17">
        <v>2</v>
      </c>
      <c r="O16" s="30">
        <v>388378.3344783939</v>
      </c>
      <c r="P16" s="22">
        <v>0.29638336078722438</v>
      </c>
      <c r="Q16" s="18"/>
      <c r="S16" s="30">
        <v>5112.2474550000006</v>
      </c>
      <c r="T16" s="22">
        <v>0.222884485114659</v>
      </c>
      <c r="U16" s="20"/>
      <c r="W16" s="30">
        <v>0</v>
      </c>
      <c r="X16" s="22">
        <v>0</v>
      </c>
      <c r="AA16" s="30">
        <v>0</v>
      </c>
      <c r="AB16" s="22">
        <v>0</v>
      </c>
      <c r="AC16" s="23"/>
      <c r="AE16" s="22"/>
      <c r="AQ16" s="22"/>
      <c r="AT16" s="22"/>
      <c r="AX16" s="43"/>
      <c r="BC16" s="43"/>
    </row>
    <row r="17" spans="1:55" x14ac:dyDescent="0.45">
      <c r="A17" t="s">
        <v>49</v>
      </c>
      <c r="C17" s="20">
        <v>1003.0709999999999</v>
      </c>
      <c r="D17" s="22">
        <v>143.14087712414599</v>
      </c>
      <c r="E17" s="20">
        <f>0</f>
        <v>0</v>
      </c>
      <c r="F17" s="20">
        <f>0</f>
        <v>0</v>
      </c>
      <c r="H17" s="22">
        <f>SUM(C17:F17)</f>
        <v>1146.211877124146</v>
      </c>
      <c r="I17" s="22"/>
      <c r="J17" s="22"/>
      <c r="N17" s="17">
        <v>3</v>
      </c>
      <c r="O17" s="30">
        <v>1011542.7780408167</v>
      </c>
      <c r="P17" s="22">
        <v>0.32278844223308412</v>
      </c>
      <c r="Q17" s="18"/>
      <c r="S17" s="30">
        <v>65445.554498999998</v>
      </c>
      <c r="T17" s="22">
        <v>0.27299411094919701</v>
      </c>
      <c r="U17" s="20"/>
      <c r="W17" s="30">
        <v>0</v>
      </c>
      <c r="X17" s="22">
        <v>0</v>
      </c>
      <c r="AA17" s="30">
        <v>0</v>
      </c>
      <c r="AB17" s="22">
        <v>0</v>
      </c>
      <c r="AC17" s="23"/>
      <c r="AE17" s="22"/>
      <c r="AQ17" s="22"/>
      <c r="AT17" s="22"/>
      <c r="AX17" s="43"/>
      <c r="BC17" s="43"/>
    </row>
    <row r="18" spans="1:55" x14ac:dyDescent="0.45">
      <c r="N18" s="17">
        <v>4</v>
      </c>
      <c r="O18" s="30">
        <v>580567.9968394856</v>
      </c>
      <c r="P18" s="22">
        <v>0.3840520331287105</v>
      </c>
      <c r="Q18" s="18"/>
      <c r="S18" s="30">
        <v>118538.189568</v>
      </c>
      <c r="T18" s="22">
        <v>0.32203010242965202</v>
      </c>
      <c r="U18" s="20"/>
      <c r="W18" s="30">
        <v>0</v>
      </c>
      <c r="X18" s="22">
        <v>0</v>
      </c>
      <c r="AA18" s="30">
        <v>0</v>
      </c>
      <c r="AB18" s="22">
        <v>0</v>
      </c>
      <c r="AC18" s="23"/>
      <c r="AE18" s="22"/>
      <c r="AQ18" s="22"/>
      <c r="AT18" s="22"/>
      <c r="AX18" s="43"/>
      <c r="BC18" s="43"/>
    </row>
    <row r="19" spans="1:55" x14ac:dyDescent="0.45">
      <c r="A19" t="s">
        <v>50</v>
      </c>
      <c r="C19" s="20">
        <v>1003.0709999999999</v>
      </c>
      <c r="D19" s="22">
        <v>143.14087712414599</v>
      </c>
      <c r="E19" s="20">
        <v>0</v>
      </c>
      <c r="F19" s="20">
        <v>0</v>
      </c>
      <c r="H19" s="22"/>
      <c r="I19" s="22"/>
      <c r="J19" s="22"/>
      <c r="N19" s="17">
        <v>5</v>
      </c>
      <c r="O19" s="30">
        <v>214284.6996793444</v>
      </c>
      <c r="P19" s="22">
        <v>0.54741302085462307</v>
      </c>
      <c r="Q19" s="18"/>
      <c r="S19" s="30">
        <v>72921.304350000006</v>
      </c>
      <c r="T19" s="22">
        <v>0.43152073861437001</v>
      </c>
      <c r="U19" s="20"/>
      <c r="W19" s="30">
        <v>0</v>
      </c>
      <c r="X19" s="22">
        <v>0</v>
      </c>
      <c r="AA19" s="30">
        <v>0</v>
      </c>
      <c r="AB19" s="22">
        <v>0</v>
      </c>
      <c r="AC19" s="23"/>
      <c r="AE19" s="22"/>
      <c r="AQ19" s="22"/>
      <c r="AT19" s="22"/>
      <c r="AX19" s="43"/>
      <c r="BC19" s="43"/>
    </row>
    <row r="20" spans="1:55" x14ac:dyDescent="0.45">
      <c r="N20" s="17">
        <v>6</v>
      </c>
      <c r="O20" s="30">
        <v>139595.26870033517</v>
      </c>
      <c r="P20" s="22">
        <v>0.66467221567157242</v>
      </c>
      <c r="Q20" s="18"/>
      <c r="S20" s="30">
        <v>59250.442200000005</v>
      </c>
      <c r="T20" s="22">
        <v>0.45655548359978798</v>
      </c>
      <c r="U20" s="20"/>
      <c r="W20" s="30">
        <v>0</v>
      </c>
      <c r="X20" s="22">
        <v>0</v>
      </c>
      <c r="AA20" s="30">
        <v>0</v>
      </c>
      <c r="AB20" s="22">
        <v>0</v>
      </c>
      <c r="AC20" s="23"/>
      <c r="AE20" s="22"/>
      <c r="AQ20" s="22"/>
      <c r="AT20" s="22"/>
      <c r="AX20" s="43"/>
      <c r="BC20" s="43"/>
    </row>
    <row r="21" spans="1:55" x14ac:dyDescent="0.45">
      <c r="A21" t="s">
        <v>51</v>
      </c>
      <c r="C21" s="13">
        <f>IF(C19=0, 0,IF(C19&lt;&gt; 0, C17/C19))</f>
        <v>1</v>
      </c>
      <c r="D21" s="13">
        <f>IF(D19=0, 0,IF(D19&lt;&gt; 0, D17/D19))</f>
        <v>1</v>
      </c>
      <c r="E21" s="13">
        <f>IF(E19=0, 0,IF(E19&lt;&gt; 0, E17/E19))</f>
        <v>0</v>
      </c>
      <c r="F21" s="13">
        <f>IF(F19=0, 0,IF(F19&lt;&gt; 0, F17/F19))</f>
        <v>0</v>
      </c>
      <c r="J21" s="13">
        <f>IF(H17=0, 0,IF(H17&lt;&gt; 0, J15/H17))</f>
        <v>1</v>
      </c>
      <c r="N21" s="17">
        <v>7</v>
      </c>
      <c r="O21" s="30">
        <v>54343.164330025909</v>
      </c>
      <c r="P21" s="22">
        <v>0.77652444029738721</v>
      </c>
      <c r="Q21" s="18"/>
      <c r="S21" s="30">
        <v>17593.552800000001</v>
      </c>
      <c r="T21" s="22">
        <v>0.61032601141602805</v>
      </c>
      <c r="U21" s="20"/>
      <c r="W21" s="30">
        <v>0</v>
      </c>
      <c r="X21" s="22">
        <v>0</v>
      </c>
      <c r="AA21" s="30">
        <v>0</v>
      </c>
      <c r="AB21" s="22">
        <v>0</v>
      </c>
      <c r="AC21" s="23"/>
      <c r="AE21" s="22"/>
      <c r="AQ21" s="22"/>
      <c r="AT21" s="22"/>
      <c r="AX21" s="43"/>
      <c r="BC21" s="43"/>
    </row>
    <row r="22" spans="1:55" x14ac:dyDescent="0.45">
      <c r="N22" s="17">
        <v>8</v>
      </c>
      <c r="O22" s="30">
        <v>25859.564242498334</v>
      </c>
      <c r="P22" s="22">
        <v>0.96214578611092128</v>
      </c>
      <c r="Q22" s="18"/>
      <c r="S22" s="30">
        <v>5116.9630500000003</v>
      </c>
      <c r="T22" s="22">
        <v>0.82238384729651204</v>
      </c>
      <c r="U22" s="20"/>
      <c r="W22" s="30">
        <v>0</v>
      </c>
      <c r="X22" s="22">
        <v>0</v>
      </c>
      <c r="AA22" s="30">
        <v>0</v>
      </c>
      <c r="AB22" s="22">
        <v>0</v>
      </c>
      <c r="AC22" s="23"/>
      <c r="AE22" s="22"/>
      <c r="AQ22" s="22"/>
      <c r="AT22" s="22"/>
      <c r="AX22" s="43"/>
      <c r="BC22" s="43"/>
    </row>
    <row r="23" spans="1:55" x14ac:dyDescent="0.45">
      <c r="N23" s="17">
        <v>9</v>
      </c>
      <c r="O23" s="30">
        <v>8010.4474720782218</v>
      </c>
      <c r="P23" s="22">
        <v>1.0401894753856455</v>
      </c>
      <c r="Q23" s="18"/>
      <c r="S23" s="30">
        <v>1900.22235</v>
      </c>
      <c r="T23" s="22">
        <v>1.0977459742042499</v>
      </c>
      <c r="U23" s="20"/>
      <c r="W23" s="30">
        <v>0</v>
      </c>
      <c r="X23" s="22">
        <v>0</v>
      </c>
      <c r="AA23" s="30">
        <v>0</v>
      </c>
      <c r="AB23" s="22">
        <v>0</v>
      </c>
      <c r="AC23" s="23"/>
      <c r="AE23" s="22"/>
      <c r="AQ23" s="22"/>
      <c r="AT23" s="22"/>
      <c r="AX23" s="43"/>
      <c r="BC23" s="43"/>
    </row>
    <row r="24" spans="1:55" x14ac:dyDescent="0.45">
      <c r="A24" t="s">
        <v>52</v>
      </c>
      <c r="C24" s="24">
        <f>IF($Q$98+$Q$131 &gt;0,($Q$98+$Q$131)/$C$17/1000,0)</f>
        <v>1.0000108953644815</v>
      </c>
      <c r="D24" s="24">
        <f>IF($U$98+$U$131 &gt;0,($U$98+$U$131)/$D$17/1000,0)</f>
        <v>1.0000000000000031</v>
      </c>
      <c r="E24" s="24">
        <f>IF($Y$98+$Y$131 &gt;0,($Y$98+$Y$131)/$E$17/1000,0)</f>
        <v>0</v>
      </c>
      <c r="F24" s="24">
        <f>IF($AC$98+$AC$131 &gt;0,($AC$98+$AC$131)/$F$17/1000,0)</f>
        <v>0</v>
      </c>
      <c r="G24" s="10"/>
      <c r="H24" s="10"/>
      <c r="I24" s="10"/>
      <c r="J24" s="24">
        <f>IF($AG$98+$AG$131 &gt;0,($AG$98+$AG$131)/$J$15/1000,0)</f>
        <v>1.0000095347329445</v>
      </c>
      <c r="N24" s="17">
        <v>10</v>
      </c>
      <c r="O24" s="30">
        <v>8378.7714758141137</v>
      </c>
      <c r="P24" s="22">
        <v>1.0466275127529403</v>
      </c>
      <c r="Q24" s="18"/>
      <c r="S24" s="30">
        <v>8155.7999999999993</v>
      </c>
      <c r="T24" s="22">
        <v>1.27667165459702</v>
      </c>
      <c r="U24" s="20"/>
      <c r="W24" s="30">
        <v>0</v>
      </c>
      <c r="X24" s="22">
        <v>0</v>
      </c>
      <c r="AA24" s="30">
        <v>0</v>
      </c>
      <c r="AB24" s="22">
        <v>0</v>
      </c>
      <c r="AC24" s="23"/>
      <c r="AE24" s="22"/>
      <c r="AQ24" s="22"/>
      <c r="AT24" s="22"/>
      <c r="AW24" s="5"/>
      <c r="AX24" s="43"/>
      <c r="BC24" s="43"/>
    </row>
    <row r="25" spans="1:55" x14ac:dyDescent="0.45">
      <c r="N25" s="17">
        <v>11</v>
      </c>
      <c r="O25" s="30">
        <v>18666.47355638017</v>
      </c>
      <c r="P25" s="22">
        <v>1.1554777876008571</v>
      </c>
      <c r="Q25" s="18"/>
      <c r="S25" s="30"/>
      <c r="T25" s="22"/>
      <c r="U25" s="20"/>
      <c r="W25" s="30">
        <v>0</v>
      </c>
      <c r="X25" s="22">
        <v>0</v>
      </c>
      <c r="AA25" s="30">
        <v>0</v>
      </c>
      <c r="AB25" s="22">
        <v>0</v>
      </c>
      <c r="AC25" s="23"/>
      <c r="AE25" s="22"/>
      <c r="AQ25" s="22"/>
      <c r="AT25" s="22"/>
      <c r="AX25" s="43"/>
      <c r="BC25" s="43"/>
    </row>
    <row r="26" spans="1:55" x14ac:dyDescent="0.45">
      <c r="N26" s="17">
        <v>12</v>
      </c>
      <c r="O26" s="30">
        <v>6201.6861527106739</v>
      </c>
      <c r="P26" s="22">
        <v>1.4725767789891482</v>
      </c>
      <c r="Q26" s="18"/>
      <c r="S26" s="30"/>
      <c r="T26" s="22"/>
      <c r="U26" s="20"/>
      <c r="W26" s="30">
        <v>0</v>
      </c>
      <c r="X26" s="22">
        <v>0</v>
      </c>
      <c r="AA26" s="30">
        <v>0</v>
      </c>
      <c r="AB26" s="22">
        <v>0</v>
      </c>
      <c r="AC26" s="23"/>
      <c r="AE26" s="22"/>
      <c r="AQ26" s="22"/>
      <c r="AT26" s="22"/>
      <c r="AX26" s="43"/>
      <c r="BC26" s="43"/>
    </row>
    <row r="27" spans="1:55" x14ac:dyDescent="0.45">
      <c r="N27" s="17">
        <v>13</v>
      </c>
      <c r="O27" s="30">
        <v>3483.1747240434838</v>
      </c>
      <c r="P27" s="22">
        <v>1.2174780962432481</v>
      </c>
      <c r="Q27" s="18"/>
      <c r="S27" s="30"/>
      <c r="T27" s="22"/>
      <c r="U27" s="20"/>
      <c r="W27" s="30">
        <v>0</v>
      </c>
      <c r="X27" s="22">
        <v>0</v>
      </c>
      <c r="AA27" s="30">
        <v>0</v>
      </c>
      <c r="AB27" s="22">
        <v>0</v>
      </c>
      <c r="AC27" s="23"/>
      <c r="AE27" s="22"/>
      <c r="AQ27" s="22"/>
      <c r="AT27" s="22"/>
      <c r="AX27" s="43"/>
      <c r="BC27" s="43"/>
    </row>
    <row r="28" spans="1:55" x14ac:dyDescent="0.45">
      <c r="N28" s="17">
        <v>14</v>
      </c>
      <c r="O28" s="30">
        <v>1771.9001613060252</v>
      </c>
      <c r="P28" s="22">
        <v>1.6984031790401828</v>
      </c>
      <c r="Q28" s="18"/>
      <c r="S28" s="30"/>
      <c r="T28" s="22"/>
      <c r="U28" s="20"/>
      <c r="W28" s="30">
        <v>0</v>
      </c>
      <c r="X28" s="22">
        <v>0</v>
      </c>
      <c r="AA28" s="30">
        <v>0</v>
      </c>
      <c r="AB28" s="22">
        <v>0</v>
      </c>
      <c r="AC28" s="23"/>
      <c r="AE28" s="22"/>
      <c r="AQ28" s="22"/>
      <c r="AT28" s="22"/>
      <c r="AX28" s="43"/>
      <c r="BC28" s="43"/>
    </row>
    <row r="29" spans="1:55" x14ac:dyDescent="0.45">
      <c r="N29" s="17" t="s">
        <v>53</v>
      </c>
      <c r="O29" s="30">
        <v>3373.8695276542694</v>
      </c>
      <c r="P29" s="22">
        <v>1.6296808442914359</v>
      </c>
      <c r="Q29" s="18"/>
      <c r="S29" s="30"/>
      <c r="T29" s="22"/>
      <c r="U29" s="20"/>
      <c r="W29" s="30">
        <v>0</v>
      </c>
      <c r="X29" s="22">
        <v>0</v>
      </c>
      <c r="AA29" s="30">
        <v>0</v>
      </c>
      <c r="AB29" s="22">
        <v>0</v>
      </c>
      <c r="AC29" s="23"/>
      <c r="AE29" s="22"/>
      <c r="AQ29" s="22"/>
      <c r="AT29" s="22"/>
      <c r="AX29" s="43"/>
      <c r="BC29" s="43"/>
    </row>
    <row r="30" spans="1:55" x14ac:dyDescent="0.45">
      <c r="AQ30" s="22"/>
      <c r="AT30" s="22"/>
      <c r="AX30" s="43"/>
      <c r="BC30" s="43"/>
    </row>
    <row r="31" spans="1:55" x14ac:dyDescent="0.45">
      <c r="N31" t="s">
        <v>54</v>
      </c>
      <c r="O31" s="31">
        <f>SUM(O14:O29)</f>
        <v>2466967.835422134</v>
      </c>
      <c r="P31" s="2"/>
      <c r="S31" s="31">
        <f>SUM(S14:S29)</f>
        <v>354034.27627199999</v>
      </c>
      <c r="T31" s="2"/>
      <c r="U31" s="5"/>
      <c r="V31" s="5"/>
      <c r="W31" s="31">
        <f>SUM(W14:W29)</f>
        <v>0</v>
      </c>
      <c r="X31" s="2"/>
      <c r="Y31" s="5"/>
      <c r="Z31" s="5"/>
      <c r="AA31" s="31">
        <f>SUM(AA14:AA29)</f>
        <v>0</v>
      </c>
      <c r="AB31" s="2"/>
      <c r="AC31" s="5"/>
      <c r="AW31" s="42"/>
      <c r="AX31" s="43"/>
      <c r="AY31" s="42"/>
      <c r="AZ31" s="42"/>
      <c r="BA31" s="42"/>
      <c r="BB31" s="44"/>
      <c r="BC31" s="43"/>
    </row>
    <row r="32" spans="1:55" x14ac:dyDescent="0.45">
      <c r="A32" s="46"/>
      <c r="B32" s="46"/>
      <c r="C32" s="46"/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7"/>
    </row>
    <row r="33" spans="1:38" x14ac:dyDescent="0.45">
      <c r="P33" s="3"/>
      <c r="U33" s="3"/>
      <c r="Z33" s="3"/>
      <c r="AE33" s="3"/>
      <c r="AK33" s="9"/>
    </row>
    <row r="34" spans="1:38" x14ac:dyDescent="0.45">
      <c r="N34" s="3" t="s">
        <v>26</v>
      </c>
      <c r="P34" s="5" t="str">
        <f>($C$3)</f>
        <v>p7eINT_metier</v>
      </c>
      <c r="T34" s="6" t="s">
        <v>27</v>
      </c>
      <c r="W34" s="7" t="str">
        <f>($C$5)</f>
        <v>Plaice VIIe - International (Used metier based datasets)</v>
      </c>
    </row>
    <row r="35" spans="1:38" x14ac:dyDescent="0.45">
      <c r="N35" s="3"/>
    </row>
    <row r="36" spans="1:38" x14ac:dyDescent="0.45">
      <c r="N36" s="6" t="s">
        <v>29</v>
      </c>
      <c r="P36" s="5">
        <f>($B$7)</f>
        <v>2007</v>
      </c>
      <c r="Q36" s="9"/>
      <c r="R36" s="9"/>
      <c r="S36" s="9"/>
      <c r="T36" s="6" t="s">
        <v>30</v>
      </c>
      <c r="U36" s="10"/>
      <c r="W36" s="5" t="str">
        <f>($D$7)</f>
        <v>Combined</v>
      </c>
    </row>
    <row r="37" spans="1:38" x14ac:dyDescent="0.45">
      <c r="C37" s="25" t="s">
        <v>55</v>
      </c>
      <c r="D37" s="26"/>
      <c r="E37" s="26"/>
      <c r="F37" s="27"/>
      <c r="N37" s="6"/>
      <c r="P37" s="6"/>
      <c r="Q37" s="9"/>
      <c r="R37" s="9"/>
      <c r="S37" s="9"/>
      <c r="U37" s="10"/>
    </row>
    <row r="38" spans="1:38" x14ac:dyDescent="0.45">
      <c r="C38" s="26"/>
      <c r="D38" s="26"/>
      <c r="E38" s="26"/>
      <c r="F38" s="28"/>
      <c r="N38" s="6" t="s">
        <v>32</v>
      </c>
      <c r="P38" s="36">
        <f>($F$7)</f>
        <v>42191</v>
      </c>
      <c r="Q38" s="2"/>
      <c r="R38" s="2"/>
      <c r="T38" s="6" t="s">
        <v>33</v>
      </c>
      <c r="U38" s="2"/>
      <c r="W38" s="5" t="str">
        <f>($J$7)</f>
        <v>idh</v>
      </c>
    </row>
    <row r="39" spans="1:38" x14ac:dyDescent="0.45">
      <c r="C39" s="26" t="s">
        <v>56</v>
      </c>
      <c r="D39" s="26"/>
      <c r="E39" s="26"/>
      <c r="F39" s="27">
        <f>1</f>
        <v>1</v>
      </c>
    </row>
    <row r="40" spans="1:38" x14ac:dyDescent="0.45">
      <c r="C40" s="26" t="s">
        <v>57</v>
      </c>
      <c r="D40" s="26"/>
      <c r="E40" s="26"/>
      <c r="F40" s="28" t="str">
        <f>"n"</f>
        <v>n</v>
      </c>
    </row>
    <row r="41" spans="1:38" x14ac:dyDescent="0.45">
      <c r="C41" s="26" t="s">
        <v>58</v>
      </c>
      <c r="D41" s="26"/>
      <c r="E41" s="26"/>
      <c r="F41" s="28">
        <f>1</f>
        <v>1</v>
      </c>
      <c r="N41" s="15" t="s">
        <v>35</v>
      </c>
    </row>
    <row r="42" spans="1:38" x14ac:dyDescent="0.45">
      <c r="C42" s="26" t="s">
        <v>59</v>
      </c>
      <c r="D42" s="26"/>
      <c r="E42" s="26"/>
      <c r="F42" s="27">
        <f>2</f>
        <v>2</v>
      </c>
    </row>
    <row r="43" spans="1:38" x14ac:dyDescent="0.45">
      <c r="C43" s="26" t="s">
        <v>60</v>
      </c>
      <c r="D43" s="26"/>
      <c r="E43" s="26"/>
      <c r="F43" s="29" t="str">
        <f>"n"</f>
        <v>n</v>
      </c>
      <c r="N43" s="3" t="s">
        <v>61</v>
      </c>
    </row>
    <row r="44" spans="1:38" x14ac:dyDescent="0.45">
      <c r="C44" s="26" t="s">
        <v>62</v>
      </c>
      <c r="D44" s="26"/>
      <c r="E44" s="26"/>
      <c r="F44" s="29">
        <f>3</f>
        <v>3</v>
      </c>
      <c r="AK44" s="9"/>
    </row>
    <row r="45" spans="1:38" x14ac:dyDescent="0.45">
      <c r="C45" s="26" t="s">
        <v>63</v>
      </c>
      <c r="D45" s="26"/>
      <c r="E45" s="26"/>
      <c r="F45" s="26">
        <f>1</f>
        <v>1</v>
      </c>
      <c r="O45" s="37" t="str">
        <f>C14</f>
        <v>International</v>
      </c>
      <c r="P45" s="2"/>
      <c r="S45" s="37" t="str">
        <f>D14</f>
        <v>Migration</v>
      </c>
      <c r="T45" s="2"/>
      <c r="W45" s="37" t="str">
        <f>E14</f>
        <v>-</v>
      </c>
      <c r="X45" s="2"/>
      <c r="AA45" s="37" t="str">
        <f>F14</f>
        <v>-</v>
      </c>
      <c r="AB45" s="2"/>
      <c r="AK45" s="9"/>
    </row>
    <row r="46" spans="1:38" x14ac:dyDescent="0.45">
      <c r="C46" s="26" t="s">
        <v>64</v>
      </c>
      <c r="D46" s="26"/>
      <c r="E46" s="26"/>
      <c r="F46" s="29" t="str">
        <f>"n"</f>
        <v>n</v>
      </c>
      <c r="N46" s="17" t="s">
        <v>40</v>
      </c>
      <c r="O46" s="10" t="s">
        <v>41</v>
      </c>
      <c r="P46" s="10" t="s">
        <v>42</v>
      </c>
      <c r="S46" s="10" t="s">
        <v>41</v>
      </c>
      <c r="T46" s="10" t="s">
        <v>42</v>
      </c>
      <c r="W46" s="10" t="s">
        <v>41</v>
      </c>
      <c r="X46" s="10" t="s">
        <v>42</v>
      </c>
      <c r="AA46" s="10" t="s">
        <v>41</v>
      </c>
      <c r="AB46" s="10" t="s">
        <v>42</v>
      </c>
      <c r="AC46" s="17"/>
      <c r="AE46" s="10"/>
      <c r="AH46" s="10"/>
      <c r="AJ46" s="10"/>
      <c r="AK46" s="10"/>
      <c r="AL46" s="10"/>
    </row>
    <row r="47" spans="1:38" x14ac:dyDescent="0.45">
      <c r="C47" s="26" t="s">
        <v>65</v>
      </c>
      <c r="D47" s="26"/>
      <c r="E47" s="26"/>
      <c r="F47" s="26">
        <f>2</f>
        <v>2</v>
      </c>
      <c r="N47" s="17">
        <v>0</v>
      </c>
      <c r="O47" s="30">
        <v>0</v>
      </c>
      <c r="P47" s="22">
        <v>0</v>
      </c>
      <c r="R47" s="18"/>
      <c r="S47" s="30">
        <v>0</v>
      </c>
      <c r="T47" s="22">
        <v>0</v>
      </c>
      <c r="W47" s="30">
        <v>0</v>
      </c>
      <c r="X47" s="22">
        <v>0</v>
      </c>
      <c r="AA47" s="30">
        <v>0</v>
      </c>
      <c r="AB47" s="22">
        <v>0</v>
      </c>
      <c r="AC47" s="21"/>
      <c r="AE47" s="19"/>
      <c r="AH47" s="22"/>
      <c r="AK47" s="23"/>
      <c r="AL47" s="22"/>
    </row>
    <row r="48" spans="1:38" x14ac:dyDescent="0.45">
      <c r="A48" s="3"/>
      <c r="C48" s="26" t="s">
        <v>66</v>
      </c>
      <c r="D48" s="26"/>
      <c r="E48" s="26"/>
      <c r="F48" s="29" t="str">
        <f>"y"</f>
        <v>y</v>
      </c>
      <c r="N48" s="17">
        <v>1</v>
      </c>
      <c r="O48" s="30">
        <v>0</v>
      </c>
      <c r="P48" s="22">
        <v>0</v>
      </c>
      <c r="R48" s="18"/>
      <c r="S48" s="30">
        <v>0</v>
      </c>
      <c r="T48" s="22">
        <v>0</v>
      </c>
      <c r="W48" s="30">
        <v>0</v>
      </c>
      <c r="X48" s="22">
        <v>0</v>
      </c>
      <c r="AA48" s="30">
        <v>0</v>
      </c>
      <c r="AB48" s="22">
        <v>0</v>
      </c>
      <c r="AC48" s="21"/>
      <c r="AE48" s="19"/>
      <c r="AH48" s="22"/>
      <c r="AK48" s="23"/>
      <c r="AL48" s="22"/>
    </row>
    <row r="49" spans="3:38" x14ac:dyDescent="0.45">
      <c r="C49" s="26" t="s">
        <v>67</v>
      </c>
      <c r="D49" s="26"/>
      <c r="E49" s="26"/>
      <c r="F49" s="29" t="str">
        <f>"n"</f>
        <v>n</v>
      </c>
      <c r="N49" s="17">
        <v>2</v>
      </c>
      <c r="O49" s="30">
        <v>0</v>
      </c>
      <c r="P49" s="22">
        <v>0</v>
      </c>
      <c r="R49" s="18"/>
      <c r="S49" s="30">
        <v>0</v>
      </c>
      <c r="T49" s="22">
        <v>0</v>
      </c>
      <c r="W49" s="30">
        <v>0</v>
      </c>
      <c r="X49" s="22">
        <v>0</v>
      </c>
      <c r="AA49" s="30">
        <v>0</v>
      </c>
      <c r="AB49" s="22">
        <v>0</v>
      </c>
      <c r="AC49" s="21"/>
      <c r="AE49" s="19"/>
      <c r="AH49" s="22"/>
      <c r="AK49" s="23"/>
      <c r="AL49" s="22"/>
    </row>
    <row r="50" spans="3:38" x14ac:dyDescent="0.45">
      <c r="N50" s="17">
        <v>3</v>
      </c>
      <c r="O50" s="30">
        <v>0</v>
      </c>
      <c r="P50" s="22">
        <v>0</v>
      </c>
      <c r="R50" s="18"/>
      <c r="S50" s="30">
        <v>0</v>
      </c>
      <c r="T50" s="22">
        <v>0</v>
      </c>
      <c r="W50" s="30">
        <v>0</v>
      </c>
      <c r="X50" s="22">
        <v>0</v>
      </c>
      <c r="AA50" s="30">
        <v>0</v>
      </c>
      <c r="AB50" s="22">
        <v>0</v>
      </c>
      <c r="AC50" s="21"/>
      <c r="AE50" s="19"/>
      <c r="AH50" s="22"/>
      <c r="AK50" s="23"/>
      <c r="AL50" s="22"/>
    </row>
    <row r="51" spans="3:38" x14ac:dyDescent="0.45">
      <c r="N51" s="17">
        <v>4</v>
      </c>
      <c r="O51" s="30">
        <v>0</v>
      </c>
      <c r="P51" s="22">
        <v>0</v>
      </c>
      <c r="R51" s="18"/>
      <c r="S51" s="30">
        <v>0</v>
      </c>
      <c r="T51" s="22">
        <v>0</v>
      </c>
      <c r="W51" s="30">
        <v>0</v>
      </c>
      <c r="X51" s="22">
        <v>0</v>
      </c>
      <c r="AA51" s="30">
        <v>0</v>
      </c>
      <c r="AB51" s="22">
        <v>0</v>
      </c>
      <c r="AC51" s="21"/>
      <c r="AE51" s="19"/>
      <c r="AH51" s="22"/>
      <c r="AK51" s="23"/>
      <c r="AL51" s="22"/>
    </row>
    <row r="52" spans="3:38" x14ac:dyDescent="0.45">
      <c r="N52" s="17">
        <v>5</v>
      </c>
      <c r="O52" s="30">
        <v>0</v>
      </c>
      <c r="P52" s="22">
        <v>0</v>
      </c>
      <c r="R52" s="18"/>
      <c r="S52" s="30">
        <v>0</v>
      </c>
      <c r="T52" s="22">
        <v>0</v>
      </c>
      <c r="W52" s="30">
        <v>0</v>
      </c>
      <c r="X52" s="22">
        <v>0</v>
      </c>
      <c r="AA52" s="30">
        <v>0</v>
      </c>
      <c r="AB52" s="22">
        <v>0</v>
      </c>
      <c r="AC52" s="21"/>
      <c r="AE52" s="19"/>
      <c r="AH52" s="22"/>
      <c r="AK52" s="23"/>
      <c r="AL52" s="22"/>
    </row>
    <row r="53" spans="3:38" x14ac:dyDescent="0.45">
      <c r="N53" s="17">
        <v>6</v>
      </c>
      <c r="O53" s="30">
        <v>0</v>
      </c>
      <c r="P53" s="22">
        <v>0</v>
      </c>
      <c r="R53" s="18"/>
      <c r="S53" s="30">
        <v>0</v>
      </c>
      <c r="T53" s="22">
        <v>0</v>
      </c>
      <c r="W53" s="30">
        <v>0</v>
      </c>
      <c r="X53" s="22">
        <v>0</v>
      </c>
      <c r="AA53" s="30">
        <v>0</v>
      </c>
      <c r="AB53" s="22">
        <v>0</v>
      </c>
      <c r="AC53" s="21"/>
      <c r="AE53" s="19"/>
      <c r="AH53" s="22"/>
      <c r="AK53" s="23"/>
      <c r="AL53" s="22"/>
    </row>
    <row r="54" spans="3:38" x14ac:dyDescent="0.45">
      <c r="N54" s="17">
        <v>7</v>
      </c>
      <c r="O54" s="30">
        <v>0</v>
      </c>
      <c r="P54" s="22">
        <v>0</v>
      </c>
      <c r="R54" s="18"/>
      <c r="S54" s="30">
        <v>0</v>
      </c>
      <c r="T54" s="22">
        <v>0</v>
      </c>
      <c r="W54" s="30">
        <v>0</v>
      </c>
      <c r="X54" s="22">
        <v>0</v>
      </c>
      <c r="AA54" s="30">
        <v>0</v>
      </c>
      <c r="AB54" s="22">
        <v>0</v>
      </c>
      <c r="AC54" s="21"/>
      <c r="AE54" s="19"/>
      <c r="AH54" s="22"/>
      <c r="AK54" s="23"/>
      <c r="AL54" s="22"/>
    </row>
    <row r="55" spans="3:38" x14ac:dyDescent="0.45">
      <c r="N55" s="17">
        <v>8</v>
      </c>
      <c r="O55" s="30">
        <v>0</v>
      </c>
      <c r="P55" s="22">
        <v>0</v>
      </c>
      <c r="R55" s="18"/>
      <c r="S55" s="30">
        <v>0</v>
      </c>
      <c r="T55" s="22">
        <v>0</v>
      </c>
      <c r="W55" s="30">
        <v>0</v>
      </c>
      <c r="X55" s="22">
        <v>0</v>
      </c>
      <c r="AA55" s="30">
        <v>0</v>
      </c>
      <c r="AB55" s="22">
        <v>0</v>
      </c>
      <c r="AC55" s="21"/>
      <c r="AE55" s="19"/>
      <c r="AH55" s="22"/>
      <c r="AK55" s="23"/>
      <c r="AL55" s="22"/>
    </row>
    <row r="56" spans="3:38" x14ac:dyDescent="0.45">
      <c r="N56" s="17">
        <v>9</v>
      </c>
      <c r="O56" s="30">
        <v>0</v>
      </c>
      <c r="P56" s="22">
        <v>0</v>
      </c>
      <c r="R56" s="18"/>
      <c r="S56" s="30">
        <v>0</v>
      </c>
      <c r="T56" s="22">
        <v>0</v>
      </c>
      <c r="W56" s="30">
        <v>0</v>
      </c>
      <c r="X56" s="22">
        <v>0</v>
      </c>
      <c r="AA56" s="30">
        <v>0</v>
      </c>
      <c r="AB56" s="22">
        <v>0</v>
      </c>
      <c r="AC56" s="21"/>
      <c r="AE56" s="19"/>
      <c r="AH56" s="22"/>
      <c r="AK56" s="23"/>
      <c r="AL56" s="22"/>
    </row>
    <row r="57" spans="3:38" x14ac:dyDescent="0.45">
      <c r="N57" s="17">
        <v>10</v>
      </c>
      <c r="O57" s="30">
        <v>0</v>
      </c>
      <c r="P57" s="22">
        <v>0</v>
      </c>
      <c r="R57" s="18"/>
      <c r="S57" s="30">
        <v>0</v>
      </c>
      <c r="T57" s="22">
        <v>0</v>
      </c>
      <c r="W57" s="30">
        <v>0</v>
      </c>
      <c r="X57" s="22">
        <v>0</v>
      </c>
      <c r="AA57" s="30">
        <v>0</v>
      </c>
      <c r="AB57" s="22">
        <v>0</v>
      </c>
      <c r="AC57" s="21"/>
      <c r="AE57" s="19"/>
      <c r="AH57" s="22"/>
      <c r="AK57" s="23"/>
      <c r="AL57" s="22"/>
    </row>
    <row r="58" spans="3:38" x14ac:dyDescent="0.45">
      <c r="N58" s="17">
        <v>11</v>
      </c>
      <c r="O58" s="30">
        <v>0</v>
      </c>
      <c r="P58" s="22">
        <v>0</v>
      </c>
      <c r="R58" s="18"/>
      <c r="S58" s="30">
        <v>0</v>
      </c>
      <c r="T58" s="22">
        <v>0</v>
      </c>
      <c r="W58" s="30">
        <v>0</v>
      </c>
      <c r="X58" s="22">
        <v>0</v>
      </c>
      <c r="AA58" s="30">
        <v>0</v>
      </c>
      <c r="AB58" s="22">
        <v>0</v>
      </c>
      <c r="AC58" s="21"/>
      <c r="AE58" s="19"/>
      <c r="AH58" s="22"/>
      <c r="AK58" s="23"/>
      <c r="AL58" s="22"/>
    </row>
    <row r="59" spans="3:38" x14ac:dyDescent="0.45">
      <c r="N59" s="17">
        <v>12</v>
      </c>
      <c r="O59" s="30">
        <v>0</v>
      </c>
      <c r="P59" s="22">
        <v>0</v>
      </c>
      <c r="R59" s="18"/>
      <c r="S59" s="30">
        <v>0</v>
      </c>
      <c r="T59" s="22">
        <v>0</v>
      </c>
      <c r="W59" s="30">
        <v>0</v>
      </c>
      <c r="X59" s="22">
        <v>0</v>
      </c>
      <c r="AA59" s="30">
        <v>0</v>
      </c>
      <c r="AB59" s="22">
        <v>0</v>
      </c>
      <c r="AC59" s="21"/>
      <c r="AE59" s="19"/>
      <c r="AH59" s="22"/>
      <c r="AK59" s="23"/>
      <c r="AL59" s="22"/>
    </row>
    <row r="60" spans="3:38" x14ac:dyDescent="0.45">
      <c r="N60" s="17">
        <v>13</v>
      </c>
      <c r="O60" s="30">
        <v>0</v>
      </c>
      <c r="P60" s="22">
        <v>0</v>
      </c>
      <c r="R60" s="18"/>
      <c r="S60" s="30">
        <v>0</v>
      </c>
      <c r="T60" s="22">
        <v>0</v>
      </c>
      <c r="W60" s="30">
        <v>0</v>
      </c>
      <c r="X60" s="22">
        <v>0</v>
      </c>
      <c r="AA60" s="30">
        <v>0</v>
      </c>
      <c r="AB60" s="22">
        <v>0</v>
      </c>
      <c r="AC60" s="21"/>
      <c r="AE60" s="19"/>
      <c r="AH60" s="22"/>
      <c r="AK60" s="23"/>
      <c r="AL60" s="22"/>
    </row>
    <row r="61" spans="3:38" x14ac:dyDescent="0.45">
      <c r="N61" s="17">
        <v>14</v>
      </c>
      <c r="O61" s="30">
        <v>0</v>
      </c>
      <c r="P61" s="22">
        <v>0</v>
      </c>
      <c r="R61" s="18"/>
      <c r="S61" s="30">
        <v>0</v>
      </c>
      <c r="T61" s="22">
        <v>0</v>
      </c>
      <c r="W61" s="30">
        <v>0</v>
      </c>
      <c r="X61" s="22">
        <v>0</v>
      </c>
      <c r="AA61" s="30">
        <v>0</v>
      </c>
      <c r="AB61" s="22">
        <v>0</v>
      </c>
      <c r="AC61" s="21"/>
      <c r="AE61" s="19"/>
      <c r="AH61" s="22"/>
      <c r="AK61" s="23"/>
      <c r="AL61" s="22"/>
    </row>
    <row r="62" spans="3:38" x14ac:dyDescent="0.45">
      <c r="N62" s="17" t="s">
        <v>53</v>
      </c>
      <c r="O62" s="30">
        <v>0</v>
      </c>
      <c r="P62" s="22">
        <v>0</v>
      </c>
      <c r="R62" s="18"/>
      <c r="S62" s="30">
        <v>0</v>
      </c>
      <c r="T62" s="22">
        <v>0</v>
      </c>
      <c r="W62" s="30">
        <v>0</v>
      </c>
      <c r="X62" s="22">
        <v>0</v>
      </c>
      <c r="AA62" s="30">
        <v>0</v>
      </c>
      <c r="AB62" s="22">
        <v>0</v>
      </c>
      <c r="AC62" s="21"/>
      <c r="AE62" s="19"/>
      <c r="AH62" s="22"/>
      <c r="AK62" s="23"/>
      <c r="AL62" s="22"/>
    </row>
    <row r="64" spans="3:38" x14ac:dyDescent="0.45">
      <c r="N64" t="s">
        <v>54</v>
      </c>
      <c r="O64" s="31">
        <f>SUM(O47:O62)</f>
        <v>0</v>
      </c>
      <c r="P64" s="2"/>
      <c r="S64" s="31">
        <f>SUM(S47:S62)</f>
        <v>0</v>
      </c>
      <c r="T64" s="2"/>
      <c r="W64" s="31">
        <f>SUM(W47:W62)</f>
        <v>0</v>
      </c>
      <c r="X64" s="2"/>
      <c r="AA64" s="31">
        <f>SUM(AA47:AA62)</f>
        <v>0</v>
      </c>
      <c r="AB64" s="2"/>
      <c r="AE64" s="2"/>
    </row>
    <row r="65" spans="1:38" x14ac:dyDescent="0.45">
      <c r="N65" s="17"/>
      <c r="P65" s="23"/>
      <c r="Q65" s="22"/>
      <c r="U65" s="23"/>
      <c r="V65" s="22"/>
      <c r="W65" s="22"/>
      <c r="X65" s="22"/>
      <c r="Z65" s="23"/>
      <c r="AA65" s="22"/>
      <c r="AB65" s="22"/>
      <c r="AC65" s="17"/>
      <c r="AE65" s="23"/>
      <c r="AF65" s="22"/>
      <c r="AH65" s="22"/>
      <c r="AK65" s="23"/>
      <c r="AL65" s="22"/>
    </row>
    <row r="66" spans="1:38" x14ac:dyDescent="0.45">
      <c r="N66" s="17"/>
      <c r="P66" s="23"/>
      <c r="Q66" s="22"/>
      <c r="U66" s="23"/>
      <c r="V66" s="22"/>
      <c r="W66" s="22"/>
      <c r="X66" s="22"/>
      <c r="Z66" s="23"/>
      <c r="AA66" s="22"/>
      <c r="AB66" s="22"/>
      <c r="AC66" s="17"/>
      <c r="AE66" s="23"/>
      <c r="AF66" s="22"/>
      <c r="AH66" s="22"/>
      <c r="AK66" s="23"/>
      <c r="AL66" s="22"/>
    </row>
    <row r="67" spans="1:38" x14ac:dyDescent="0.45">
      <c r="N67" s="17"/>
      <c r="P67" s="23"/>
      <c r="Q67" s="22"/>
      <c r="U67" s="23"/>
      <c r="V67" s="22"/>
      <c r="W67" s="22"/>
      <c r="X67" s="22"/>
      <c r="Z67" s="23"/>
      <c r="AA67" s="22"/>
      <c r="AB67" s="22"/>
      <c r="AC67" s="17"/>
      <c r="AE67" s="23"/>
      <c r="AF67" s="22"/>
      <c r="AH67" s="22"/>
      <c r="AK67" s="23"/>
      <c r="AL67" s="22"/>
    </row>
    <row r="68" spans="1:38" ht="22.5" x14ac:dyDescent="0.75">
      <c r="A68" s="3" t="s">
        <v>22</v>
      </c>
      <c r="C68" s="1" t="s">
        <v>23</v>
      </c>
      <c r="E68" s="2"/>
      <c r="F68" s="3" t="s">
        <v>24</v>
      </c>
      <c r="J68" s="3" t="str">
        <f>J1</f>
        <v>VERSION 2.2 (17/8/98)</v>
      </c>
      <c r="N68" s="3" t="s">
        <v>26</v>
      </c>
      <c r="P68" s="5" t="str">
        <f>($C$3)</f>
        <v>p7eINT_metier</v>
      </c>
      <c r="T68" s="6" t="s">
        <v>27</v>
      </c>
      <c r="W68" s="7" t="str">
        <f>($C$5)</f>
        <v>Plaice VIIe - International (Used metier based datasets)</v>
      </c>
    </row>
    <row r="69" spans="1:38" x14ac:dyDescent="0.45">
      <c r="F69" s="3"/>
      <c r="N69" s="3"/>
    </row>
    <row r="70" spans="1:38" x14ac:dyDescent="0.45">
      <c r="A70" s="3" t="s">
        <v>26</v>
      </c>
      <c r="C70" s="8" t="str">
        <f>C3</f>
        <v>p7eINT_metier</v>
      </c>
      <c r="N70" s="6" t="s">
        <v>29</v>
      </c>
      <c r="P70" s="5">
        <f>($B$7)</f>
        <v>2007</v>
      </c>
      <c r="Q70" s="9"/>
      <c r="R70" s="9"/>
      <c r="S70" s="9"/>
      <c r="T70" s="6" t="s">
        <v>30</v>
      </c>
      <c r="U70" s="10"/>
      <c r="W70" s="5" t="str">
        <f>($D$7)</f>
        <v>Combined</v>
      </c>
    </row>
    <row r="71" spans="1:38" x14ac:dyDescent="0.45">
      <c r="A71" s="3"/>
      <c r="N71" s="6"/>
      <c r="P71" s="6"/>
      <c r="Q71" s="9"/>
      <c r="R71" s="9"/>
      <c r="S71" s="9"/>
      <c r="U71" s="10"/>
    </row>
    <row r="72" spans="1:38" x14ac:dyDescent="0.45">
      <c r="A72" s="6" t="s">
        <v>27</v>
      </c>
      <c r="C72" s="11" t="str">
        <f>C5</f>
        <v>Plaice VIIe - International (Used metier based datasets)</v>
      </c>
      <c r="D72" s="9"/>
      <c r="E72" s="9"/>
      <c r="G72" s="10"/>
      <c r="N72" s="6" t="s">
        <v>32</v>
      </c>
      <c r="P72" s="36">
        <f>($F$7)</f>
        <v>42191</v>
      </c>
      <c r="Q72" s="2"/>
      <c r="R72" s="2"/>
      <c r="T72" s="6" t="s">
        <v>33</v>
      </c>
      <c r="U72" s="2"/>
      <c r="W72" s="5" t="str">
        <f>($J$7)</f>
        <v>idh</v>
      </c>
    </row>
    <row r="73" spans="1:38" x14ac:dyDescent="0.45">
      <c r="A73" s="6"/>
      <c r="C73" s="6"/>
      <c r="D73" s="9"/>
      <c r="E73" s="9"/>
      <c r="G73" s="10"/>
    </row>
    <row r="74" spans="1:38" x14ac:dyDescent="0.45">
      <c r="A74" s="6" t="s">
        <v>29</v>
      </c>
      <c r="B74" s="12">
        <f>B7</f>
        <v>2007</v>
      </c>
      <c r="C74" s="9" t="s">
        <v>30</v>
      </c>
      <c r="D74" s="13" t="str">
        <f>D7</f>
        <v>Combined</v>
      </c>
      <c r="E74" s="4" t="s">
        <v>32</v>
      </c>
      <c r="F74" s="35">
        <f>F7</f>
        <v>42191</v>
      </c>
      <c r="G74" s="2"/>
      <c r="I74" s="4" t="s">
        <v>33</v>
      </c>
      <c r="J74" s="12" t="str">
        <f>J7</f>
        <v>idh</v>
      </c>
    </row>
    <row r="75" spans="1:38" x14ac:dyDescent="0.45">
      <c r="A75" s="6"/>
      <c r="B75" s="12"/>
      <c r="C75" s="9"/>
      <c r="D75" s="13"/>
      <c r="E75" s="4"/>
      <c r="F75" s="14"/>
      <c r="G75" s="2"/>
      <c r="I75" s="4"/>
      <c r="J75" s="12"/>
      <c r="N75" s="15" t="s">
        <v>68</v>
      </c>
    </row>
    <row r="77" spans="1:38" x14ac:dyDescent="0.45">
      <c r="H77" s="16" t="s">
        <v>39</v>
      </c>
      <c r="I77" s="4"/>
      <c r="N77" s="3" t="s">
        <v>37</v>
      </c>
    </row>
    <row r="78" spans="1:38" x14ac:dyDescent="0.45">
      <c r="C78" s="16" t="s">
        <v>69</v>
      </c>
      <c r="D78" s="16" t="s">
        <v>70</v>
      </c>
      <c r="E78" s="16" t="s">
        <v>71</v>
      </c>
      <c r="F78" s="16" t="s">
        <v>72</v>
      </c>
      <c r="H78" s="16" t="s">
        <v>47</v>
      </c>
      <c r="I78" s="4"/>
      <c r="AE78" s="37" t="str">
        <f>J13</f>
        <v>TOTAL</v>
      </c>
      <c r="AF78" s="2"/>
    </row>
    <row r="79" spans="1:38" x14ac:dyDescent="0.45">
      <c r="A79" t="s">
        <v>48</v>
      </c>
      <c r="C79" s="20">
        <f>C15</f>
        <v>1003.0709999999999</v>
      </c>
      <c r="D79" s="20">
        <f>D15</f>
        <v>143.14087712414599</v>
      </c>
      <c r="E79" s="20">
        <f>E15</f>
        <v>0</v>
      </c>
      <c r="F79" s="20">
        <f>F15</f>
        <v>0</v>
      </c>
      <c r="H79" s="22">
        <f>SUM(C79:F79)</f>
        <v>1146.211877124146</v>
      </c>
      <c r="O79" s="37" t="str">
        <f>C14</f>
        <v>International</v>
      </c>
      <c r="P79" s="2"/>
      <c r="S79" s="37" t="str">
        <f>D14</f>
        <v>Migration</v>
      </c>
      <c r="T79" s="2"/>
      <c r="W79" s="37" t="str">
        <f>E14</f>
        <v>-</v>
      </c>
      <c r="X79" s="2"/>
      <c r="AA79" s="37" t="str">
        <f>F14</f>
        <v>-</v>
      </c>
      <c r="AB79" s="2"/>
      <c r="AE79" s="37" t="str">
        <f>J14</f>
        <v>ANNUAL</v>
      </c>
      <c r="AF79" s="2"/>
    </row>
    <row r="80" spans="1:38" x14ac:dyDescent="0.45">
      <c r="A80" t="s">
        <v>73</v>
      </c>
      <c r="N80" s="17" t="s">
        <v>40</v>
      </c>
      <c r="O80" s="10" t="s">
        <v>41</v>
      </c>
      <c r="P80" s="10" t="s">
        <v>42</v>
      </c>
      <c r="S80" s="10" t="s">
        <v>41</v>
      </c>
      <c r="T80" s="10" t="s">
        <v>42</v>
      </c>
      <c r="U80" s="10"/>
      <c r="W80" s="10" t="s">
        <v>41</v>
      </c>
      <c r="X80" s="10" t="s">
        <v>42</v>
      </c>
      <c r="Y80" s="10"/>
      <c r="AA80" s="10" t="s">
        <v>41</v>
      </c>
      <c r="AB80" s="10" t="s">
        <v>42</v>
      </c>
      <c r="AC80" s="10"/>
      <c r="AE80" s="10" t="s">
        <v>74</v>
      </c>
      <c r="AF80" s="10" t="s">
        <v>75</v>
      </c>
    </row>
    <row r="81" spans="1:33" x14ac:dyDescent="0.45">
      <c r="N81" s="17">
        <v>0</v>
      </c>
      <c r="O81" s="30">
        <f>SUM($O$14*$C$21)</f>
        <v>0</v>
      </c>
      <c r="P81" s="22">
        <f t="shared" ref="P81:P96" si="0">P14</f>
        <v>0</v>
      </c>
      <c r="Q81" s="22">
        <f t="shared" ref="Q81:Q96" si="1">SUM(O81*P81)</f>
        <v>0</v>
      </c>
      <c r="S81" s="30">
        <f t="shared" ref="S81:S96" si="2">SUM(S14*$D$21)</f>
        <v>0</v>
      </c>
      <c r="T81" s="22">
        <f t="shared" ref="T81:T96" si="3">T14</f>
        <v>0</v>
      </c>
      <c r="U81" s="22">
        <f t="shared" ref="U81:U96" si="4">SUM(S81*T81)</f>
        <v>0</v>
      </c>
      <c r="W81" s="30">
        <f t="shared" ref="W81:W96" si="5">SUM(W14*$E$21)</f>
        <v>0</v>
      </c>
      <c r="X81" s="22">
        <f t="shared" ref="X81:X96" si="6">X14</f>
        <v>0</v>
      </c>
      <c r="Y81" s="22">
        <f t="shared" ref="Y81:Y96" si="7">SUM(W81*X81)</f>
        <v>0</v>
      </c>
      <c r="AA81" s="30">
        <f t="shared" ref="AA81:AA96" si="8">SUM(AA14*$F$21)</f>
        <v>0</v>
      </c>
      <c r="AB81" s="22">
        <f t="shared" ref="AB81:AB96" si="9">AB14</f>
        <v>0</v>
      </c>
      <c r="AC81" s="22">
        <f t="shared" ref="AC81:AC96" si="10">SUM(AA81*AB81)</f>
        <v>0</v>
      </c>
      <c r="AE81" s="30">
        <f t="shared" ref="AE81:AE96" si="11">SUM(AA81+W81+S81+O81)*$J$21</f>
        <v>0</v>
      </c>
      <c r="AF81" s="22">
        <f t="shared" ref="AF81:AF96" si="12">IF(O81+S81+W81+AA81 =0,0,(P81*O81 +T81*S81+ X81*W81 +AB81*AA81)/(O81+S81+W81+AA81))</f>
        <v>0</v>
      </c>
      <c r="AG81">
        <f t="shared" ref="AG81:AG96" si="13">SUM(AE81*AF81)</f>
        <v>0</v>
      </c>
    </row>
    <row r="82" spans="1:33" x14ac:dyDescent="0.45">
      <c r="A82" t="s">
        <v>52</v>
      </c>
      <c r="C82" s="24">
        <f>C24</f>
        <v>1.0000108953644815</v>
      </c>
      <c r="D82" s="24">
        <f>D24</f>
        <v>1.0000000000000031</v>
      </c>
      <c r="E82" s="24">
        <f>E24</f>
        <v>0</v>
      </c>
      <c r="F82" s="24">
        <f>F24</f>
        <v>0</v>
      </c>
      <c r="G82" s="10"/>
      <c r="H82" s="24">
        <f>J24</f>
        <v>1.0000095347329445</v>
      </c>
      <c r="I82" s="10"/>
      <c r="N82" s="17">
        <v>1</v>
      </c>
      <c r="O82" s="30">
        <f>SUM($O$15*$C$21)</f>
        <v>2509.7060412470601</v>
      </c>
      <c r="P82" s="22">
        <f t="shared" si="0"/>
        <v>0.30768841881950654</v>
      </c>
      <c r="Q82" s="22">
        <f t="shared" si="1"/>
        <v>772.20748353307113</v>
      </c>
      <c r="S82" s="30">
        <f t="shared" si="2"/>
        <v>0</v>
      </c>
      <c r="T82" s="22">
        <f t="shared" si="3"/>
        <v>0</v>
      </c>
      <c r="U82" s="22">
        <f t="shared" si="4"/>
        <v>0</v>
      </c>
      <c r="W82" s="30">
        <f t="shared" si="5"/>
        <v>0</v>
      </c>
      <c r="X82" s="22">
        <f t="shared" si="6"/>
        <v>0</v>
      </c>
      <c r="Y82" s="22">
        <f t="shared" si="7"/>
        <v>0</v>
      </c>
      <c r="AA82" s="30">
        <f t="shared" si="8"/>
        <v>0</v>
      </c>
      <c r="AB82" s="22">
        <f t="shared" si="9"/>
        <v>0</v>
      </c>
      <c r="AC82" s="22">
        <f t="shared" si="10"/>
        <v>0</v>
      </c>
      <c r="AE82" s="30">
        <f t="shared" si="11"/>
        <v>2509.7060412470601</v>
      </c>
      <c r="AF82" s="22">
        <f t="shared" si="12"/>
        <v>0.30768841881950654</v>
      </c>
      <c r="AG82">
        <f t="shared" si="13"/>
        <v>772.20748353307113</v>
      </c>
    </row>
    <row r="83" spans="1:33" x14ac:dyDescent="0.45">
      <c r="N83" s="17">
        <v>2</v>
      </c>
      <c r="O83" s="30">
        <f>SUM($O$16*$C$21)</f>
        <v>388378.3344783939</v>
      </c>
      <c r="P83" s="22">
        <f t="shared" si="0"/>
        <v>0.29638336078722438</v>
      </c>
      <c r="Q83" s="22">
        <f t="shared" si="1"/>
        <v>115108.87602965112</v>
      </c>
      <c r="S83" s="30">
        <f t="shared" si="2"/>
        <v>5112.2474550000006</v>
      </c>
      <c r="T83" s="22">
        <f t="shared" si="3"/>
        <v>0.222884485114659</v>
      </c>
      <c r="U83" s="22">
        <f t="shared" si="4"/>
        <v>1139.4406417864009</v>
      </c>
      <c r="W83" s="30">
        <f t="shared" si="5"/>
        <v>0</v>
      </c>
      <c r="X83" s="22">
        <f t="shared" si="6"/>
        <v>0</v>
      </c>
      <c r="Y83" s="22">
        <f t="shared" si="7"/>
        <v>0</v>
      </c>
      <c r="AA83" s="30">
        <f t="shared" si="8"/>
        <v>0</v>
      </c>
      <c r="AB83" s="22">
        <f t="shared" si="9"/>
        <v>0</v>
      </c>
      <c r="AC83" s="22">
        <f t="shared" si="10"/>
        <v>0</v>
      </c>
      <c r="AE83" s="30">
        <f t="shared" si="11"/>
        <v>393490.5819333939</v>
      </c>
      <c r="AF83" s="22">
        <f t="shared" si="12"/>
        <v>0.2954284600669676</v>
      </c>
      <c r="AG83">
        <f t="shared" si="13"/>
        <v>116248.3166714375</v>
      </c>
    </row>
    <row r="84" spans="1:33" x14ac:dyDescent="0.45">
      <c r="N84" s="17">
        <v>3</v>
      </c>
      <c r="O84" s="30">
        <f>SUM($O$17*$C$21)</f>
        <v>1011542.7780408167</v>
      </c>
      <c r="P84" s="22">
        <f t="shared" si="0"/>
        <v>0.32278844223308412</v>
      </c>
      <c r="Q84" s="22">
        <f t="shared" si="1"/>
        <v>326514.3175759216</v>
      </c>
      <c r="S84" s="30">
        <f t="shared" si="2"/>
        <v>65445.554498999998</v>
      </c>
      <c r="T84" s="22">
        <f t="shared" si="3"/>
        <v>0.27299411094919701</v>
      </c>
      <c r="U84" s="22">
        <f t="shared" si="4"/>
        <v>17866.250966031726</v>
      </c>
      <c r="W84" s="30">
        <f t="shared" si="5"/>
        <v>0</v>
      </c>
      <c r="X84" s="22">
        <f t="shared" si="6"/>
        <v>0</v>
      </c>
      <c r="Y84" s="22">
        <f t="shared" si="7"/>
        <v>0</v>
      </c>
      <c r="AA84" s="30">
        <f t="shared" si="8"/>
        <v>0</v>
      </c>
      <c r="AB84" s="22">
        <f t="shared" si="9"/>
        <v>0</v>
      </c>
      <c r="AC84" s="22">
        <f t="shared" si="10"/>
        <v>0</v>
      </c>
      <c r="AE84" s="30">
        <f t="shared" si="11"/>
        <v>1076988.3325398166</v>
      </c>
      <c r="AF84" s="22">
        <f t="shared" si="12"/>
        <v>0.31976258064914687</v>
      </c>
      <c r="AG84">
        <f t="shared" si="13"/>
        <v>344380.56854195334</v>
      </c>
    </row>
    <row r="85" spans="1:33" x14ac:dyDescent="0.45">
      <c r="N85" s="17">
        <v>4</v>
      </c>
      <c r="O85" s="30">
        <f>SUM($O$18*$C$21)</f>
        <v>580567.9968394856</v>
      </c>
      <c r="P85" s="22">
        <f t="shared" si="0"/>
        <v>0.3840520331287105</v>
      </c>
      <c r="Q85" s="22">
        <f t="shared" si="1"/>
        <v>222968.31955566723</v>
      </c>
      <c r="S85" s="30">
        <f t="shared" si="2"/>
        <v>118538.189568</v>
      </c>
      <c r="T85" s="22">
        <f t="shared" si="3"/>
        <v>0.32203010242965202</v>
      </c>
      <c r="U85" s="22">
        <f t="shared" si="4"/>
        <v>38172.865328408552</v>
      </c>
      <c r="W85" s="30">
        <f t="shared" si="5"/>
        <v>0</v>
      </c>
      <c r="X85" s="22">
        <f t="shared" si="6"/>
        <v>0</v>
      </c>
      <c r="Y85" s="22">
        <f t="shared" si="7"/>
        <v>0</v>
      </c>
      <c r="AA85" s="30">
        <f t="shared" si="8"/>
        <v>0</v>
      </c>
      <c r="AB85" s="22">
        <f t="shared" si="9"/>
        <v>0</v>
      </c>
      <c r="AC85" s="22">
        <f t="shared" si="10"/>
        <v>0</v>
      </c>
      <c r="AE85" s="30">
        <f t="shared" si="11"/>
        <v>699106.18640748563</v>
      </c>
      <c r="AF85" s="22">
        <f t="shared" si="12"/>
        <v>0.37353579464946302</v>
      </c>
      <c r="AG85">
        <f t="shared" si="13"/>
        <v>261141.18488407577</v>
      </c>
    </row>
    <row r="86" spans="1:33" x14ac:dyDescent="0.45">
      <c r="N86" s="17">
        <v>5</v>
      </c>
      <c r="O86" s="30">
        <f>SUM($O$19*$C$21)</f>
        <v>214284.6996793444</v>
      </c>
      <c r="P86" s="22">
        <f t="shared" si="0"/>
        <v>0.54741302085462307</v>
      </c>
      <c r="Q86" s="22">
        <f t="shared" si="1"/>
        <v>117302.23477439559</v>
      </c>
      <c r="S86" s="30">
        <f t="shared" si="2"/>
        <v>72921.304350000006</v>
      </c>
      <c r="T86" s="22">
        <f t="shared" si="3"/>
        <v>0.43152073861437001</v>
      </c>
      <c r="U86" s="22">
        <f t="shared" si="4"/>
        <v>31467.055113835275</v>
      </c>
      <c r="W86" s="30">
        <f t="shared" si="5"/>
        <v>0</v>
      </c>
      <c r="X86" s="22">
        <f t="shared" si="6"/>
        <v>0</v>
      </c>
      <c r="Y86" s="22">
        <f t="shared" si="7"/>
        <v>0</v>
      </c>
      <c r="AA86" s="30">
        <f t="shared" si="8"/>
        <v>0</v>
      </c>
      <c r="AB86" s="22">
        <f t="shared" si="9"/>
        <v>0</v>
      </c>
      <c r="AC86" s="22">
        <f t="shared" si="10"/>
        <v>0</v>
      </c>
      <c r="AE86" s="30">
        <f t="shared" si="11"/>
        <v>287206.00402934442</v>
      </c>
      <c r="AF86" s="22">
        <f t="shared" si="12"/>
        <v>0.51798809147816693</v>
      </c>
      <c r="AG86">
        <f t="shared" si="13"/>
        <v>148769.28988823085</v>
      </c>
    </row>
    <row r="87" spans="1:33" x14ac:dyDescent="0.45">
      <c r="N87" s="17">
        <v>6</v>
      </c>
      <c r="O87" s="30">
        <f>SUM($O$20*$C$21)</f>
        <v>139595.26870033517</v>
      </c>
      <c r="P87" s="22">
        <f t="shared" si="0"/>
        <v>0.66467221567157242</v>
      </c>
      <c r="Q87" s="22">
        <f t="shared" si="1"/>
        <v>92785.096544320288</v>
      </c>
      <c r="S87" s="30">
        <f t="shared" si="2"/>
        <v>59250.442200000005</v>
      </c>
      <c r="T87" s="22">
        <f t="shared" si="3"/>
        <v>0.45655548359978798</v>
      </c>
      <c r="U87" s="22">
        <f t="shared" si="4"/>
        <v>27051.114292122289</v>
      </c>
      <c r="W87" s="30">
        <f t="shared" si="5"/>
        <v>0</v>
      </c>
      <c r="X87" s="22">
        <f t="shared" si="6"/>
        <v>0</v>
      </c>
      <c r="Y87" s="22">
        <f t="shared" si="7"/>
        <v>0</v>
      </c>
      <c r="AA87" s="30">
        <f t="shared" si="8"/>
        <v>0</v>
      </c>
      <c r="AB87" s="22">
        <f t="shared" si="9"/>
        <v>0</v>
      </c>
      <c r="AC87" s="22">
        <f t="shared" si="10"/>
        <v>0</v>
      </c>
      <c r="AE87" s="30">
        <f t="shared" si="11"/>
        <v>198845.71090033517</v>
      </c>
      <c r="AF87" s="22">
        <f t="shared" si="12"/>
        <v>0.6026592693090902</v>
      </c>
      <c r="AG87">
        <f t="shared" si="13"/>
        <v>119836.21083644258</v>
      </c>
    </row>
    <row r="88" spans="1:33" x14ac:dyDescent="0.45">
      <c r="N88" s="17">
        <v>7</v>
      </c>
      <c r="O88" s="30">
        <f>SUM($O$21*$C$21)</f>
        <v>54343.164330025909</v>
      </c>
      <c r="P88" s="22">
        <f t="shared" si="0"/>
        <v>0.77652444029738721</v>
      </c>
      <c r="Q88" s="22">
        <f t="shared" si="1"/>
        <v>42198.795265362307</v>
      </c>
      <c r="S88" s="30">
        <f t="shared" si="2"/>
        <v>17593.552800000001</v>
      </c>
      <c r="T88" s="22">
        <f t="shared" si="3"/>
        <v>0.61032601141602805</v>
      </c>
      <c r="U88" s="22">
        <f t="shared" si="4"/>
        <v>10737.802907061294</v>
      </c>
      <c r="W88" s="30">
        <f t="shared" si="5"/>
        <v>0</v>
      </c>
      <c r="X88" s="22">
        <f t="shared" si="6"/>
        <v>0</v>
      </c>
      <c r="Y88" s="22">
        <f t="shared" si="7"/>
        <v>0</v>
      </c>
      <c r="AA88" s="30">
        <f t="shared" si="8"/>
        <v>0</v>
      </c>
      <c r="AB88" s="22">
        <f t="shared" si="9"/>
        <v>0</v>
      </c>
      <c r="AC88" s="22">
        <f t="shared" si="10"/>
        <v>0</v>
      </c>
      <c r="AE88" s="30">
        <f t="shared" si="11"/>
        <v>71936.717130025907</v>
      </c>
      <c r="AF88" s="22">
        <f t="shared" si="12"/>
        <v>0.73587731389994471</v>
      </c>
      <c r="AG88">
        <f t="shared" si="13"/>
        <v>52936.598172423604</v>
      </c>
    </row>
    <row r="89" spans="1:33" x14ac:dyDescent="0.45">
      <c r="N89" s="17">
        <v>8</v>
      </c>
      <c r="O89" s="30">
        <f>SUM($O$22*$C$21)</f>
        <v>25859.564242498334</v>
      </c>
      <c r="P89" s="22">
        <f t="shared" si="0"/>
        <v>0.96214578611092128</v>
      </c>
      <c r="Q89" s="22">
        <f t="shared" si="1"/>
        <v>24880.67076658443</v>
      </c>
      <c r="S89" s="30">
        <f t="shared" si="2"/>
        <v>5116.9630500000003</v>
      </c>
      <c r="T89" s="22">
        <f t="shared" si="3"/>
        <v>0.82238384729651204</v>
      </c>
      <c r="U89" s="22">
        <f t="shared" si="4"/>
        <v>4208.1077595330944</v>
      </c>
      <c r="W89" s="30">
        <f t="shared" si="5"/>
        <v>0</v>
      </c>
      <c r="X89" s="22">
        <f t="shared" si="6"/>
        <v>0</v>
      </c>
      <c r="Y89" s="22">
        <f t="shared" si="7"/>
        <v>0</v>
      </c>
      <c r="AA89" s="30">
        <f t="shared" si="8"/>
        <v>0</v>
      </c>
      <c r="AB89" s="22">
        <f t="shared" si="9"/>
        <v>0</v>
      </c>
      <c r="AC89" s="22">
        <f t="shared" si="10"/>
        <v>0</v>
      </c>
      <c r="AE89" s="30">
        <f t="shared" si="11"/>
        <v>30976.527292498336</v>
      </c>
      <c r="AF89" s="22">
        <f t="shared" si="12"/>
        <v>0.9390587347459709</v>
      </c>
      <c r="AG89">
        <f t="shared" si="13"/>
        <v>29088.778526117523</v>
      </c>
    </row>
    <row r="90" spans="1:33" x14ac:dyDescent="0.45">
      <c r="N90" s="17">
        <v>9</v>
      </c>
      <c r="O90" s="30">
        <f>SUM($O$23*$C$21)</f>
        <v>8010.4474720782218</v>
      </c>
      <c r="P90" s="22">
        <f t="shared" si="0"/>
        <v>1.0401894753856455</v>
      </c>
      <c r="Q90" s="22">
        <f t="shared" si="1"/>
        <v>8332.3831535853169</v>
      </c>
      <c r="S90" s="30">
        <f t="shared" si="2"/>
        <v>1900.22235</v>
      </c>
      <c r="T90" s="22">
        <f t="shared" si="3"/>
        <v>1.0977459742042499</v>
      </c>
      <c r="U90" s="22">
        <f t="shared" si="4"/>
        <v>2085.9614348054392</v>
      </c>
      <c r="W90" s="30">
        <f t="shared" si="5"/>
        <v>0</v>
      </c>
      <c r="X90" s="22">
        <f t="shared" si="6"/>
        <v>0</v>
      </c>
      <c r="Y90" s="22">
        <f t="shared" si="7"/>
        <v>0</v>
      </c>
      <c r="AA90" s="30">
        <f t="shared" si="8"/>
        <v>0</v>
      </c>
      <c r="AB90" s="22">
        <f t="shared" si="9"/>
        <v>0</v>
      </c>
      <c r="AC90" s="22">
        <f t="shared" si="10"/>
        <v>0</v>
      </c>
      <c r="AE90" s="30">
        <f t="shared" si="11"/>
        <v>9910.6698220782218</v>
      </c>
      <c r="AF90" s="22">
        <f t="shared" si="12"/>
        <v>1.0512250711028204</v>
      </c>
      <c r="AG90">
        <f t="shared" si="13"/>
        <v>10418.344588390755</v>
      </c>
    </row>
    <row r="91" spans="1:33" x14ac:dyDescent="0.45">
      <c r="N91" s="17">
        <v>10</v>
      </c>
      <c r="O91" s="30">
        <f>SUM($O$24*$C$21)</f>
        <v>8378.7714758141137</v>
      </c>
      <c r="P91" s="22">
        <f t="shared" si="0"/>
        <v>1.0466275127529403</v>
      </c>
      <c r="Q91" s="22">
        <f t="shared" si="1"/>
        <v>8769.4527496566079</v>
      </c>
      <c r="S91" s="30">
        <f t="shared" si="2"/>
        <v>8155.7999999999993</v>
      </c>
      <c r="T91" s="22">
        <f t="shared" si="3"/>
        <v>1.27667165459702</v>
      </c>
      <c r="U91" s="22">
        <f t="shared" si="4"/>
        <v>10412.278680562375</v>
      </c>
      <c r="W91" s="30">
        <f t="shared" si="5"/>
        <v>0</v>
      </c>
      <c r="X91" s="22">
        <f t="shared" si="6"/>
        <v>0</v>
      </c>
      <c r="Y91" s="22">
        <f t="shared" si="7"/>
        <v>0</v>
      </c>
      <c r="AA91" s="30">
        <f t="shared" si="8"/>
        <v>0</v>
      </c>
      <c r="AB91" s="22">
        <f t="shared" si="9"/>
        <v>0</v>
      </c>
      <c r="AC91" s="22">
        <f t="shared" si="10"/>
        <v>0</v>
      </c>
      <c r="AE91" s="30">
        <f t="shared" si="11"/>
        <v>16534.571475814111</v>
      </c>
      <c r="AF91" s="22">
        <f t="shared" si="12"/>
        <v>1.1600984917133774</v>
      </c>
      <c r="AG91">
        <f t="shared" si="13"/>
        <v>19181.731430218984</v>
      </c>
    </row>
    <row r="92" spans="1:33" x14ac:dyDescent="0.45">
      <c r="N92" s="17">
        <v>11</v>
      </c>
      <c r="O92" s="30">
        <f>SUM($O$25*$C$21)</f>
        <v>18666.47355638017</v>
      </c>
      <c r="P92" s="22">
        <f t="shared" si="0"/>
        <v>1.1554777876008571</v>
      </c>
      <c r="Q92" s="22">
        <f t="shared" si="1"/>
        <v>21568.69556723606</v>
      </c>
      <c r="S92" s="30">
        <f t="shared" si="2"/>
        <v>0</v>
      </c>
      <c r="T92" s="22">
        <f t="shared" si="3"/>
        <v>0</v>
      </c>
      <c r="U92" s="22">
        <f t="shared" si="4"/>
        <v>0</v>
      </c>
      <c r="W92" s="30">
        <f t="shared" si="5"/>
        <v>0</v>
      </c>
      <c r="X92" s="22">
        <f t="shared" si="6"/>
        <v>0</v>
      </c>
      <c r="Y92" s="22">
        <f t="shared" si="7"/>
        <v>0</v>
      </c>
      <c r="AA92" s="30">
        <f t="shared" si="8"/>
        <v>0</v>
      </c>
      <c r="AB92" s="22">
        <f t="shared" si="9"/>
        <v>0</v>
      </c>
      <c r="AC92" s="22">
        <f t="shared" si="10"/>
        <v>0</v>
      </c>
      <c r="AE92" s="30">
        <f t="shared" si="11"/>
        <v>18666.47355638017</v>
      </c>
      <c r="AF92" s="22">
        <f t="shared" si="12"/>
        <v>1.1554777876008571</v>
      </c>
      <c r="AG92">
        <f t="shared" si="13"/>
        <v>21568.69556723606</v>
      </c>
    </row>
    <row r="93" spans="1:33" x14ac:dyDescent="0.45">
      <c r="N93" s="17">
        <v>12</v>
      </c>
      <c r="O93" s="30">
        <f>SUM($O$26*$C$21)</f>
        <v>6201.6861527106739</v>
      </c>
      <c r="P93" s="22">
        <f t="shared" si="0"/>
        <v>1.4725767789891482</v>
      </c>
      <c r="Q93" s="22">
        <f t="shared" si="1"/>
        <v>9132.4590190602867</v>
      </c>
      <c r="S93" s="30">
        <f t="shared" si="2"/>
        <v>0</v>
      </c>
      <c r="T93" s="22">
        <f t="shared" si="3"/>
        <v>0</v>
      </c>
      <c r="U93" s="22">
        <f t="shared" si="4"/>
        <v>0</v>
      </c>
      <c r="W93" s="30">
        <f t="shared" si="5"/>
        <v>0</v>
      </c>
      <c r="X93" s="22">
        <f t="shared" si="6"/>
        <v>0</v>
      </c>
      <c r="Y93" s="22">
        <f t="shared" si="7"/>
        <v>0</v>
      </c>
      <c r="AA93" s="30">
        <f t="shared" si="8"/>
        <v>0</v>
      </c>
      <c r="AB93" s="22">
        <f t="shared" si="9"/>
        <v>0</v>
      </c>
      <c r="AC93" s="22">
        <f t="shared" si="10"/>
        <v>0</v>
      </c>
      <c r="AE93" s="30">
        <f t="shared" si="11"/>
        <v>6201.6861527106739</v>
      </c>
      <c r="AF93" s="22">
        <f t="shared" si="12"/>
        <v>1.4725767789891482</v>
      </c>
      <c r="AG93">
        <f t="shared" si="13"/>
        <v>9132.4590190602867</v>
      </c>
    </row>
    <row r="94" spans="1:33" x14ac:dyDescent="0.45">
      <c r="N94" s="17">
        <v>13</v>
      </c>
      <c r="O94" s="30">
        <f>SUM($O$27*$C$21)</f>
        <v>3483.1747240434838</v>
      </c>
      <c r="P94" s="22">
        <f t="shared" si="0"/>
        <v>1.2174780962432481</v>
      </c>
      <c r="Q94" s="22">
        <f t="shared" si="1"/>
        <v>4240.6889319110614</v>
      </c>
      <c r="S94" s="30">
        <f t="shared" si="2"/>
        <v>0</v>
      </c>
      <c r="T94" s="22">
        <f t="shared" si="3"/>
        <v>0</v>
      </c>
      <c r="U94" s="22">
        <f t="shared" si="4"/>
        <v>0</v>
      </c>
      <c r="W94" s="30">
        <f t="shared" si="5"/>
        <v>0</v>
      </c>
      <c r="X94" s="22">
        <f t="shared" si="6"/>
        <v>0</v>
      </c>
      <c r="Y94" s="22">
        <f t="shared" si="7"/>
        <v>0</v>
      </c>
      <c r="AA94" s="30">
        <f t="shared" si="8"/>
        <v>0</v>
      </c>
      <c r="AB94" s="22">
        <f t="shared" si="9"/>
        <v>0</v>
      </c>
      <c r="AC94" s="22">
        <f t="shared" si="10"/>
        <v>0</v>
      </c>
      <c r="AE94" s="30">
        <f t="shared" si="11"/>
        <v>3483.1747240434838</v>
      </c>
      <c r="AF94" s="22">
        <f t="shared" si="12"/>
        <v>1.2174780962432481</v>
      </c>
      <c r="AG94">
        <f t="shared" si="13"/>
        <v>4240.6889319110614</v>
      </c>
    </row>
    <row r="95" spans="1:33" x14ac:dyDescent="0.45">
      <c r="N95" s="17">
        <v>14</v>
      </c>
      <c r="O95" s="30">
        <f>SUM($O$28*$C$21)</f>
        <v>1771.9001613060252</v>
      </c>
      <c r="P95" s="22">
        <f t="shared" si="0"/>
        <v>1.6984031790401828</v>
      </c>
      <c r="Q95" s="22">
        <f t="shared" si="1"/>
        <v>3009.4008669039658</v>
      </c>
      <c r="S95" s="30">
        <f t="shared" si="2"/>
        <v>0</v>
      </c>
      <c r="T95" s="22">
        <f t="shared" si="3"/>
        <v>0</v>
      </c>
      <c r="U95" s="22">
        <f t="shared" si="4"/>
        <v>0</v>
      </c>
      <c r="W95" s="30">
        <f t="shared" si="5"/>
        <v>0</v>
      </c>
      <c r="X95" s="22">
        <f t="shared" si="6"/>
        <v>0</v>
      </c>
      <c r="Y95" s="22">
        <f t="shared" si="7"/>
        <v>0</v>
      </c>
      <c r="AA95" s="30">
        <f t="shared" si="8"/>
        <v>0</v>
      </c>
      <c r="AB95" s="22">
        <f t="shared" si="9"/>
        <v>0</v>
      </c>
      <c r="AC95" s="22">
        <f t="shared" si="10"/>
        <v>0</v>
      </c>
      <c r="AE95" s="30">
        <f t="shared" si="11"/>
        <v>1771.9001613060252</v>
      </c>
      <c r="AF95" s="22">
        <f t="shared" si="12"/>
        <v>1.6984031790401828</v>
      </c>
      <c r="AG95">
        <f t="shared" si="13"/>
        <v>3009.4008669039658</v>
      </c>
    </row>
    <row r="96" spans="1:33" x14ac:dyDescent="0.45">
      <c r="N96" s="17" t="s">
        <v>53</v>
      </c>
      <c r="O96" s="30">
        <f>SUM($O$29*$C$21)</f>
        <v>3373.8695276542694</v>
      </c>
      <c r="P96" s="22">
        <f t="shared" si="0"/>
        <v>1.6296808442914359</v>
      </c>
      <c r="Q96" s="22">
        <f t="shared" si="1"/>
        <v>5498.3305403567574</v>
      </c>
      <c r="S96" s="30">
        <f t="shared" si="2"/>
        <v>0</v>
      </c>
      <c r="T96" s="22">
        <f t="shared" si="3"/>
        <v>0</v>
      </c>
      <c r="U96" s="22">
        <f t="shared" si="4"/>
        <v>0</v>
      </c>
      <c r="W96" s="30">
        <f t="shared" si="5"/>
        <v>0</v>
      </c>
      <c r="X96" s="22">
        <f t="shared" si="6"/>
        <v>0</v>
      </c>
      <c r="Y96" s="22">
        <f t="shared" si="7"/>
        <v>0</v>
      </c>
      <c r="AA96" s="30">
        <f t="shared" si="8"/>
        <v>0</v>
      </c>
      <c r="AB96" s="22">
        <f t="shared" si="9"/>
        <v>0</v>
      </c>
      <c r="AC96" s="22">
        <f t="shared" si="10"/>
        <v>0</v>
      </c>
      <c r="AE96" s="30">
        <f t="shared" si="11"/>
        <v>3373.8695276542694</v>
      </c>
      <c r="AF96" s="22">
        <f t="shared" si="12"/>
        <v>1.6296808442914359</v>
      </c>
      <c r="AG96">
        <f t="shared" si="13"/>
        <v>5498.3305403567574</v>
      </c>
    </row>
    <row r="98" spans="14:33" x14ac:dyDescent="0.45">
      <c r="N98" t="s">
        <v>54</v>
      </c>
      <c r="O98" s="30">
        <f>SUM(O81:O96)</f>
        <v>2466967.835422134</v>
      </c>
      <c r="Q98" s="22">
        <f>SUM(Q81:Q96)</f>
        <v>1003081.9288241457</v>
      </c>
      <c r="S98" s="30">
        <f>SUM(S81:S96)</f>
        <v>354034.27627199999</v>
      </c>
      <c r="U98" s="22">
        <f>SUM(U81:U96)</f>
        <v>143140.87712414644</v>
      </c>
      <c r="W98" s="30">
        <f>SUM(W81:W96)</f>
        <v>0</v>
      </c>
      <c r="Y98" s="22">
        <f>SUM(Y81:Y96)</f>
        <v>0</v>
      </c>
      <c r="AA98" s="30">
        <f>SUM(AA81:AA96)</f>
        <v>0</v>
      </c>
      <c r="AC98" s="22">
        <f>SUM(AC81:AC96)</f>
        <v>0</v>
      </c>
      <c r="AE98" s="30">
        <f>SUM(AE81:AE96)</f>
        <v>2821002.1116941334</v>
      </c>
      <c r="AG98">
        <f>SUM(AG81:AG96)</f>
        <v>1146222.8059482921</v>
      </c>
    </row>
    <row r="101" spans="14:33" x14ac:dyDescent="0.45">
      <c r="N101" s="3" t="s">
        <v>26</v>
      </c>
      <c r="P101" s="5" t="str">
        <f>($C$3)</f>
        <v>p7eINT_metier</v>
      </c>
      <c r="T101" s="6" t="s">
        <v>27</v>
      </c>
      <c r="W101" s="7" t="str">
        <f>($C$5)</f>
        <v>Plaice VIIe - International (Used metier based datasets)</v>
      </c>
    </row>
    <row r="102" spans="14:33" x14ac:dyDescent="0.45">
      <c r="N102" s="3"/>
    </row>
    <row r="103" spans="14:33" x14ac:dyDescent="0.45">
      <c r="N103" s="6" t="s">
        <v>29</v>
      </c>
      <c r="P103" s="5">
        <f>($B$7)</f>
        <v>2007</v>
      </c>
      <c r="Q103" s="9"/>
      <c r="R103" s="9"/>
      <c r="S103" s="9"/>
      <c r="T103" s="6" t="s">
        <v>30</v>
      </c>
      <c r="U103" s="10"/>
      <c r="W103" s="5" t="str">
        <f>($D$7)</f>
        <v>Combined</v>
      </c>
    </row>
    <row r="104" spans="14:33" x14ac:dyDescent="0.45">
      <c r="N104" s="6"/>
      <c r="P104" s="6"/>
      <c r="Q104" s="9"/>
      <c r="R104" s="9"/>
      <c r="S104" s="9"/>
      <c r="U104" s="10"/>
    </row>
    <row r="105" spans="14:33" x14ac:dyDescent="0.45">
      <c r="N105" s="6" t="s">
        <v>32</v>
      </c>
      <c r="P105" s="36">
        <f>($F$7)</f>
        <v>42191</v>
      </c>
      <c r="Q105" s="2"/>
      <c r="R105" s="2"/>
      <c r="T105" s="6" t="s">
        <v>33</v>
      </c>
      <c r="U105" s="2"/>
      <c r="W105" s="5" t="str">
        <f>($J$7)</f>
        <v>idh</v>
      </c>
    </row>
    <row r="108" spans="14:33" x14ac:dyDescent="0.45">
      <c r="N108" s="15" t="s">
        <v>68</v>
      </c>
    </row>
    <row r="110" spans="14:33" x14ac:dyDescent="0.45">
      <c r="N110" s="3" t="s">
        <v>61</v>
      </c>
    </row>
    <row r="111" spans="14:33" x14ac:dyDescent="0.45">
      <c r="AE111" s="37" t="str">
        <f>J13</f>
        <v>TOTAL</v>
      </c>
      <c r="AF111" s="2"/>
    </row>
    <row r="112" spans="14:33" x14ac:dyDescent="0.45">
      <c r="O112" s="37" t="str">
        <f>C14</f>
        <v>International</v>
      </c>
      <c r="P112" s="2"/>
      <c r="S112" s="37" t="str">
        <f>D14</f>
        <v>Migration</v>
      </c>
      <c r="T112" s="2"/>
      <c r="W112" s="37" t="str">
        <f>E14</f>
        <v>-</v>
      </c>
      <c r="X112" s="2"/>
      <c r="AA112" s="37" t="str">
        <f>F14</f>
        <v>-</v>
      </c>
      <c r="AB112" s="37"/>
      <c r="AE112" s="37" t="str">
        <f>J14</f>
        <v>ANNUAL</v>
      </c>
      <c r="AF112" s="2"/>
    </row>
    <row r="113" spans="14:34" x14ac:dyDescent="0.45">
      <c r="N113" s="17" t="s">
        <v>40</v>
      </c>
      <c r="O113" s="10" t="s">
        <v>41</v>
      </c>
      <c r="P113" s="10" t="s">
        <v>42</v>
      </c>
      <c r="S113" s="10" t="s">
        <v>41</v>
      </c>
      <c r="T113" s="10" t="s">
        <v>42</v>
      </c>
      <c r="U113" s="10"/>
      <c r="W113" s="10" t="s">
        <v>41</v>
      </c>
      <c r="X113" s="10" t="s">
        <v>42</v>
      </c>
      <c r="Y113" s="10"/>
      <c r="AA113" s="10" t="s">
        <v>41</v>
      </c>
      <c r="AB113" s="10" t="s">
        <v>42</v>
      </c>
      <c r="AC113" s="10"/>
      <c r="AE113" s="10" t="s">
        <v>41</v>
      </c>
      <c r="AF113" s="10" t="s">
        <v>42</v>
      </c>
      <c r="AH113" s="10"/>
    </row>
    <row r="114" spans="14:34" x14ac:dyDescent="0.45">
      <c r="N114" s="17">
        <v>0</v>
      </c>
      <c r="O114" s="30">
        <f t="shared" ref="O114:O129" si="14">SUM(O47*$C$21)</f>
        <v>0</v>
      </c>
      <c r="P114" s="22">
        <f t="shared" ref="P114:P129" si="15">P47</f>
        <v>0</v>
      </c>
      <c r="Q114" s="22">
        <f t="shared" ref="Q114:Q129" si="16">SUM(O114*P114)</f>
        <v>0</v>
      </c>
      <c r="S114" s="30">
        <f t="shared" ref="S114:S129" si="17">SUM(S47*$D$21)</f>
        <v>0</v>
      </c>
      <c r="T114" s="22">
        <f t="shared" ref="T114:T129" si="18">T47</f>
        <v>0</v>
      </c>
      <c r="U114" s="22">
        <f t="shared" ref="U114:U129" si="19">SUM(S114*T114)</f>
        <v>0</v>
      </c>
      <c r="W114" s="30">
        <f t="shared" ref="W114:W129" si="20">SUM(W47*$E$21)</f>
        <v>0</v>
      </c>
      <c r="X114" s="22">
        <f t="shared" ref="X114:X129" si="21">X47</f>
        <v>0</v>
      </c>
      <c r="Y114" s="22">
        <f t="shared" ref="Y114:Y129" si="22">SUM(W114*X114)</f>
        <v>0</v>
      </c>
      <c r="AA114" s="30">
        <f t="shared" ref="AA114:AA129" si="23">SUM(AA47*$F$21)</f>
        <v>0</v>
      </c>
      <c r="AB114" s="22">
        <f t="shared" ref="AB114:AB129" si="24">AB47</f>
        <v>0</v>
      </c>
      <c r="AC114" s="22">
        <f>SUM(AA114*AB114)</f>
        <v>0</v>
      </c>
      <c r="AE114" s="30">
        <f t="shared" ref="AE114:AE129" si="25">SUM(AA114+W114+S114+O114)*$J$21</f>
        <v>0</v>
      </c>
      <c r="AF114" s="22">
        <f>IF(O114+S114+W114+AA114 =0,0,(P114*O114 +T114*S114+ X114*W114 +AB114*AA114)/(O114+S114+W114+AA114))</f>
        <v>0</v>
      </c>
      <c r="AG114">
        <f t="shared" ref="AG114:AG129" si="26">SUM(AE114*AF114)</f>
        <v>0</v>
      </c>
      <c r="AH114" s="22"/>
    </row>
    <row r="115" spans="14:34" x14ac:dyDescent="0.45">
      <c r="N115" s="17">
        <v>1</v>
      </c>
      <c r="O115" s="30">
        <f t="shared" si="14"/>
        <v>0</v>
      </c>
      <c r="P115" s="22">
        <f t="shared" si="15"/>
        <v>0</v>
      </c>
      <c r="Q115" s="22">
        <f t="shared" si="16"/>
        <v>0</v>
      </c>
      <c r="S115" s="30">
        <f t="shared" si="17"/>
        <v>0</v>
      </c>
      <c r="T115" s="22">
        <f t="shared" si="18"/>
        <v>0</v>
      </c>
      <c r="U115" s="22">
        <f t="shared" si="19"/>
        <v>0</v>
      </c>
      <c r="W115" s="30">
        <f t="shared" si="20"/>
        <v>0</v>
      </c>
      <c r="X115" s="22">
        <f t="shared" si="21"/>
        <v>0</v>
      </c>
      <c r="Y115" s="22">
        <f t="shared" si="22"/>
        <v>0</v>
      </c>
      <c r="AA115" s="30">
        <f t="shared" si="23"/>
        <v>0</v>
      </c>
      <c r="AB115" s="22">
        <f t="shared" si="24"/>
        <v>0</v>
      </c>
      <c r="AC115" s="22">
        <f t="shared" ref="AC115:AC129" si="27">SUM(AA115*AB115)</f>
        <v>0</v>
      </c>
      <c r="AE115" s="30">
        <f t="shared" si="25"/>
        <v>0</v>
      </c>
      <c r="AF115" s="22">
        <f t="shared" ref="AF115:AF129" si="28">IF(O115+S115+W115+AA115 =0,0,(P115*O115 +T115*S115+ X115*W115 +AB115*AA115)/(O115+S115+W115+AA115))</f>
        <v>0</v>
      </c>
      <c r="AG115">
        <f t="shared" si="26"/>
        <v>0</v>
      </c>
      <c r="AH115" s="22"/>
    </row>
    <row r="116" spans="14:34" x14ac:dyDescent="0.45">
      <c r="N116" s="17">
        <v>2</v>
      </c>
      <c r="O116" s="30">
        <f t="shared" si="14"/>
        <v>0</v>
      </c>
      <c r="P116" s="22">
        <f t="shared" si="15"/>
        <v>0</v>
      </c>
      <c r="Q116" s="22">
        <f t="shared" si="16"/>
        <v>0</v>
      </c>
      <c r="S116" s="30">
        <f t="shared" si="17"/>
        <v>0</v>
      </c>
      <c r="T116" s="22">
        <f t="shared" si="18"/>
        <v>0</v>
      </c>
      <c r="U116" s="22">
        <f t="shared" si="19"/>
        <v>0</v>
      </c>
      <c r="W116" s="30">
        <f t="shared" si="20"/>
        <v>0</v>
      </c>
      <c r="X116" s="22">
        <f t="shared" si="21"/>
        <v>0</v>
      </c>
      <c r="Y116" s="22">
        <f t="shared" si="22"/>
        <v>0</v>
      </c>
      <c r="AA116" s="30">
        <f t="shared" si="23"/>
        <v>0</v>
      </c>
      <c r="AB116" s="22">
        <f t="shared" si="24"/>
        <v>0</v>
      </c>
      <c r="AC116" s="22">
        <f t="shared" si="27"/>
        <v>0</v>
      </c>
      <c r="AE116" s="30">
        <f t="shared" si="25"/>
        <v>0</v>
      </c>
      <c r="AF116" s="22">
        <f t="shared" si="28"/>
        <v>0</v>
      </c>
      <c r="AG116">
        <f t="shared" si="26"/>
        <v>0</v>
      </c>
      <c r="AH116" s="22"/>
    </row>
    <row r="117" spans="14:34" x14ac:dyDescent="0.45">
      <c r="N117" s="17">
        <v>3</v>
      </c>
      <c r="O117" s="30">
        <f t="shared" si="14"/>
        <v>0</v>
      </c>
      <c r="P117" s="22">
        <f t="shared" si="15"/>
        <v>0</v>
      </c>
      <c r="Q117" s="22">
        <f t="shared" si="16"/>
        <v>0</v>
      </c>
      <c r="S117" s="30">
        <f t="shared" si="17"/>
        <v>0</v>
      </c>
      <c r="T117" s="22">
        <f t="shared" si="18"/>
        <v>0</v>
      </c>
      <c r="U117" s="22">
        <f t="shared" si="19"/>
        <v>0</v>
      </c>
      <c r="W117" s="30">
        <f t="shared" si="20"/>
        <v>0</v>
      </c>
      <c r="X117" s="22">
        <f t="shared" si="21"/>
        <v>0</v>
      </c>
      <c r="Y117" s="22">
        <f t="shared" si="22"/>
        <v>0</v>
      </c>
      <c r="AA117" s="30">
        <f t="shared" si="23"/>
        <v>0</v>
      </c>
      <c r="AB117" s="22">
        <f t="shared" si="24"/>
        <v>0</v>
      </c>
      <c r="AC117" s="22">
        <f t="shared" si="27"/>
        <v>0</v>
      </c>
      <c r="AE117" s="30">
        <f t="shared" si="25"/>
        <v>0</v>
      </c>
      <c r="AF117" s="22">
        <f t="shared" si="28"/>
        <v>0</v>
      </c>
      <c r="AG117">
        <f t="shared" si="26"/>
        <v>0</v>
      </c>
      <c r="AH117" s="22"/>
    </row>
    <row r="118" spans="14:34" x14ac:dyDescent="0.45">
      <c r="N118" s="17">
        <v>4</v>
      </c>
      <c r="O118" s="30">
        <f t="shared" si="14"/>
        <v>0</v>
      </c>
      <c r="P118" s="22">
        <f t="shared" si="15"/>
        <v>0</v>
      </c>
      <c r="Q118" s="22">
        <f t="shared" si="16"/>
        <v>0</v>
      </c>
      <c r="S118" s="30">
        <f t="shared" si="17"/>
        <v>0</v>
      </c>
      <c r="T118" s="22">
        <f t="shared" si="18"/>
        <v>0</v>
      </c>
      <c r="U118" s="22">
        <f t="shared" si="19"/>
        <v>0</v>
      </c>
      <c r="W118" s="30">
        <f t="shared" si="20"/>
        <v>0</v>
      </c>
      <c r="X118" s="22">
        <f t="shared" si="21"/>
        <v>0</v>
      </c>
      <c r="Y118" s="22">
        <f t="shared" si="22"/>
        <v>0</v>
      </c>
      <c r="AA118" s="30">
        <f t="shared" si="23"/>
        <v>0</v>
      </c>
      <c r="AB118" s="22">
        <f t="shared" si="24"/>
        <v>0</v>
      </c>
      <c r="AC118" s="22">
        <f t="shared" si="27"/>
        <v>0</v>
      </c>
      <c r="AE118" s="30">
        <f t="shared" si="25"/>
        <v>0</v>
      </c>
      <c r="AF118" s="22">
        <f t="shared" si="28"/>
        <v>0</v>
      </c>
      <c r="AG118">
        <f t="shared" si="26"/>
        <v>0</v>
      </c>
      <c r="AH118" s="22"/>
    </row>
    <row r="119" spans="14:34" x14ac:dyDescent="0.45">
      <c r="N119" s="17">
        <v>5</v>
      </c>
      <c r="O119" s="30">
        <f t="shared" si="14"/>
        <v>0</v>
      </c>
      <c r="P119" s="22">
        <f t="shared" si="15"/>
        <v>0</v>
      </c>
      <c r="Q119" s="22">
        <f t="shared" si="16"/>
        <v>0</v>
      </c>
      <c r="S119" s="30">
        <f t="shared" si="17"/>
        <v>0</v>
      </c>
      <c r="T119" s="22">
        <f t="shared" si="18"/>
        <v>0</v>
      </c>
      <c r="U119" s="22">
        <f t="shared" si="19"/>
        <v>0</v>
      </c>
      <c r="W119" s="30">
        <f t="shared" si="20"/>
        <v>0</v>
      </c>
      <c r="X119" s="22">
        <f t="shared" si="21"/>
        <v>0</v>
      </c>
      <c r="Y119" s="22">
        <f t="shared" si="22"/>
        <v>0</v>
      </c>
      <c r="AA119" s="30">
        <f t="shared" si="23"/>
        <v>0</v>
      </c>
      <c r="AB119" s="22">
        <f t="shared" si="24"/>
        <v>0</v>
      </c>
      <c r="AC119" s="22">
        <f t="shared" si="27"/>
        <v>0</v>
      </c>
      <c r="AE119" s="30">
        <f t="shared" si="25"/>
        <v>0</v>
      </c>
      <c r="AF119" s="22">
        <f t="shared" si="28"/>
        <v>0</v>
      </c>
      <c r="AG119">
        <f t="shared" si="26"/>
        <v>0</v>
      </c>
      <c r="AH119" s="22"/>
    </row>
    <row r="120" spans="14:34" x14ac:dyDescent="0.45">
      <c r="N120" s="17">
        <v>6</v>
      </c>
      <c r="O120" s="30">
        <f t="shared" si="14"/>
        <v>0</v>
      </c>
      <c r="P120" s="22">
        <f t="shared" si="15"/>
        <v>0</v>
      </c>
      <c r="Q120" s="22">
        <f t="shared" si="16"/>
        <v>0</v>
      </c>
      <c r="S120" s="30">
        <f t="shared" si="17"/>
        <v>0</v>
      </c>
      <c r="T120" s="22">
        <f t="shared" si="18"/>
        <v>0</v>
      </c>
      <c r="U120" s="22">
        <f t="shared" si="19"/>
        <v>0</v>
      </c>
      <c r="W120" s="30">
        <f t="shared" si="20"/>
        <v>0</v>
      </c>
      <c r="X120" s="22">
        <f t="shared" si="21"/>
        <v>0</v>
      </c>
      <c r="Y120" s="22">
        <f t="shared" si="22"/>
        <v>0</v>
      </c>
      <c r="AA120" s="30">
        <f t="shared" si="23"/>
        <v>0</v>
      </c>
      <c r="AB120" s="22">
        <f t="shared" si="24"/>
        <v>0</v>
      </c>
      <c r="AC120" s="22">
        <f t="shared" si="27"/>
        <v>0</v>
      </c>
      <c r="AE120" s="30">
        <f t="shared" si="25"/>
        <v>0</v>
      </c>
      <c r="AF120" s="22">
        <f t="shared" si="28"/>
        <v>0</v>
      </c>
      <c r="AG120">
        <f t="shared" si="26"/>
        <v>0</v>
      </c>
      <c r="AH120" s="22"/>
    </row>
    <row r="121" spans="14:34" x14ac:dyDescent="0.45">
      <c r="N121" s="17">
        <v>7</v>
      </c>
      <c r="O121" s="30">
        <f t="shared" si="14"/>
        <v>0</v>
      </c>
      <c r="P121" s="22">
        <f t="shared" si="15"/>
        <v>0</v>
      </c>
      <c r="Q121" s="22">
        <f t="shared" si="16"/>
        <v>0</v>
      </c>
      <c r="S121" s="30">
        <f t="shared" si="17"/>
        <v>0</v>
      </c>
      <c r="T121" s="22">
        <f t="shared" si="18"/>
        <v>0</v>
      </c>
      <c r="U121" s="22">
        <f t="shared" si="19"/>
        <v>0</v>
      </c>
      <c r="W121" s="30">
        <f t="shared" si="20"/>
        <v>0</v>
      </c>
      <c r="X121" s="22">
        <f t="shared" si="21"/>
        <v>0</v>
      </c>
      <c r="Y121" s="22">
        <f t="shared" si="22"/>
        <v>0</v>
      </c>
      <c r="AA121" s="30">
        <f t="shared" si="23"/>
        <v>0</v>
      </c>
      <c r="AB121" s="22">
        <f t="shared" si="24"/>
        <v>0</v>
      </c>
      <c r="AC121" s="22">
        <f t="shared" si="27"/>
        <v>0</v>
      </c>
      <c r="AE121" s="30">
        <f t="shared" si="25"/>
        <v>0</v>
      </c>
      <c r="AF121" s="22">
        <f t="shared" si="28"/>
        <v>0</v>
      </c>
      <c r="AG121">
        <f t="shared" si="26"/>
        <v>0</v>
      </c>
      <c r="AH121" s="22"/>
    </row>
    <row r="122" spans="14:34" x14ac:dyDescent="0.45">
      <c r="N122" s="17">
        <v>8</v>
      </c>
      <c r="O122" s="30">
        <f t="shared" si="14"/>
        <v>0</v>
      </c>
      <c r="P122" s="22">
        <f t="shared" si="15"/>
        <v>0</v>
      </c>
      <c r="Q122" s="22">
        <f t="shared" si="16"/>
        <v>0</v>
      </c>
      <c r="S122" s="30">
        <f t="shared" si="17"/>
        <v>0</v>
      </c>
      <c r="T122" s="22">
        <f t="shared" si="18"/>
        <v>0</v>
      </c>
      <c r="U122" s="22">
        <f t="shared" si="19"/>
        <v>0</v>
      </c>
      <c r="W122" s="30">
        <f t="shared" si="20"/>
        <v>0</v>
      </c>
      <c r="X122" s="22">
        <f t="shared" si="21"/>
        <v>0</v>
      </c>
      <c r="Y122" s="22">
        <f t="shared" si="22"/>
        <v>0</v>
      </c>
      <c r="AA122" s="30">
        <f t="shared" si="23"/>
        <v>0</v>
      </c>
      <c r="AB122" s="22">
        <f t="shared" si="24"/>
        <v>0</v>
      </c>
      <c r="AC122" s="22">
        <f t="shared" si="27"/>
        <v>0</v>
      </c>
      <c r="AE122" s="30">
        <f t="shared" si="25"/>
        <v>0</v>
      </c>
      <c r="AF122" s="22">
        <f t="shared" si="28"/>
        <v>0</v>
      </c>
      <c r="AG122">
        <f t="shared" si="26"/>
        <v>0</v>
      </c>
      <c r="AH122" s="22"/>
    </row>
    <row r="123" spans="14:34" x14ac:dyDescent="0.45">
      <c r="N123" s="17">
        <v>9</v>
      </c>
      <c r="O123" s="30">
        <f t="shared" si="14"/>
        <v>0</v>
      </c>
      <c r="P123" s="22">
        <f t="shared" si="15"/>
        <v>0</v>
      </c>
      <c r="Q123" s="22">
        <f t="shared" si="16"/>
        <v>0</v>
      </c>
      <c r="S123" s="30">
        <f t="shared" si="17"/>
        <v>0</v>
      </c>
      <c r="T123" s="22">
        <f t="shared" si="18"/>
        <v>0</v>
      </c>
      <c r="U123" s="22">
        <f t="shared" si="19"/>
        <v>0</v>
      </c>
      <c r="W123" s="30">
        <f t="shared" si="20"/>
        <v>0</v>
      </c>
      <c r="X123" s="22">
        <f t="shared" si="21"/>
        <v>0</v>
      </c>
      <c r="Y123" s="22">
        <f t="shared" si="22"/>
        <v>0</v>
      </c>
      <c r="AA123" s="30">
        <f t="shared" si="23"/>
        <v>0</v>
      </c>
      <c r="AB123" s="22">
        <f t="shared" si="24"/>
        <v>0</v>
      </c>
      <c r="AC123" s="22">
        <f t="shared" si="27"/>
        <v>0</v>
      </c>
      <c r="AE123" s="30">
        <f t="shared" si="25"/>
        <v>0</v>
      </c>
      <c r="AF123" s="22">
        <f t="shared" si="28"/>
        <v>0</v>
      </c>
      <c r="AG123">
        <f t="shared" si="26"/>
        <v>0</v>
      </c>
      <c r="AH123" s="22"/>
    </row>
    <row r="124" spans="14:34" x14ac:dyDescent="0.45">
      <c r="N124" s="17">
        <v>10</v>
      </c>
      <c r="O124" s="30">
        <f t="shared" si="14"/>
        <v>0</v>
      </c>
      <c r="P124" s="22">
        <f t="shared" si="15"/>
        <v>0</v>
      </c>
      <c r="Q124" s="22">
        <f t="shared" si="16"/>
        <v>0</v>
      </c>
      <c r="S124" s="30">
        <f t="shared" si="17"/>
        <v>0</v>
      </c>
      <c r="T124" s="22">
        <f t="shared" si="18"/>
        <v>0</v>
      </c>
      <c r="U124" s="22">
        <f t="shared" si="19"/>
        <v>0</v>
      </c>
      <c r="W124" s="30">
        <f t="shared" si="20"/>
        <v>0</v>
      </c>
      <c r="X124" s="22">
        <f t="shared" si="21"/>
        <v>0</v>
      </c>
      <c r="Y124" s="22">
        <f t="shared" si="22"/>
        <v>0</v>
      </c>
      <c r="AA124" s="30">
        <f t="shared" si="23"/>
        <v>0</v>
      </c>
      <c r="AB124" s="22">
        <f t="shared" si="24"/>
        <v>0</v>
      </c>
      <c r="AC124" s="22">
        <f t="shared" si="27"/>
        <v>0</v>
      </c>
      <c r="AE124" s="30">
        <f t="shared" si="25"/>
        <v>0</v>
      </c>
      <c r="AF124" s="22">
        <f t="shared" si="28"/>
        <v>0</v>
      </c>
      <c r="AG124">
        <f t="shared" si="26"/>
        <v>0</v>
      </c>
      <c r="AH124" s="22"/>
    </row>
    <row r="125" spans="14:34" x14ac:dyDescent="0.45">
      <c r="N125" s="17">
        <v>11</v>
      </c>
      <c r="O125" s="30">
        <f t="shared" si="14"/>
        <v>0</v>
      </c>
      <c r="P125" s="22">
        <f t="shared" si="15"/>
        <v>0</v>
      </c>
      <c r="Q125" s="22">
        <f t="shared" si="16"/>
        <v>0</v>
      </c>
      <c r="S125" s="30">
        <f t="shared" si="17"/>
        <v>0</v>
      </c>
      <c r="T125" s="22">
        <f t="shared" si="18"/>
        <v>0</v>
      </c>
      <c r="U125" s="22">
        <f t="shared" si="19"/>
        <v>0</v>
      </c>
      <c r="W125" s="30">
        <f t="shared" si="20"/>
        <v>0</v>
      </c>
      <c r="X125" s="22">
        <f t="shared" si="21"/>
        <v>0</v>
      </c>
      <c r="Y125" s="22">
        <f t="shared" si="22"/>
        <v>0</v>
      </c>
      <c r="AA125" s="30">
        <f t="shared" si="23"/>
        <v>0</v>
      </c>
      <c r="AB125" s="22">
        <f t="shared" si="24"/>
        <v>0</v>
      </c>
      <c r="AC125" s="22">
        <f t="shared" si="27"/>
        <v>0</v>
      </c>
      <c r="AE125" s="30">
        <f t="shared" si="25"/>
        <v>0</v>
      </c>
      <c r="AF125" s="22">
        <f t="shared" si="28"/>
        <v>0</v>
      </c>
      <c r="AG125">
        <f t="shared" si="26"/>
        <v>0</v>
      </c>
      <c r="AH125" s="22"/>
    </row>
    <row r="126" spans="14:34" x14ac:dyDescent="0.45">
      <c r="N126" s="17">
        <v>12</v>
      </c>
      <c r="O126" s="30">
        <f t="shared" si="14"/>
        <v>0</v>
      </c>
      <c r="P126" s="22">
        <f t="shared" si="15"/>
        <v>0</v>
      </c>
      <c r="Q126" s="22">
        <f t="shared" si="16"/>
        <v>0</v>
      </c>
      <c r="S126" s="30">
        <f t="shared" si="17"/>
        <v>0</v>
      </c>
      <c r="T126" s="22">
        <f t="shared" si="18"/>
        <v>0</v>
      </c>
      <c r="U126" s="22">
        <f t="shared" si="19"/>
        <v>0</v>
      </c>
      <c r="W126" s="30">
        <f t="shared" si="20"/>
        <v>0</v>
      </c>
      <c r="X126" s="22">
        <f t="shared" si="21"/>
        <v>0</v>
      </c>
      <c r="Y126" s="22">
        <f t="shared" si="22"/>
        <v>0</v>
      </c>
      <c r="AA126" s="30">
        <f t="shared" si="23"/>
        <v>0</v>
      </c>
      <c r="AB126" s="22">
        <f t="shared" si="24"/>
        <v>0</v>
      </c>
      <c r="AC126" s="22">
        <f t="shared" si="27"/>
        <v>0</v>
      </c>
      <c r="AE126" s="30">
        <f t="shared" si="25"/>
        <v>0</v>
      </c>
      <c r="AF126" s="22">
        <f t="shared" si="28"/>
        <v>0</v>
      </c>
      <c r="AG126">
        <f t="shared" si="26"/>
        <v>0</v>
      </c>
      <c r="AH126" s="22"/>
    </row>
    <row r="127" spans="14:34" x14ac:dyDescent="0.45">
      <c r="N127" s="17">
        <v>13</v>
      </c>
      <c r="O127" s="30">
        <f t="shared" si="14"/>
        <v>0</v>
      </c>
      <c r="P127" s="22">
        <f t="shared" si="15"/>
        <v>0</v>
      </c>
      <c r="Q127" s="22">
        <f t="shared" si="16"/>
        <v>0</v>
      </c>
      <c r="S127" s="30">
        <f t="shared" si="17"/>
        <v>0</v>
      </c>
      <c r="T127" s="22">
        <f t="shared" si="18"/>
        <v>0</v>
      </c>
      <c r="U127" s="22">
        <f t="shared" si="19"/>
        <v>0</v>
      </c>
      <c r="W127" s="30">
        <f t="shared" si="20"/>
        <v>0</v>
      </c>
      <c r="X127" s="22">
        <f t="shared" si="21"/>
        <v>0</v>
      </c>
      <c r="Y127" s="22">
        <f t="shared" si="22"/>
        <v>0</v>
      </c>
      <c r="AA127" s="30">
        <f t="shared" si="23"/>
        <v>0</v>
      </c>
      <c r="AB127" s="22">
        <f t="shared" si="24"/>
        <v>0</v>
      </c>
      <c r="AC127" s="22">
        <f t="shared" si="27"/>
        <v>0</v>
      </c>
      <c r="AE127" s="30">
        <f t="shared" si="25"/>
        <v>0</v>
      </c>
      <c r="AF127" s="22">
        <f t="shared" si="28"/>
        <v>0</v>
      </c>
      <c r="AG127">
        <f t="shared" si="26"/>
        <v>0</v>
      </c>
      <c r="AH127" s="22"/>
    </row>
    <row r="128" spans="14:34" x14ac:dyDescent="0.45">
      <c r="N128" s="17">
        <v>14</v>
      </c>
      <c r="O128" s="30">
        <f t="shared" si="14"/>
        <v>0</v>
      </c>
      <c r="P128" s="22">
        <f t="shared" si="15"/>
        <v>0</v>
      </c>
      <c r="Q128" s="22">
        <f t="shared" si="16"/>
        <v>0</v>
      </c>
      <c r="S128" s="30">
        <f t="shared" si="17"/>
        <v>0</v>
      </c>
      <c r="T128" s="22">
        <f t="shared" si="18"/>
        <v>0</v>
      </c>
      <c r="U128" s="22">
        <f t="shared" si="19"/>
        <v>0</v>
      </c>
      <c r="W128" s="30">
        <f t="shared" si="20"/>
        <v>0</v>
      </c>
      <c r="X128" s="22">
        <f t="shared" si="21"/>
        <v>0</v>
      </c>
      <c r="Y128" s="22">
        <f t="shared" si="22"/>
        <v>0</v>
      </c>
      <c r="AA128" s="30">
        <f t="shared" si="23"/>
        <v>0</v>
      </c>
      <c r="AB128" s="22">
        <f t="shared" si="24"/>
        <v>0</v>
      </c>
      <c r="AC128" s="22">
        <f t="shared" si="27"/>
        <v>0</v>
      </c>
      <c r="AE128" s="30">
        <f t="shared" si="25"/>
        <v>0</v>
      </c>
      <c r="AF128" s="22">
        <f t="shared" si="28"/>
        <v>0</v>
      </c>
      <c r="AG128">
        <f t="shared" si="26"/>
        <v>0</v>
      </c>
      <c r="AH128" s="22"/>
    </row>
    <row r="129" spans="14:34" x14ac:dyDescent="0.45">
      <c r="N129" s="17" t="s">
        <v>53</v>
      </c>
      <c r="O129" s="30">
        <f t="shared" si="14"/>
        <v>0</v>
      </c>
      <c r="P129" s="22">
        <f t="shared" si="15"/>
        <v>0</v>
      </c>
      <c r="Q129" s="22">
        <f t="shared" si="16"/>
        <v>0</v>
      </c>
      <c r="S129" s="30">
        <f t="shared" si="17"/>
        <v>0</v>
      </c>
      <c r="T129" s="22">
        <f t="shared" si="18"/>
        <v>0</v>
      </c>
      <c r="U129" s="22">
        <f t="shared" si="19"/>
        <v>0</v>
      </c>
      <c r="W129" s="30">
        <f t="shared" si="20"/>
        <v>0</v>
      </c>
      <c r="X129" s="22">
        <f t="shared" si="21"/>
        <v>0</v>
      </c>
      <c r="Y129" s="22">
        <f t="shared" si="22"/>
        <v>0</v>
      </c>
      <c r="AA129" s="30">
        <f t="shared" si="23"/>
        <v>0</v>
      </c>
      <c r="AB129" s="22">
        <f t="shared" si="24"/>
        <v>0</v>
      </c>
      <c r="AC129" s="22">
        <f t="shared" si="27"/>
        <v>0</v>
      </c>
      <c r="AE129" s="30">
        <f t="shared" si="25"/>
        <v>0</v>
      </c>
      <c r="AF129" s="22">
        <f t="shared" si="28"/>
        <v>0</v>
      </c>
      <c r="AG129">
        <f t="shared" si="26"/>
        <v>0</v>
      </c>
      <c r="AH129" s="22"/>
    </row>
    <row r="131" spans="14:34" x14ac:dyDescent="0.45">
      <c r="N131" t="s">
        <v>54</v>
      </c>
      <c r="O131" s="38">
        <f>SUM(O114:O129)</f>
        <v>0</v>
      </c>
      <c r="Q131" s="22">
        <f>SUM(Q114:Q129)</f>
        <v>0</v>
      </c>
      <c r="S131" s="30">
        <f>SUM(S114:S129)</f>
        <v>0</v>
      </c>
      <c r="U131" s="22">
        <f>SUM(U114:U129)</f>
        <v>0</v>
      </c>
      <c r="W131" s="38">
        <f>SUM(W114:W129)</f>
        <v>0</v>
      </c>
      <c r="Y131" s="22">
        <f>SUM(Y114:Y129)</f>
        <v>0</v>
      </c>
      <c r="AA131" s="38">
        <f>SUM(AA114:AA129)</f>
        <v>0</v>
      </c>
      <c r="AC131" s="22">
        <f>SUM(AC114:AC129)</f>
        <v>0</v>
      </c>
      <c r="AE131" s="31">
        <f>SUM(AE114:AE129)</f>
        <v>0</v>
      </c>
      <c r="AF131" s="2"/>
      <c r="AG131">
        <f>SUM(AG114:AG129)</f>
        <v>0</v>
      </c>
      <c r="AH131" s="22"/>
    </row>
    <row r="135" spans="14:34" x14ac:dyDescent="0.45">
      <c r="N135" s="3" t="s">
        <v>26</v>
      </c>
      <c r="P135" s="5" t="str">
        <f>($C$3)</f>
        <v>p7eINT_metier</v>
      </c>
      <c r="T135" s="6" t="s">
        <v>27</v>
      </c>
      <c r="W135" s="7" t="str">
        <f>($C$5)</f>
        <v>Plaice VIIe - International (Used metier based datasets)</v>
      </c>
    </row>
    <row r="136" spans="14:34" x14ac:dyDescent="0.45">
      <c r="N136" s="3"/>
    </row>
    <row r="137" spans="14:34" x14ac:dyDescent="0.45">
      <c r="N137" s="6" t="s">
        <v>29</v>
      </c>
      <c r="P137" s="5">
        <f>($B$7)</f>
        <v>2007</v>
      </c>
      <c r="Q137" s="9"/>
      <c r="R137" s="9"/>
      <c r="S137" s="9"/>
      <c r="T137" s="6" t="s">
        <v>30</v>
      </c>
      <c r="U137" s="10"/>
      <c r="W137" s="5" t="str">
        <f>($D$7)</f>
        <v>Combined</v>
      </c>
    </row>
    <row r="138" spans="14:34" x14ac:dyDescent="0.45">
      <c r="N138" s="6"/>
      <c r="P138" s="6"/>
      <c r="Q138" s="9"/>
      <c r="R138" s="9"/>
      <c r="S138" s="9"/>
      <c r="U138" s="10"/>
    </row>
    <row r="139" spans="14:34" x14ac:dyDescent="0.45">
      <c r="N139" s="6" t="s">
        <v>32</v>
      </c>
      <c r="P139" s="36">
        <f>($F$7)</f>
        <v>42191</v>
      </c>
      <c r="Q139" s="2"/>
      <c r="R139" s="2"/>
      <c r="T139" s="6" t="s">
        <v>33</v>
      </c>
      <c r="U139" s="2"/>
      <c r="W139" s="5" t="str">
        <f>($J$7)</f>
        <v>idh</v>
      </c>
    </row>
    <row r="142" spans="14:34" x14ac:dyDescent="0.45">
      <c r="N142" s="15" t="s">
        <v>68</v>
      </c>
      <c r="X142" s="57" t="s">
        <v>111</v>
      </c>
    </row>
    <row r="143" spans="14:34" x14ac:dyDescent="0.45">
      <c r="X143" s="57" t="s">
        <v>112</v>
      </c>
    </row>
    <row r="144" spans="14:34" x14ac:dyDescent="0.45">
      <c r="N144" s="3" t="s">
        <v>78</v>
      </c>
      <c r="S144">
        <v>1.6999999999999999E-3</v>
      </c>
      <c r="T144">
        <v>7.7899999999999997E-2</v>
      </c>
      <c r="W144">
        <v>8.1799999999999998E-2</v>
      </c>
    </row>
    <row r="145" spans="10:39" x14ac:dyDescent="0.45">
      <c r="AH145" s="66"/>
      <c r="AI145" s="66"/>
      <c r="AJ145" s="67"/>
      <c r="AK145" s="67"/>
      <c r="AL145" s="67"/>
      <c r="AM145" s="67"/>
    </row>
    <row r="146" spans="10:39" x14ac:dyDescent="0.45">
      <c r="O146" s="37" t="str">
        <f>J13</f>
        <v>TOTAL</v>
      </c>
      <c r="P146" s="2"/>
      <c r="AA146" s="42" t="s">
        <v>79</v>
      </c>
      <c r="AF146" s="42" t="s">
        <v>79</v>
      </c>
      <c r="AH146" s="66"/>
      <c r="AI146" s="66"/>
      <c r="AJ146" s="68" t="s">
        <v>79</v>
      </c>
      <c r="AK146" s="67"/>
      <c r="AL146" s="67"/>
      <c r="AM146" s="67"/>
    </row>
    <row r="147" spans="10:39" x14ac:dyDescent="0.45">
      <c r="O147" s="37" t="str">
        <f>J14</f>
        <v>ANNUAL</v>
      </c>
      <c r="P147" s="2"/>
      <c r="S147" t="s">
        <v>80</v>
      </c>
      <c r="T147" t="s">
        <v>81</v>
      </c>
      <c r="AA147" s="42" t="s">
        <v>82</v>
      </c>
      <c r="AE147" t="s">
        <v>80</v>
      </c>
      <c r="AF147" s="42" t="s">
        <v>82</v>
      </c>
      <c r="AH147" s="66"/>
      <c r="AI147" s="66"/>
      <c r="AJ147" s="68" t="s">
        <v>83</v>
      </c>
      <c r="AK147" s="67"/>
      <c r="AL147" s="67"/>
      <c r="AM147" s="67"/>
    </row>
    <row r="148" spans="10:39" x14ac:dyDescent="0.45">
      <c r="N148" s="17" t="s">
        <v>40</v>
      </c>
      <c r="O148" s="10" t="s">
        <v>74</v>
      </c>
      <c r="P148" s="10" t="s">
        <v>75</v>
      </c>
      <c r="S148" t="s">
        <v>84</v>
      </c>
      <c r="T148" t="s">
        <v>85</v>
      </c>
      <c r="W148" t="s">
        <v>86</v>
      </c>
      <c r="X148" t="s">
        <v>87</v>
      </c>
      <c r="AA148" s="42" t="s">
        <v>88</v>
      </c>
      <c r="AE148" t="s">
        <v>89</v>
      </c>
      <c r="AF148" s="42" t="s">
        <v>90</v>
      </c>
      <c r="AH148" s="66"/>
      <c r="AI148" s="66"/>
      <c r="AJ148" s="68" t="s">
        <v>91</v>
      </c>
      <c r="AK148" s="67"/>
      <c r="AL148" s="67"/>
      <c r="AM148" s="67"/>
    </row>
    <row r="149" spans="10:39" x14ac:dyDescent="0.45">
      <c r="N149" s="17">
        <v>0</v>
      </c>
      <c r="O149" s="30">
        <f t="shared" ref="O149:O164" si="29">SUM(AE81+AE114)</f>
        <v>0</v>
      </c>
      <c r="P149" s="22">
        <f t="shared" ref="P149:P164" si="30">IF(AE81+AE114=0,0,(AE81*AF81+AE114* AF114)/(AE81+AE114))</f>
        <v>0</v>
      </c>
      <c r="Q149" s="22">
        <f t="shared" ref="Q149:Q164" si="31">SUM(O149*P149)</f>
        <v>0</v>
      </c>
      <c r="AF149" s="42"/>
      <c r="AH149" s="66"/>
      <c r="AI149" s="66"/>
      <c r="AJ149" s="67">
        <f t="shared" ref="AJ149:AJ164" si="32">SUM(O149*P149)</f>
        <v>0</v>
      </c>
      <c r="AK149" s="67"/>
      <c r="AL149" s="69">
        <f t="shared" ref="AL149:AL164" si="33">SUM(P149*$AJ$168)</f>
        <v>0</v>
      </c>
      <c r="AM149" s="67"/>
    </row>
    <row r="150" spans="10:39" x14ac:dyDescent="0.45">
      <c r="J150" s="56"/>
      <c r="N150" s="17">
        <v>1</v>
      </c>
      <c r="O150" s="30">
        <f t="shared" si="29"/>
        <v>2509.7060412470601</v>
      </c>
      <c r="P150" s="22">
        <f t="shared" si="30"/>
        <v>0.30768841881950654</v>
      </c>
      <c r="Q150" s="22">
        <f t="shared" si="31"/>
        <v>772.20748353307113</v>
      </c>
      <c r="S150">
        <v>1.5</v>
      </c>
      <c r="T150" s="22">
        <f t="shared" ref="T150:T164" si="34">P150</f>
        <v>0.30768841881950654</v>
      </c>
      <c r="W150" s="22">
        <f>SUM(($S$144*S150^2)+($T$144*S150)+$W$144)</f>
        <v>0.20247499999999999</v>
      </c>
      <c r="X150">
        <f>SUM(O150*W150)</f>
        <v>508.15273070149846</v>
      </c>
      <c r="AA150" s="43">
        <f>SUM(W150*$X$168)</f>
        <v>0.17990523580380141</v>
      </c>
      <c r="AE150">
        <v>1</v>
      </c>
      <c r="AF150" s="43">
        <f>SUM(($S$144*AE150^2)+($T$144*AE150)+$W$144)*$X$168</f>
        <v>0.14340884088768266</v>
      </c>
      <c r="AH150" s="66"/>
      <c r="AI150" s="66"/>
      <c r="AJ150" s="67">
        <f>SUM(O150*P150)</f>
        <v>772.20748353307113</v>
      </c>
      <c r="AK150" s="67"/>
      <c r="AL150" s="69">
        <f t="shared" si="33"/>
        <v>0.30768548512057503</v>
      </c>
      <c r="AM150" s="67"/>
    </row>
    <row r="151" spans="10:39" x14ac:dyDescent="0.45">
      <c r="J151" s="56"/>
      <c r="N151" s="17">
        <v>2</v>
      </c>
      <c r="O151" s="30">
        <f t="shared" si="29"/>
        <v>393490.5819333939</v>
      </c>
      <c r="P151" s="22">
        <f t="shared" si="30"/>
        <v>0.2954284600669676</v>
      </c>
      <c r="Q151" s="22">
        <f t="shared" si="31"/>
        <v>116248.3166714375</v>
      </c>
      <c r="S151">
        <v>2.5</v>
      </c>
      <c r="T151" s="22">
        <f t="shared" si="34"/>
        <v>0.2954284600669676</v>
      </c>
      <c r="W151" s="22">
        <f t="shared" ref="W151:W164" si="35">SUM(($S$144*S151^2)+($T$144*S151)+$W$144)</f>
        <v>0.28717499999999996</v>
      </c>
      <c r="X151">
        <f t="shared" ref="X151:X164" si="36">SUM(O151*W151)</f>
        <v>113000.65786672238</v>
      </c>
      <c r="AA151" s="43">
        <f t="shared" ref="AA151:AA164" si="37">SUM(W151*$X$168)</f>
        <v>0.25516377869839074</v>
      </c>
      <c r="AE151">
        <v>2</v>
      </c>
      <c r="AF151" s="43">
        <f t="shared" ref="AF151:AF164" si="38">SUM(($S$144*AE151^2)+($T$144*AE151)+$W$144)*$X$168</f>
        <v>0.21715688174070413</v>
      </c>
      <c r="AH151" s="66"/>
      <c r="AI151" s="66"/>
      <c r="AJ151" s="67">
        <f t="shared" si="32"/>
        <v>116248.3166714375</v>
      </c>
      <c r="AK151" s="67"/>
      <c r="AL151" s="69">
        <f t="shared" si="33"/>
        <v>0.29542564326235415</v>
      </c>
      <c r="AM151" s="67"/>
    </row>
    <row r="152" spans="10:39" x14ac:dyDescent="0.45">
      <c r="J152" s="56"/>
      <c r="N152" s="17">
        <v>3</v>
      </c>
      <c r="O152" s="30">
        <f t="shared" si="29"/>
        <v>1076988.3325398166</v>
      </c>
      <c r="P152" s="22">
        <f t="shared" si="30"/>
        <v>0.31976258064914687</v>
      </c>
      <c r="Q152" s="22">
        <f t="shared" si="31"/>
        <v>344380.56854195334</v>
      </c>
      <c r="S152">
        <v>3.5</v>
      </c>
      <c r="T152" s="22">
        <f t="shared" si="34"/>
        <v>0.31976258064914687</v>
      </c>
      <c r="W152" s="22">
        <f t="shared" si="35"/>
        <v>0.37527499999999997</v>
      </c>
      <c r="X152">
        <f t="shared" si="36"/>
        <v>404166.79649387964</v>
      </c>
      <c r="AA152" s="43">
        <f t="shared" si="37"/>
        <v>0.3334433256761159</v>
      </c>
      <c r="AE152">
        <v>3</v>
      </c>
      <c r="AF152" s="43">
        <f t="shared" si="38"/>
        <v>0.29392592667686135</v>
      </c>
      <c r="AH152" s="66"/>
      <c r="AI152" s="66"/>
      <c r="AJ152" s="67">
        <f t="shared" si="32"/>
        <v>344380.56854195334</v>
      </c>
      <c r="AK152" s="67"/>
      <c r="AL152" s="69">
        <f t="shared" si="33"/>
        <v>0.31975953182740446</v>
      </c>
      <c r="AM152" s="67"/>
    </row>
    <row r="153" spans="10:39" x14ac:dyDescent="0.45">
      <c r="J153" s="56"/>
      <c r="N153" s="17">
        <v>4</v>
      </c>
      <c r="O153" s="30">
        <f t="shared" si="29"/>
        <v>699106.18640748563</v>
      </c>
      <c r="P153" s="22">
        <f t="shared" si="30"/>
        <v>0.37353579464946302</v>
      </c>
      <c r="Q153" s="22">
        <f t="shared" si="31"/>
        <v>261141.18488407577</v>
      </c>
      <c r="S153">
        <v>4.5</v>
      </c>
      <c r="T153" s="22">
        <f t="shared" si="34"/>
        <v>0.37353579464946302</v>
      </c>
      <c r="W153" s="22">
        <f t="shared" si="35"/>
        <v>0.46677499999999994</v>
      </c>
      <c r="X153">
        <f t="shared" si="36"/>
        <v>326325.29016035405</v>
      </c>
      <c r="AA153" s="43">
        <f t="shared" si="37"/>
        <v>0.41474387673697688</v>
      </c>
      <c r="AE153">
        <v>4</v>
      </c>
      <c r="AF153" s="43">
        <f t="shared" si="38"/>
        <v>0.37371597569615445</v>
      </c>
      <c r="AH153" s="66"/>
      <c r="AI153" s="66"/>
      <c r="AJ153" s="67">
        <f t="shared" si="32"/>
        <v>261141.18488407577</v>
      </c>
      <c r="AK153" s="67"/>
      <c r="AL153" s="69">
        <f t="shared" si="33"/>
        <v>0.37353223311937411</v>
      </c>
      <c r="AM153" s="67"/>
    </row>
    <row r="154" spans="10:39" x14ac:dyDescent="0.45">
      <c r="J154" s="56"/>
      <c r="N154" s="17">
        <v>5</v>
      </c>
      <c r="O154" s="30">
        <f t="shared" si="29"/>
        <v>287206.00402934442</v>
      </c>
      <c r="P154" s="22">
        <f t="shared" si="30"/>
        <v>0.51798809147816693</v>
      </c>
      <c r="Q154" s="22">
        <f t="shared" si="31"/>
        <v>148769.28988823085</v>
      </c>
      <c r="S154">
        <v>5.5</v>
      </c>
      <c r="T154" s="22">
        <f t="shared" si="34"/>
        <v>0.51798809147816693</v>
      </c>
      <c r="W154" s="22">
        <f t="shared" si="35"/>
        <v>0.56167500000000004</v>
      </c>
      <c r="X154">
        <f t="shared" si="36"/>
        <v>161316.43231318204</v>
      </c>
      <c r="AA154" s="43">
        <f t="shared" si="37"/>
        <v>0.4990654318809738</v>
      </c>
      <c r="AE154">
        <v>5</v>
      </c>
      <c r="AF154" s="43">
        <f t="shared" si="38"/>
        <v>0.45652702879858331</v>
      </c>
      <c r="AH154" s="66"/>
      <c r="AI154" s="66"/>
      <c r="AJ154" s="67">
        <f t="shared" si="32"/>
        <v>148769.28988823085</v>
      </c>
      <c r="AK154" s="67"/>
      <c r="AL154" s="69">
        <f t="shared" si="33"/>
        <v>0.51798315264713679</v>
      </c>
      <c r="AM154" s="67"/>
    </row>
    <row r="155" spans="10:39" x14ac:dyDescent="0.45">
      <c r="J155" s="56"/>
      <c r="N155" s="17">
        <v>6</v>
      </c>
      <c r="O155" s="30">
        <f t="shared" si="29"/>
        <v>198845.71090033517</v>
      </c>
      <c r="P155" s="22">
        <f t="shared" si="30"/>
        <v>0.6026592693090902</v>
      </c>
      <c r="Q155" s="22">
        <f t="shared" si="31"/>
        <v>119836.21083644258</v>
      </c>
      <c r="S155">
        <v>6.5</v>
      </c>
      <c r="T155" s="22">
        <f t="shared" si="34"/>
        <v>0.6026592693090902</v>
      </c>
      <c r="W155" s="22">
        <f t="shared" si="35"/>
        <v>0.65997499999999998</v>
      </c>
      <c r="X155">
        <f t="shared" si="36"/>
        <v>131233.19805144871</v>
      </c>
      <c r="AA155" s="43">
        <f t="shared" si="37"/>
        <v>0.58640799110810637</v>
      </c>
      <c r="AE155">
        <v>6</v>
      </c>
      <c r="AF155" s="43">
        <f t="shared" si="38"/>
        <v>0.54235908598414806</v>
      </c>
      <c r="AH155" s="66"/>
      <c r="AI155" s="66"/>
      <c r="AJ155" s="67">
        <f t="shared" si="32"/>
        <v>119836.21083644258</v>
      </c>
      <c r="AK155" s="67"/>
      <c r="AL155" s="69">
        <f t="shared" si="33"/>
        <v>0.60265352316868881</v>
      </c>
      <c r="AM155" s="67"/>
    </row>
    <row r="156" spans="10:39" x14ac:dyDescent="0.45">
      <c r="J156" s="56"/>
      <c r="N156" s="17">
        <v>7</v>
      </c>
      <c r="O156" s="30">
        <f t="shared" si="29"/>
        <v>71936.717130025907</v>
      </c>
      <c r="P156" s="22">
        <f t="shared" si="30"/>
        <v>0.73587731389994471</v>
      </c>
      <c r="Q156" s="22">
        <f t="shared" si="31"/>
        <v>52936.598172423604</v>
      </c>
      <c r="S156">
        <v>7.5</v>
      </c>
      <c r="T156" s="22">
        <f t="shared" si="34"/>
        <v>0.73587731389994471</v>
      </c>
      <c r="W156" s="22">
        <f t="shared" si="35"/>
        <v>0.76167499999999988</v>
      </c>
      <c r="X156">
        <f t="shared" si="36"/>
        <v>54792.399020012475</v>
      </c>
      <c r="AA156" s="43">
        <f t="shared" si="37"/>
        <v>0.67677155441837478</v>
      </c>
      <c r="AE156">
        <v>7</v>
      </c>
      <c r="AF156" s="43">
        <f t="shared" si="38"/>
        <v>0.63121214725284869</v>
      </c>
      <c r="AH156" s="66"/>
      <c r="AI156" s="66"/>
      <c r="AJ156" s="67">
        <f t="shared" si="32"/>
        <v>52936.598172423604</v>
      </c>
      <c r="AK156" s="67"/>
      <c r="AL156" s="69">
        <f t="shared" si="33"/>
        <v>0.73587029757317568</v>
      </c>
      <c r="AM156" s="67"/>
    </row>
    <row r="157" spans="10:39" x14ac:dyDescent="0.45">
      <c r="J157" s="56"/>
      <c r="N157" s="17">
        <v>8</v>
      </c>
      <c r="O157" s="30">
        <f t="shared" si="29"/>
        <v>30976.527292498336</v>
      </c>
      <c r="P157" s="22">
        <f t="shared" si="30"/>
        <v>0.9390587347459709</v>
      </c>
      <c r="Q157" s="22">
        <f t="shared" si="31"/>
        <v>29088.778526117523</v>
      </c>
      <c r="S157">
        <v>8.5</v>
      </c>
      <c r="T157" s="22">
        <f t="shared" si="34"/>
        <v>0.9390587347459709</v>
      </c>
      <c r="W157" s="22">
        <f t="shared" si="35"/>
        <v>0.86677499999999996</v>
      </c>
      <c r="X157">
        <f t="shared" si="36"/>
        <v>26849.679443955243</v>
      </c>
      <c r="AA157" s="43">
        <f t="shared" si="37"/>
        <v>0.77015612181177906</v>
      </c>
      <c r="AE157">
        <v>8</v>
      </c>
      <c r="AF157" s="43">
        <f t="shared" si="38"/>
        <v>0.72308621260468497</v>
      </c>
      <c r="AH157" s="66"/>
      <c r="AI157" s="66"/>
      <c r="AJ157" s="67">
        <f t="shared" si="32"/>
        <v>29088.778526117523</v>
      </c>
      <c r="AK157" s="67"/>
      <c r="AL157" s="69">
        <f t="shared" si="33"/>
        <v>0.93904978115708604</v>
      </c>
      <c r="AM157" s="70"/>
    </row>
    <row r="158" spans="10:39" x14ac:dyDescent="0.45">
      <c r="J158" s="56"/>
      <c r="N158" s="17">
        <v>9</v>
      </c>
      <c r="O158" s="30">
        <f t="shared" si="29"/>
        <v>9910.6698220782218</v>
      </c>
      <c r="P158" s="22">
        <f t="shared" si="30"/>
        <v>1.0512250711028204</v>
      </c>
      <c r="Q158" s="22">
        <f t="shared" si="31"/>
        <v>10418.344588390755</v>
      </c>
      <c r="S158">
        <v>9.5</v>
      </c>
      <c r="T158" s="22">
        <f t="shared" si="34"/>
        <v>1.0512250711028204</v>
      </c>
      <c r="W158" s="22">
        <f t="shared" si="35"/>
        <v>0.975275</v>
      </c>
      <c r="X158">
        <f t="shared" si="36"/>
        <v>9665.6285107273379</v>
      </c>
      <c r="Z158" s="5"/>
      <c r="AA158" s="43">
        <f t="shared" si="37"/>
        <v>0.86656169328831922</v>
      </c>
      <c r="AE158">
        <v>9</v>
      </c>
      <c r="AF158" s="43">
        <f t="shared" si="38"/>
        <v>0.81798128203965714</v>
      </c>
      <c r="AH158" s="66"/>
      <c r="AI158" s="66"/>
      <c r="AJ158" s="67">
        <f t="shared" si="32"/>
        <v>10418.344588390755</v>
      </c>
      <c r="AK158" s="67"/>
      <c r="AL158" s="69">
        <f t="shared" si="33"/>
        <v>1.0512150480480702</v>
      </c>
      <c r="AM158" s="67"/>
    </row>
    <row r="159" spans="10:39" x14ac:dyDescent="0.45">
      <c r="J159" s="56"/>
      <c r="L159" s="34" t="s">
        <v>92</v>
      </c>
      <c r="M159" s="30">
        <f>SUM(O159:O164)</f>
        <v>50031.675597908732</v>
      </c>
      <c r="N159" s="17">
        <v>10</v>
      </c>
      <c r="O159" s="30">
        <f t="shared" si="29"/>
        <v>16534.571475814111</v>
      </c>
      <c r="P159" s="22">
        <f t="shared" si="30"/>
        <v>1.1600984917133774</v>
      </c>
      <c r="Q159" s="22">
        <f t="shared" si="31"/>
        <v>19181.731430218984</v>
      </c>
      <c r="S159">
        <v>10.5</v>
      </c>
      <c r="T159" s="22">
        <f t="shared" si="34"/>
        <v>1.1600984917133774</v>
      </c>
      <c r="W159" s="22">
        <f t="shared" si="35"/>
        <v>1.087175</v>
      </c>
      <c r="X159">
        <f t="shared" si="36"/>
        <v>17975.972744218205</v>
      </c>
      <c r="AA159" s="43">
        <f t="shared" si="37"/>
        <v>0.96598826884799505</v>
      </c>
      <c r="AE159">
        <v>10</v>
      </c>
      <c r="AF159" s="43">
        <f t="shared" si="38"/>
        <v>0.91589735555776508</v>
      </c>
      <c r="AH159" s="66"/>
      <c r="AI159" s="66"/>
      <c r="AJ159" s="67">
        <f t="shared" si="32"/>
        <v>19181.731430218984</v>
      </c>
      <c r="AK159" s="67"/>
      <c r="AL159" s="69">
        <f t="shared" si="33"/>
        <v>1.1600874305895346</v>
      </c>
      <c r="AM159" s="71"/>
    </row>
    <row r="160" spans="10:39" x14ac:dyDescent="0.45">
      <c r="N160" s="17">
        <v>11</v>
      </c>
      <c r="O160" s="30">
        <f t="shared" si="29"/>
        <v>18666.47355638017</v>
      </c>
      <c r="P160" s="22">
        <f t="shared" si="30"/>
        <v>1.1554777876008571</v>
      </c>
      <c r="Q160" s="22">
        <f t="shared" si="31"/>
        <v>21568.69556723606</v>
      </c>
      <c r="S160">
        <v>11.5</v>
      </c>
      <c r="T160" s="22">
        <f t="shared" si="34"/>
        <v>1.1554777876008571</v>
      </c>
      <c r="W160" s="22">
        <f t="shared" si="35"/>
        <v>1.202475</v>
      </c>
      <c r="X160">
        <f t="shared" si="36"/>
        <v>22445.967789708244</v>
      </c>
      <c r="AA160" s="43">
        <f t="shared" si="37"/>
        <v>1.0684358484908067</v>
      </c>
      <c r="AE160">
        <v>11</v>
      </c>
      <c r="AF160" s="43">
        <f t="shared" si="38"/>
        <v>1.0168344331590091</v>
      </c>
      <c r="AH160" s="66"/>
      <c r="AI160" s="66"/>
      <c r="AJ160" s="67">
        <f t="shared" si="32"/>
        <v>21568.69556723606</v>
      </c>
      <c r="AK160" s="67"/>
      <c r="AL160" s="69">
        <f t="shared" si="33"/>
        <v>1.155466770533774</v>
      </c>
      <c r="AM160" s="67"/>
    </row>
    <row r="161" spans="14:39" x14ac:dyDescent="0.45">
      <c r="N161" s="17">
        <v>12</v>
      </c>
      <c r="O161" s="30">
        <f t="shared" si="29"/>
        <v>6201.6861527106739</v>
      </c>
      <c r="P161" s="22">
        <f t="shared" si="30"/>
        <v>1.4725767789891482</v>
      </c>
      <c r="Q161" s="22">
        <f t="shared" si="31"/>
        <v>9132.4590190602867</v>
      </c>
      <c r="S161">
        <v>12.5</v>
      </c>
      <c r="T161" s="22">
        <f t="shared" si="34"/>
        <v>1.4725767789891482</v>
      </c>
      <c r="W161" s="22">
        <f t="shared" si="35"/>
        <v>1.321175</v>
      </c>
      <c r="X161">
        <f t="shared" si="36"/>
        <v>8193.512702807524</v>
      </c>
      <c r="AA161" s="43">
        <f t="shared" si="37"/>
        <v>1.1739044322167544</v>
      </c>
      <c r="AE161">
        <v>12</v>
      </c>
      <c r="AF161" s="43">
        <f t="shared" si="38"/>
        <v>1.1207925148433886</v>
      </c>
      <c r="AH161" s="66"/>
      <c r="AI161" s="66"/>
      <c r="AJ161" s="67">
        <f t="shared" si="32"/>
        <v>9132.4590190602867</v>
      </c>
      <c r="AK161" s="67"/>
      <c r="AL161" s="69">
        <f t="shared" si="33"/>
        <v>1.4725627384966928</v>
      </c>
      <c r="AM161" s="67"/>
    </row>
    <row r="162" spans="14:39" x14ac:dyDescent="0.45">
      <c r="N162" s="17">
        <v>13</v>
      </c>
      <c r="O162" s="30">
        <f t="shared" si="29"/>
        <v>3483.1747240434838</v>
      </c>
      <c r="P162" s="22">
        <f t="shared" si="30"/>
        <v>1.2174780962432481</v>
      </c>
      <c r="Q162" s="22">
        <f t="shared" si="31"/>
        <v>4240.6889319110614</v>
      </c>
      <c r="S162">
        <v>13.5</v>
      </c>
      <c r="T162" s="22">
        <f t="shared" si="34"/>
        <v>1.2174780962432481</v>
      </c>
      <c r="W162" s="22">
        <f t="shared" si="35"/>
        <v>1.4432750000000001</v>
      </c>
      <c r="X162">
        <f t="shared" si="36"/>
        <v>5027.1789998438599</v>
      </c>
      <c r="AA162" s="43">
        <f t="shared" si="37"/>
        <v>1.2823940200258377</v>
      </c>
      <c r="AE162">
        <v>13</v>
      </c>
      <c r="AF162" s="43">
        <f t="shared" si="38"/>
        <v>1.2277716006109041</v>
      </c>
      <c r="AH162" s="66"/>
      <c r="AI162" s="66"/>
      <c r="AJ162" s="67">
        <f t="shared" si="32"/>
        <v>4240.6889319110614</v>
      </c>
      <c r="AK162" s="67"/>
      <c r="AL162" s="69">
        <f t="shared" si="33"/>
        <v>1.217466488025416</v>
      </c>
      <c r="AM162" s="67"/>
    </row>
    <row r="163" spans="14:39" x14ac:dyDescent="0.45">
      <c r="N163" s="17">
        <v>14</v>
      </c>
      <c r="O163" s="30">
        <f t="shared" si="29"/>
        <v>1771.9001613060252</v>
      </c>
      <c r="P163" s="22">
        <f t="shared" si="30"/>
        <v>1.6984031790401828</v>
      </c>
      <c r="Q163" s="22">
        <f t="shared" si="31"/>
        <v>3009.4008669039658</v>
      </c>
      <c r="S163">
        <v>14.5</v>
      </c>
      <c r="T163" s="22">
        <f t="shared" si="34"/>
        <v>1.6984031790401828</v>
      </c>
      <c r="W163" s="22">
        <f t="shared" si="35"/>
        <v>1.5687750000000003</v>
      </c>
      <c r="X163">
        <f t="shared" si="36"/>
        <v>2779.7126755528602</v>
      </c>
      <c r="AA163" s="43">
        <f t="shared" si="37"/>
        <v>1.3939046119180571</v>
      </c>
      <c r="AE163">
        <v>14</v>
      </c>
      <c r="AF163" s="43">
        <f t="shared" si="38"/>
        <v>1.3377716904615553</v>
      </c>
      <c r="AH163" s="66"/>
      <c r="AI163" s="66"/>
      <c r="AJ163" s="67">
        <f t="shared" si="32"/>
        <v>3009.4008669039658</v>
      </c>
      <c r="AK163" s="67"/>
      <c r="AL163" s="69">
        <f t="shared" si="33"/>
        <v>1.6983869853738409</v>
      </c>
      <c r="AM163" s="67"/>
    </row>
    <row r="164" spans="14:39" x14ac:dyDescent="0.45">
      <c r="N164" s="17" t="s">
        <v>53</v>
      </c>
      <c r="O164" s="30">
        <f t="shared" si="29"/>
        <v>3373.8695276542694</v>
      </c>
      <c r="P164" s="22">
        <f t="shared" si="30"/>
        <v>1.6296808442914359</v>
      </c>
      <c r="Q164" s="22">
        <f t="shared" si="31"/>
        <v>5498.3305403567574</v>
      </c>
      <c r="S164">
        <v>15.5</v>
      </c>
      <c r="T164" s="22">
        <f t="shared" si="34"/>
        <v>1.6296808442914359</v>
      </c>
      <c r="W164" s="22">
        <f t="shared" si="35"/>
        <v>1.697675</v>
      </c>
      <c r="X164">
        <f t="shared" si="36"/>
        <v>5727.7339503604617</v>
      </c>
      <c r="AA164" s="43">
        <f t="shared" si="37"/>
        <v>1.5084362078934119</v>
      </c>
      <c r="AE164">
        <v>15</v>
      </c>
      <c r="AF164" s="43">
        <f t="shared" si="38"/>
        <v>1.4507927843953423</v>
      </c>
      <c r="AH164" s="66"/>
      <c r="AI164" s="66"/>
      <c r="AJ164" s="67">
        <f t="shared" si="32"/>
        <v>5498.3305403567574</v>
      </c>
      <c r="AK164" s="67"/>
      <c r="AL164" s="69">
        <f t="shared" si="33"/>
        <v>1.6296653058679558</v>
      </c>
      <c r="AM164" s="67"/>
    </row>
    <row r="165" spans="14:39" x14ac:dyDescent="0.45">
      <c r="Z165" s="42" t="s">
        <v>92</v>
      </c>
      <c r="AA165" s="43">
        <f>SUM(AA159*O159/M159)+(AA160*O160/M159)+(AA161*O161/M159)+(AA162*O162/M159)+(AA163*O163/M159)+(AA164*O164/M159)</f>
        <v>1.1037457168942628</v>
      </c>
      <c r="AB165" s="42"/>
      <c r="AC165" s="42"/>
      <c r="AD165" s="42" t="s">
        <v>93</v>
      </c>
      <c r="AE165" s="44">
        <v>10</v>
      </c>
      <c r="AF165" s="43">
        <f>SUM(AF159*O159/M159)+(AF160*O160/M159)+(AF161*O161/M159)+(AF162*O162/M159)+(AF163*O163/M159)+(AF164*O164/M159)</f>
        <v>1.0516780136742359</v>
      </c>
      <c r="AH165" s="66"/>
      <c r="AI165" s="66"/>
      <c r="AJ165" s="66"/>
      <c r="AK165" s="66"/>
      <c r="AL165" s="43">
        <f>SUM(AL159*O159/M159)+(AL160*O160/M159)+(AL161*O161/M159)+(AL162*O162/M159)+(AL163*O163/M159)+(AL164*O164/M159)</f>
        <v>1.2518211401102621</v>
      </c>
      <c r="AM165" s="66"/>
    </row>
    <row r="166" spans="14:39" x14ac:dyDescent="0.45">
      <c r="N166" t="s">
        <v>54</v>
      </c>
      <c r="O166" s="31">
        <f>SUM(O149:O164)</f>
        <v>2821002.1116941334</v>
      </c>
      <c r="P166" s="2"/>
      <c r="Q166" s="32">
        <f>SUM(Q149:Q164)</f>
        <v>1146222.8059482921</v>
      </c>
      <c r="W166" t="s">
        <v>94</v>
      </c>
      <c r="X166">
        <f>SUM(X150:X164)</f>
        <v>1290008.3134534743</v>
      </c>
      <c r="AH166" s="66" t="s">
        <v>94</v>
      </c>
      <c r="AI166" s="66"/>
      <c r="AJ166" s="66">
        <f>SUM(AJ149:AJ164)</f>
        <v>1146222.8059482921</v>
      </c>
      <c r="AK166" s="66"/>
      <c r="AL166" s="66"/>
      <c r="AM166" s="66"/>
    </row>
    <row r="167" spans="14:39" x14ac:dyDescent="0.45">
      <c r="AH167" s="66"/>
      <c r="AI167" s="66"/>
      <c r="AJ167" s="66"/>
      <c r="AK167" s="66"/>
      <c r="AL167" s="66"/>
      <c r="AM167" s="66"/>
    </row>
    <row r="168" spans="14:39" x14ac:dyDescent="0.45">
      <c r="N168" t="s">
        <v>95</v>
      </c>
      <c r="O168" s="33">
        <f>IF($Q$166 &gt;0, $Q$166/$J$15/1000,0)</f>
        <v>1.0000095347329445</v>
      </c>
      <c r="P168" s="2"/>
      <c r="W168" t="s">
        <v>96</v>
      </c>
      <c r="X168">
        <f>J15/(X166/1000)</f>
        <v>0.88853061268700539</v>
      </c>
      <c r="AH168" s="66" t="s">
        <v>96</v>
      </c>
      <c r="AI168" s="66"/>
      <c r="AJ168" s="66">
        <f>J15/(AJ166/1000)</f>
        <v>0.99999046535796587</v>
      </c>
      <c r="AK168" s="66"/>
      <c r="AL168" s="66"/>
      <c r="AM168" s="66"/>
    </row>
    <row r="169" spans="14:39" x14ac:dyDescent="0.45">
      <c r="N169" t="s">
        <v>97</v>
      </c>
    </row>
    <row r="170" spans="14:39" x14ac:dyDescent="0.45">
      <c r="N170" t="s">
        <v>98</v>
      </c>
    </row>
  </sheetData>
  <pageMargins left="0.75" right="0.75" top="1" bottom="1" header="0.5" footer="0.5"/>
  <pageSetup paperSize="9" orientation="landscape" blackAndWhite="1" useFirstPageNumber="1" horizontalDpi="4294967292" verticalDpi="4294967292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3" r:id="rId4" name="Button 1">
              <controlPr defaultSize="0" print="0" autoFill="0" autoLine="0" autoPict="0" macro="'TOTINT+migration(2007)'!PRINT">
                <anchor moveWithCells="1" sizeWithCells="1">
                  <from>
                    <xdr:col>5</xdr:col>
                    <xdr:colOff>354330</xdr:colOff>
                    <xdr:row>2</xdr:row>
                    <xdr:rowOff>0</xdr:rowOff>
                  </from>
                  <to>
                    <xdr:col>7</xdr:col>
                    <xdr:colOff>533400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4" r:id="rId5" name="Button 2">
              <controlPr defaultSize="0" print="0" autoFill="0" autoLine="0" autoPict="0" macro="'TOTINT+migration(2007)'!FIRST">
                <anchor moveWithCells="1" sizeWithCells="1">
                  <from>
                    <xdr:col>4</xdr:col>
                    <xdr:colOff>0</xdr:colOff>
                    <xdr:row>2</xdr:row>
                    <xdr:rowOff>0</xdr:rowOff>
                  </from>
                  <to>
                    <xdr:col>5</xdr:col>
                    <xdr:colOff>354330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5" r:id="rId6" name="Button 3">
              <controlPr defaultSize="0" print="0" autoFill="0" autoLine="0" autoPict="0" macro="'TOTINT+migration(2007)'!SAVE">
                <anchor moveWithCells="1" sizeWithCells="1">
                  <from>
                    <xdr:col>7</xdr:col>
                    <xdr:colOff>533400</xdr:colOff>
                    <xdr:row>2</xdr:row>
                    <xdr:rowOff>0</xdr:rowOff>
                  </from>
                  <to>
                    <xdr:col>10</xdr:col>
                    <xdr:colOff>57150</xdr:colOff>
                    <xdr:row>5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39</vt:i4>
      </vt:variant>
      <vt:variant>
        <vt:lpstr>Named Ranges</vt:lpstr>
      </vt:variant>
      <vt:variant>
        <vt:i4>12</vt:i4>
      </vt:variant>
    </vt:vector>
  </HeadingPairs>
  <TitlesOfParts>
    <vt:vector size="51" baseType="lpstr">
      <vt:lpstr>de-raising 1980-2009 CNAA</vt:lpstr>
      <vt:lpstr>TOTINT+migration(2014)</vt:lpstr>
      <vt:lpstr>TOTINT+migration(2013)</vt:lpstr>
      <vt:lpstr>TOTINT+migration(2012)</vt:lpstr>
      <vt:lpstr>TOTINT+migration(2011)</vt:lpstr>
      <vt:lpstr>TOTINT+migration(2010)</vt:lpstr>
      <vt:lpstr>TOTINT+migration(2009)</vt:lpstr>
      <vt:lpstr>TOTINT+migration(2008)</vt:lpstr>
      <vt:lpstr>TOTINT+migration(2007)</vt:lpstr>
      <vt:lpstr>TOTINT+migration(2006)</vt:lpstr>
      <vt:lpstr>TOTINT+migration(2005)</vt:lpstr>
      <vt:lpstr>TOTINT+migration(2004)</vt:lpstr>
      <vt:lpstr>TOTINT+migration(2003)</vt:lpstr>
      <vt:lpstr>TOTINT+migration(2002)</vt:lpstr>
      <vt:lpstr>TOTINT+migration(2001)</vt:lpstr>
      <vt:lpstr>TOTINT+migration(2000)</vt:lpstr>
      <vt:lpstr>TOTINT+migration(1999)</vt:lpstr>
      <vt:lpstr>TOTINT+migration(1998)</vt:lpstr>
      <vt:lpstr>TOTINT+migration(1997)</vt:lpstr>
      <vt:lpstr>TOTINT+migration(1996)</vt:lpstr>
      <vt:lpstr>TOTINT+migration(1995)</vt:lpstr>
      <vt:lpstr>TOTINT+migration(1994)</vt:lpstr>
      <vt:lpstr>TOTINT+migration(1993)</vt:lpstr>
      <vt:lpstr>TOTINT+migration(1992)</vt:lpstr>
      <vt:lpstr>TOTINT+migration(1991)</vt:lpstr>
      <vt:lpstr>TOTINT+migration(1990)</vt:lpstr>
      <vt:lpstr>TOTINT+migration(1989)</vt:lpstr>
      <vt:lpstr>TOTINT+migration(1988)</vt:lpstr>
      <vt:lpstr>TOTINT+migration(1987)</vt:lpstr>
      <vt:lpstr>TOTINT+migration(1986)</vt:lpstr>
      <vt:lpstr>TOTINT+migration(1985)</vt:lpstr>
      <vt:lpstr>TOTINT+migration(1984)</vt:lpstr>
      <vt:lpstr>TOTINT+migration(1983)</vt:lpstr>
      <vt:lpstr>TOTINT+migration(1982)</vt:lpstr>
      <vt:lpstr>TOTINT+migration(1981)</vt:lpstr>
      <vt:lpstr>TOTINT+migration(1980)</vt:lpstr>
      <vt:lpstr>Formatted_data</vt:lpstr>
      <vt:lpstr>MACRO.XLM</vt:lpstr>
      <vt:lpstr>Sheet1</vt:lpstr>
      <vt:lpstr>DUALSEX</vt:lpstr>
      <vt:lpstr>MACRO.XLM!EXISTING_SHEET</vt:lpstr>
      <vt:lpstr>MACRO.XLM!FOREIGN_MENU</vt:lpstr>
      <vt:lpstr>MACRO.XLM!LABELS</vt:lpstr>
      <vt:lpstr>MACRO.XLM!NEW_SHEET</vt:lpstr>
      <vt:lpstr>Recorder</vt:lpstr>
      <vt:lpstr>SINGLESEX</vt:lpstr>
      <vt:lpstr>MACRO.XLM!VALUESQ1</vt:lpstr>
      <vt:lpstr>MACRO.XLM!VALUESQ2</vt:lpstr>
      <vt:lpstr>MACRO.XLM!VALUESQ3</vt:lpstr>
      <vt:lpstr>MACRO.XLM!VALUESQ4</vt:lpstr>
      <vt:lpstr>MACRO.XLM!WEIGHTS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 0522</dc:creator>
  <cp:lastModifiedBy>Simon Fischer (Cefas)</cp:lastModifiedBy>
  <cp:lastPrinted>2013-05-02T12:13:22Z</cp:lastPrinted>
  <dcterms:created xsi:type="dcterms:W3CDTF">1999-03-30T10:05:28Z</dcterms:created>
  <dcterms:modified xsi:type="dcterms:W3CDTF">2024-04-23T11:11:07Z</dcterms:modified>
</cp:coreProperties>
</file>