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"/>
    </mc:Choice>
  </mc:AlternateContent>
  <xr:revisionPtr revIDLastSave="0" documentId="13_ncr:1_{320A8880-E0D3-4471-AEFF-2596B5BD8612}" xr6:coauthVersionLast="46" xr6:coauthVersionMax="46" xr10:uidLastSave="{00000000-0000-0000-0000-000000000000}"/>
  <bookViews>
    <workbookView xWindow="-120" yWindow="-120" windowWidth="29040" windowHeight="16440" activeTab="1" xr2:uid="{A31AF902-6DDC-4A2C-BE55-F3DA69C74AF3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H41" i="3" l="1"/>
  <c r="CG41" i="3"/>
  <c r="CF41" i="3"/>
  <c r="CE41" i="3"/>
  <c r="CD41" i="3"/>
  <c r="BE41" i="3"/>
  <c r="BD41" i="3"/>
  <c r="BC41" i="3"/>
  <c r="BB41" i="3"/>
  <c r="BA41" i="3"/>
  <c r="AZ41" i="3"/>
  <c r="AY41" i="3"/>
  <c r="AX41" i="3"/>
  <c r="AM41" i="3"/>
  <c r="AL41" i="3"/>
  <c r="AK41" i="3"/>
  <c r="AJ41" i="3"/>
  <c r="AI41" i="3"/>
  <c r="AH41" i="3"/>
  <c r="AG41" i="3"/>
  <c r="AF41" i="3"/>
  <c r="U41" i="3"/>
  <c r="T41" i="3"/>
  <c r="S41" i="3"/>
  <c r="R41" i="3"/>
  <c r="Q41" i="3"/>
  <c r="M41" i="3"/>
  <c r="J41" i="3"/>
  <c r="I41" i="3"/>
  <c r="H41" i="3"/>
  <c r="G41" i="3"/>
  <c r="E41" i="3"/>
  <c r="D41" i="3"/>
  <c r="CH40" i="3"/>
  <c r="CG40" i="3"/>
  <c r="CF40" i="3"/>
  <c r="CE40" i="3"/>
  <c r="CD40" i="3"/>
  <c r="BE40" i="3"/>
  <c r="BD40" i="3"/>
  <c r="BC40" i="3"/>
  <c r="BB40" i="3"/>
  <c r="BA40" i="3"/>
  <c r="AZ40" i="3"/>
  <c r="AY40" i="3"/>
  <c r="AX40" i="3"/>
  <c r="AM40" i="3"/>
  <c r="AL40" i="3"/>
  <c r="AK40" i="3"/>
  <c r="AJ40" i="3"/>
  <c r="AI40" i="3"/>
  <c r="AH40" i="3"/>
  <c r="AG40" i="3"/>
  <c r="AF40" i="3"/>
  <c r="U40" i="3"/>
  <c r="T40" i="3"/>
  <c r="S40" i="3"/>
  <c r="R40" i="3"/>
  <c r="Q40" i="3"/>
  <c r="M40" i="3"/>
  <c r="J40" i="3"/>
  <c r="I40" i="3"/>
  <c r="H40" i="3"/>
  <c r="G40" i="3"/>
  <c r="E40" i="3"/>
  <c r="D40" i="3"/>
</calcChain>
</file>

<file path=xl/sharedStrings.xml><?xml version="1.0" encoding="utf-8"?>
<sst xmlns="http://schemas.openxmlformats.org/spreadsheetml/2006/main" count="1981" uniqueCount="725">
  <si>
    <t>name</t>
    <phoneticPr fontId="1" type="noConversion"/>
  </si>
  <si>
    <t>No.</t>
    <phoneticPr fontId="1" type="noConversion"/>
  </si>
  <si>
    <t>standard atomic W</t>
    <phoneticPr fontId="1" type="noConversion"/>
  </si>
  <si>
    <t>young's modulus(Gpa)</t>
    <phoneticPr fontId="1" type="noConversion"/>
  </si>
  <si>
    <t>Poisson ratio</t>
    <phoneticPr fontId="1" type="noConversion"/>
  </si>
  <si>
    <t>Mohs hardness</t>
    <phoneticPr fontId="1" type="noConversion"/>
  </si>
  <si>
    <t>Brinell hardness(MPa)</t>
    <phoneticPr fontId="1" type="noConversion"/>
  </si>
  <si>
    <t>Vickers hardness(Mpa)</t>
    <phoneticPr fontId="1" type="noConversion"/>
  </si>
  <si>
    <t>atomic radius(empirical)(pm)</t>
    <phoneticPr fontId="1" type="noConversion"/>
  </si>
  <si>
    <t>Heat of vaporisation(kJ/mol)</t>
    <phoneticPr fontId="1" type="noConversion"/>
  </si>
  <si>
    <t>Electronegativity</t>
    <phoneticPr fontId="1" type="noConversion"/>
  </si>
  <si>
    <t>magnetic susceptibility(cm^3/mol) at 298K</t>
    <phoneticPr fontId="1" type="noConversion"/>
  </si>
  <si>
    <t>atomic code</t>
    <phoneticPr fontId="1" type="noConversion"/>
  </si>
  <si>
    <t>Physical property</t>
    <phoneticPr fontId="1" type="noConversion"/>
  </si>
  <si>
    <t>electric,magnetic,thermal property</t>
    <phoneticPr fontId="1" type="noConversion"/>
  </si>
  <si>
    <t>Chemical property</t>
    <phoneticPr fontId="1" type="noConversion"/>
  </si>
  <si>
    <t>triple point_Temp(K)</t>
    <phoneticPr fontId="1" type="noConversion"/>
  </si>
  <si>
    <t>triple point_Pres(kPa)</t>
    <phoneticPr fontId="1" type="noConversion"/>
  </si>
  <si>
    <t>Critical point_Temp(K)</t>
    <phoneticPr fontId="1" type="noConversion"/>
  </si>
  <si>
    <t>Critical point_Pres(Mpa)</t>
    <phoneticPr fontId="1" type="noConversion"/>
  </si>
  <si>
    <t>Vapor pressure(1P)</t>
    <phoneticPr fontId="1" type="noConversion"/>
  </si>
  <si>
    <t>Vapor pressure(10P)</t>
    <phoneticPr fontId="1" type="noConversion"/>
  </si>
  <si>
    <t>Vapor pressure(100P)</t>
    <phoneticPr fontId="1" type="noConversion"/>
  </si>
  <si>
    <t>magnetic ordering</t>
    <phoneticPr fontId="1" type="noConversion"/>
  </si>
  <si>
    <t>crystal structure</t>
    <phoneticPr fontId="1" type="noConversion"/>
  </si>
  <si>
    <t>H</t>
    <phoneticPr fontId="1" type="noConversion"/>
  </si>
  <si>
    <t>He</t>
    <phoneticPr fontId="1" type="noConversion"/>
  </si>
  <si>
    <t>Li</t>
    <phoneticPr fontId="1" type="noConversion"/>
  </si>
  <si>
    <t>Be</t>
    <phoneticPr fontId="1" type="noConversion"/>
  </si>
  <si>
    <t>B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</si>
  <si>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</si>
  <si>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</si>
  <si>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</si>
  <si>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F</t>
    <phoneticPr fontId="1" type="noConversion"/>
  </si>
  <si>
    <t>metallic character</t>
    <phoneticPr fontId="1" type="noConversion"/>
  </si>
  <si>
    <t>Oxidation potential</t>
    <phoneticPr fontId="1" type="noConversion"/>
  </si>
  <si>
    <t>Reduction potential</t>
    <phoneticPr fontId="1" type="noConversion"/>
  </si>
  <si>
    <t>hydrogen</t>
    <phoneticPr fontId="1" type="noConversion"/>
  </si>
  <si>
    <t>helium</t>
    <phoneticPr fontId="1" type="noConversion"/>
  </si>
  <si>
    <t>lithium</t>
    <phoneticPr fontId="1" type="noConversion"/>
  </si>
  <si>
    <t>beryllium</t>
    <phoneticPr fontId="1" type="noConversion"/>
  </si>
  <si>
    <t>boron</t>
    <phoneticPr fontId="1" type="noConversion"/>
  </si>
  <si>
    <t>carbon</t>
    <phoneticPr fontId="1" type="noConversion"/>
  </si>
  <si>
    <t>nitrogen</t>
    <phoneticPr fontId="1" type="noConversion"/>
  </si>
  <si>
    <t>oxygen</t>
    <phoneticPr fontId="1" type="noConversion"/>
  </si>
  <si>
    <t>fluorine</t>
    <phoneticPr fontId="1" type="noConversion"/>
  </si>
  <si>
    <t>neon</t>
    <phoneticPr fontId="1" type="noConversion"/>
  </si>
  <si>
    <t>sodium</t>
    <phoneticPr fontId="1" type="noConversion"/>
  </si>
  <si>
    <t>magnesium</t>
    <phoneticPr fontId="1" type="noConversion"/>
  </si>
  <si>
    <t>aluminum</t>
    <phoneticPr fontId="1" type="noConversion"/>
  </si>
  <si>
    <t>phosphorus</t>
    <phoneticPr fontId="1" type="noConversion"/>
  </si>
  <si>
    <t>sulfur</t>
    <phoneticPr fontId="1" type="noConversion"/>
  </si>
  <si>
    <t>chlorine</t>
    <phoneticPr fontId="1" type="noConversion"/>
  </si>
  <si>
    <t>argon</t>
    <phoneticPr fontId="1" type="noConversion"/>
  </si>
  <si>
    <t>potassium</t>
    <phoneticPr fontId="1" type="noConversion"/>
  </si>
  <si>
    <t>calcium</t>
    <phoneticPr fontId="1" type="noConversion"/>
  </si>
  <si>
    <t>scandium</t>
    <phoneticPr fontId="1" type="noConversion"/>
  </si>
  <si>
    <t>titanium</t>
    <phoneticPr fontId="1" type="noConversion"/>
  </si>
  <si>
    <t>vanadium</t>
    <phoneticPr fontId="1" type="noConversion"/>
  </si>
  <si>
    <t>chromium</t>
    <phoneticPr fontId="1" type="noConversion"/>
  </si>
  <si>
    <t>manganese</t>
    <phoneticPr fontId="1" type="noConversion"/>
  </si>
  <si>
    <t>iron</t>
    <phoneticPr fontId="1" type="noConversion"/>
  </si>
  <si>
    <t>cobalt</t>
    <phoneticPr fontId="1" type="noConversion"/>
  </si>
  <si>
    <t>nickel</t>
    <phoneticPr fontId="1" type="noConversion"/>
  </si>
  <si>
    <t>copper</t>
    <phoneticPr fontId="1" type="noConversion"/>
  </si>
  <si>
    <t>zinc</t>
    <phoneticPr fontId="1" type="noConversion"/>
  </si>
  <si>
    <t>gallium</t>
    <phoneticPr fontId="1" type="noConversion"/>
  </si>
  <si>
    <t>germanium</t>
    <phoneticPr fontId="1" type="noConversion"/>
  </si>
  <si>
    <t>arsenic</t>
    <phoneticPr fontId="1" type="noConversion"/>
  </si>
  <si>
    <t>selenium</t>
    <phoneticPr fontId="1" type="noConversion"/>
  </si>
  <si>
    <t>bromine</t>
    <phoneticPr fontId="1" type="noConversion"/>
  </si>
  <si>
    <t>krypton</t>
    <phoneticPr fontId="1" type="noConversion"/>
  </si>
  <si>
    <t>rubidium</t>
    <phoneticPr fontId="1" type="noConversion"/>
  </si>
  <si>
    <t>strontium</t>
    <phoneticPr fontId="1" type="noConversion"/>
  </si>
  <si>
    <t>yttrium</t>
    <phoneticPr fontId="1" type="noConversion"/>
  </si>
  <si>
    <t>zirconium</t>
    <phoneticPr fontId="1" type="noConversion"/>
  </si>
  <si>
    <t>niobium</t>
    <phoneticPr fontId="1" type="noConversion"/>
  </si>
  <si>
    <t>molybdenum</t>
    <phoneticPr fontId="1" type="noConversion"/>
  </si>
  <si>
    <t>technetium</t>
    <phoneticPr fontId="1" type="noConversion"/>
  </si>
  <si>
    <t>ruthenium</t>
    <phoneticPr fontId="1" type="noConversion"/>
  </si>
  <si>
    <t>rhodium</t>
    <phoneticPr fontId="1" type="noConversion"/>
  </si>
  <si>
    <t>palladium</t>
    <phoneticPr fontId="1" type="noConversion"/>
  </si>
  <si>
    <t>silver</t>
    <phoneticPr fontId="1" type="noConversion"/>
  </si>
  <si>
    <t>cadmium</t>
    <phoneticPr fontId="1" type="noConversion"/>
  </si>
  <si>
    <t>indium</t>
    <phoneticPr fontId="1" type="noConversion"/>
  </si>
  <si>
    <t>tin</t>
    <phoneticPr fontId="1" type="noConversion"/>
  </si>
  <si>
    <t>antimony</t>
    <phoneticPr fontId="1" type="noConversion"/>
  </si>
  <si>
    <t>tellurium</t>
    <phoneticPr fontId="1" type="noConversion"/>
  </si>
  <si>
    <t>iodine</t>
    <phoneticPr fontId="1" type="noConversion"/>
  </si>
  <si>
    <t>xenon</t>
    <phoneticPr fontId="1" type="noConversion"/>
  </si>
  <si>
    <t>cesium</t>
    <phoneticPr fontId="1" type="noConversion"/>
  </si>
  <si>
    <t>barium</t>
    <phoneticPr fontId="1" type="noConversion"/>
  </si>
  <si>
    <t>lanthanum</t>
    <phoneticPr fontId="1" type="noConversion"/>
  </si>
  <si>
    <t>cerium</t>
    <phoneticPr fontId="1" type="noConversion"/>
  </si>
  <si>
    <t>praseodymium</t>
    <phoneticPr fontId="1" type="noConversion"/>
  </si>
  <si>
    <t>neodymium</t>
    <phoneticPr fontId="1" type="noConversion"/>
  </si>
  <si>
    <t>promethium</t>
    <phoneticPr fontId="1" type="noConversion"/>
  </si>
  <si>
    <t>samarium</t>
    <phoneticPr fontId="1" type="noConversion"/>
  </si>
  <si>
    <t>europium</t>
    <phoneticPr fontId="1" type="noConversion"/>
  </si>
  <si>
    <t>gadolinium</t>
    <phoneticPr fontId="1" type="noConversion"/>
  </si>
  <si>
    <t>terbium</t>
    <phoneticPr fontId="1" type="noConversion"/>
  </si>
  <si>
    <t>dysprosium</t>
    <phoneticPr fontId="1" type="noConversion"/>
  </si>
  <si>
    <t>holmium</t>
    <phoneticPr fontId="1" type="noConversion"/>
  </si>
  <si>
    <t>erbium</t>
    <phoneticPr fontId="1" type="noConversion"/>
  </si>
  <si>
    <t>thulium</t>
    <phoneticPr fontId="1" type="noConversion"/>
  </si>
  <si>
    <t>ytterbium</t>
    <phoneticPr fontId="1" type="noConversion"/>
  </si>
  <si>
    <t>lutetium</t>
    <phoneticPr fontId="1" type="noConversion"/>
  </si>
  <si>
    <t>hafnium</t>
    <phoneticPr fontId="1" type="noConversion"/>
  </si>
  <si>
    <t>tantalum</t>
    <phoneticPr fontId="1" type="noConversion"/>
  </si>
  <si>
    <t>tungsten</t>
    <phoneticPr fontId="1" type="noConversion"/>
  </si>
  <si>
    <t>rhenium</t>
    <phoneticPr fontId="1" type="noConversion"/>
  </si>
  <si>
    <t>osmium</t>
    <phoneticPr fontId="1" type="noConversion"/>
  </si>
  <si>
    <t>iridium</t>
    <phoneticPr fontId="1" type="noConversion"/>
  </si>
  <si>
    <t>platinum</t>
    <phoneticPr fontId="1" type="noConversion"/>
  </si>
  <si>
    <t>gold</t>
    <phoneticPr fontId="1" type="noConversion"/>
  </si>
  <si>
    <t>mercury</t>
    <phoneticPr fontId="1" type="noConversion"/>
  </si>
  <si>
    <t>thallium</t>
    <phoneticPr fontId="1" type="noConversion"/>
  </si>
  <si>
    <t>lead</t>
    <phoneticPr fontId="1" type="noConversion"/>
  </si>
  <si>
    <t>bismuth</t>
    <phoneticPr fontId="1" type="noConversion"/>
  </si>
  <si>
    <t>polonium</t>
    <phoneticPr fontId="1" type="noConversion"/>
  </si>
  <si>
    <t>astatine</t>
    <phoneticPr fontId="1" type="noConversion"/>
  </si>
  <si>
    <t>radon</t>
    <phoneticPr fontId="1" type="noConversion"/>
  </si>
  <si>
    <t>francium</t>
    <phoneticPr fontId="1" type="noConversion"/>
  </si>
  <si>
    <t>radium</t>
    <phoneticPr fontId="1" type="noConversion"/>
  </si>
  <si>
    <t>actinium</t>
    <phoneticPr fontId="1" type="noConversion"/>
  </si>
  <si>
    <t>thorium</t>
    <phoneticPr fontId="1" type="noConversion"/>
  </si>
  <si>
    <t>protactinium</t>
    <phoneticPr fontId="1" type="noConversion"/>
  </si>
  <si>
    <t>uranium</t>
    <phoneticPr fontId="1" type="noConversion"/>
  </si>
  <si>
    <t>Ne</t>
    <phoneticPr fontId="1" type="noConversion"/>
  </si>
  <si>
    <t>Na</t>
    <phoneticPr fontId="1" type="noConversion"/>
  </si>
  <si>
    <t>Mg</t>
    <phoneticPr fontId="1" type="noConversion"/>
  </si>
  <si>
    <t>Cl</t>
    <phoneticPr fontId="1" type="noConversion"/>
  </si>
  <si>
    <t>K</t>
    <phoneticPr fontId="1" type="noConversion"/>
  </si>
  <si>
    <t>Sc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</si>
  <si>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</si>
  <si>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</si>
  <si>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</si>
  <si>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S</t>
    <phoneticPr fontId="1" type="noConversion"/>
  </si>
  <si>
    <t>Ar</t>
    <phoneticPr fontId="1" type="noConversion"/>
  </si>
  <si>
    <t>Ca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</si>
  <si>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</si>
  <si>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</si>
  <si>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</si>
  <si>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</si>
  <si>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</si>
  <si>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</si>
  <si>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</si>
  <si>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</si>
  <si>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</si>
  <si>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</si>
  <si>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</si>
  <si>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As</t>
    <phoneticPr fontId="1" type="noConversion"/>
  </si>
  <si>
    <t>Se</t>
    <phoneticPr fontId="1" type="noConversion"/>
  </si>
  <si>
    <t>Br</t>
    <phoneticPr fontId="1" type="noConversion"/>
  </si>
  <si>
    <t>Kr</t>
    <phoneticPr fontId="1" type="noConversion"/>
  </si>
  <si>
    <t>Rb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</si>
  <si>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</si>
  <si>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</si>
  <si>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</si>
  <si>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</si>
  <si>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</si>
  <si>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</si>
  <si>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Ru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</si>
  <si>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</si>
  <si>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</si>
  <si>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</si>
  <si>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</si>
  <si>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In</t>
    <phoneticPr fontId="1" type="noConversion"/>
  </si>
  <si>
    <t>Sn</t>
    <phoneticPr fontId="1" type="noConversion"/>
  </si>
  <si>
    <t>Sb</t>
    <phoneticPr fontId="1" type="noConversion"/>
  </si>
  <si>
    <t>Te</t>
    <phoneticPr fontId="1" type="noConversion"/>
  </si>
  <si>
    <t>I</t>
    <phoneticPr fontId="1" type="noConversion"/>
  </si>
  <si>
    <t>Xe</t>
    <phoneticPr fontId="1" type="noConversion"/>
  </si>
  <si>
    <t>Cs</t>
    <phoneticPr fontId="1" type="noConversion"/>
  </si>
  <si>
    <t>Ba</t>
    <phoneticPr fontId="1" type="noConversion"/>
  </si>
  <si>
    <t>La</t>
    <phoneticPr fontId="1" type="noConversion"/>
  </si>
  <si>
    <t>Ce</t>
    <phoneticPr fontId="1" type="noConversion"/>
  </si>
  <si>
    <t>Pr</t>
    <phoneticPr fontId="1" type="noConversion"/>
  </si>
  <si>
    <t>Nd</t>
    <phoneticPr fontId="1" type="noConversion"/>
  </si>
  <si>
    <t>Pm</t>
    <phoneticPr fontId="1" type="noConversion"/>
  </si>
  <si>
    <t>Sm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</si>
  <si>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</si>
  <si>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</si>
  <si>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</si>
  <si>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</si>
  <si>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Ho</t>
    <phoneticPr fontId="1" type="noConversion"/>
  </si>
  <si>
    <t>Er</t>
    <phoneticPr fontId="1" type="noConversion"/>
  </si>
  <si>
    <t>Tm</t>
    <phoneticPr fontId="1" type="noConversion"/>
  </si>
  <si>
    <t>Yb</t>
    <phoneticPr fontId="1" type="noConversion"/>
  </si>
  <si>
    <t>Lu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</si>
  <si>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</si>
  <si>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</si>
  <si>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</si>
  <si>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</si>
  <si>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</si>
  <si>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</si>
  <si>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Pt</t>
    <phoneticPr fontId="1" type="noConversion"/>
  </si>
  <si>
    <t>Au</t>
    <phoneticPr fontId="1" type="noConversion"/>
  </si>
  <si>
    <t>Hg</t>
    <phoneticPr fontId="1" type="noConversion"/>
  </si>
  <si>
    <t>Pb</t>
    <phoneticPr fontId="1" type="noConversion"/>
  </si>
  <si>
    <t>Bi</t>
    <phoneticPr fontId="1" type="noConversion"/>
  </si>
  <si>
    <t>Po</t>
    <phoneticPr fontId="1" type="noConversion"/>
  </si>
  <si>
    <t>At</t>
    <phoneticPr fontId="1" type="noConversion"/>
  </si>
  <si>
    <t>Rn</t>
    <phoneticPr fontId="1" type="noConversion"/>
  </si>
  <si>
    <t>Fr</t>
    <phoneticPr fontId="1" type="noConversion"/>
  </si>
  <si>
    <t>Ra</t>
    <phoneticPr fontId="1" type="noConversion"/>
  </si>
  <si>
    <t>Ac</t>
    <phoneticPr fontId="1" type="noConversion"/>
  </si>
  <si>
    <t>Th</t>
    <phoneticPr fontId="1" type="noConversion"/>
  </si>
  <si>
    <t>Pa</t>
    <phoneticPr fontId="1" type="noConversion"/>
  </si>
  <si>
    <t>U</t>
    <phoneticPr fontId="1" type="noConversion"/>
  </si>
  <si>
    <t>Np</t>
    <phoneticPr fontId="1" type="noConversion"/>
  </si>
  <si>
    <t>neptunium</t>
    <phoneticPr fontId="1" type="noConversion"/>
  </si>
  <si>
    <t>Plutonium</t>
    <phoneticPr fontId="1" type="noConversion"/>
  </si>
  <si>
    <t>Curium</t>
    <phoneticPr fontId="1" type="noConversion"/>
  </si>
  <si>
    <t>Pu</t>
    <phoneticPr fontId="1" type="noConversion"/>
  </si>
  <si>
    <t>Am</t>
    <phoneticPr fontId="1" type="noConversion"/>
  </si>
  <si>
    <t>Metallic</t>
    <phoneticPr fontId="1" type="noConversion"/>
  </si>
  <si>
    <t>Chemical Group Block</t>
    <phoneticPr fontId="1" type="noConversion"/>
  </si>
  <si>
    <t>Standard State</t>
    <phoneticPr fontId="1" type="noConversion"/>
  </si>
  <si>
    <t>Nonmetal</t>
    <phoneticPr fontId="1" type="noConversion"/>
  </si>
  <si>
    <t>Metalloid</t>
    <phoneticPr fontId="1" type="noConversion"/>
  </si>
  <si>
    <t>Halogen</t>
    <phoneticPr fontId="1" type="noConversion"/>
  </si>
  <si>
    <t>Noble_Gas</t>
    <phoneticPr fontId="1" type="noConversion"/>
  </si>
  <si>
    <t>Alkali_Metal</t>
    <phoneticPr fontId="1" type="noConversion"/>
  </si>
  <si>
    <t>Alkaline_Earth_Metal</t>
    <phoneticPr fontId="1" type="noConversion"/>
  </si>
  <si>
    <t>Post_Transition_Metal</t>
  </si>
  <si>
    <t>Post_Transition_Metal</t>
    <phoneticPr fontId="1" type="noConversion"/>
  </si>
  <si>
    <t>Transition_Metal</t>
  </si>
  <si>
    <t>Transition_Metal</t>
    <phoneticPr fontId="1" type="noConversion"/>
  </si>
  <si>
    <t>Post_Tansition_Metal</t>
  </si>
  <si>
    <t>Post_Tansition_Metal</t>
    <phoneticPr fontId="1" type="noConversion"/>
  </si>
  <si>
    <t>Alkaline_Metal</t>
    <phoneticPr fontId="1" type="noConversion"/>
  </si>
  <si>
    <t>Lanthanide</t>
  </si>
  <si>
    <t>Lanthanide</t>
    <phoneticPr fontId="1" type="noConversion"/>
  </si>
  <si>
    <t>Actinide</t>
  </si>
  <si>
    <t>Actinide</t>
    <phoneticPr fontId="1" type="noConversion"/>
  </si>
  <si>
    <t>atomic_Mass</t>
    <phoneticPr fontId="1" type="noConversion"/>
  </si>
  <si>
    <t>Contents</t>
    <phoneticPr fontId="1" type="noConversion"/>
  </si>
  <si>
    <t>Scale</t>
    <phoneticPr fontId="1" type="noConversion"/>
  </si>
  <si>
    <t>Electron Affinity</t>
    <phoneticPr fontId="1" type="noConversion"/>
  </si>
  <si>
    <t>Gas</t>
    <phoneticPr fontId="1" type="noConversion"/>
  </si>
  <si>
    <t>Solid</t>
  </si>
  <si>
    <t>Solid</t>
    <phoneticPr fontId="1" type="noConversion"/>
  </si>
  <si>
    <t>Liquid</t>
    <phoneticPr fontId="1" type="noConversion"/>
  </si>
  <si>
    <t>K</t>
    <phoneticPr fontId="1" type="noConversion"/>
  </si>
  <si>
    <t>Boiling point</t>
    <phoneticPr fontId="1" type="noConversion"/>
  </si>
  <si>
    <t>melting point</t>
    <phoneticPr fontId="1" type="noConversion"/>
  </si>
  <si>
    <t>eV</t>
    <phoneticPr fontId="1" type="noConversion"/>
  </si>
  <si>
    <t>lonisation energies(first)</t>
    <phoneticPr fontId="1" type="noConversion"/>
  </si>
  <si>
    <t>lonisation energies(second)</t>
    <phoneticPr fontId="1" type="noConversion"/>
  </si>
  <si>
    <t>lonisation energies(third)</t>
    <phoneticPr fontId="1" type="noConversion"/>
  </si>
  <si>
    <t>pauling scale</t>
    <phoneticPr fontId="1" type="noConversion"/>
  </si>
  <si>
    <t>density</t>
    <phoneticPr fontId="1" type="noConversion"/>
  </si>
  <si>
    <t>g/cm^3</t>
    <phoneticPr fontId="1" type="noConversion"/>
  </si>
  <si>
    <t>pm</t>
    <phoneticPr fontId="1" type="noConversion"/>
  </si>
  <si>
    <t>van der waals radius</t>
    <phoneticPr fontId="1" type="noConversion"/>
  </si>
  <si>
    <t>u</t>
    <phoneticPr fontId="1" type="noConversion"/>
  </si>
  <si>
    <t>allen scale</t>
    <phoneticPr fontId="1" type="noConversion"/>
  </si>
  <si>
    <t>0,0.38</t>
    <phoneticPr fontId="1" type="noConversion"/>
  </si>
  <si>
    <t>0,0.22</t>
    <phoneticPr fontId="1" type="noConversion"/>
  </si>
  <si>
    <t>covalend radius</t>
    <phoneticPr fontId="1" type="noConversion"/>
  </si>
  <si>
    <t>0,-0.21</t>
    <phoneticPr fontId="1" type="noConversion"/>
  </si>
  <si>
    <t>0,-0.3</t>
    <phoneticPr fontId="1" type="noConversion"/>
  </si>
  <si>
    <t>0,-0.22</t>
    <phoneticPr fontId="1" type="noConversion"/>
  </si>
  <si>
    <t>0,-0.37</t>
    <phoneticPr fontId="1" type="noConversion"/>
  </si>
  <si>
    <t>0,-1.39</t>
    <phoneticPr fontId="1" type="noConversion"/>
  </si>
  <si>
    <t>0,0.97</t>
    <phoneticPr fontId="1" type="noConversion"/>
  </si>
  <si>
    <t>type</t>
    <phoneticPr fontId="1" type="noConversion"/>
  </si>
  <si>
    <t>covalend radius_type</t>
    <phoneticPr fontId="1" type="noConversion"/>
  </si>
  <si>
    <t>0,0.09</t>
    <phoneticPr fontId="1" type="noConversion"/>
  </si>
  <si>
    <t>silicon</t>
    <phoneticPr fontId="1" type="noConversion"/>
  </si>
  <si>
    <t>127.60(3)</t>
  </si>
  <si>
    <t>150.36(2)</t>
  </si>
  <si>
    <t>157.25(3)</t>
  </si>
  <si>
    <t>None</t>
    <phoneticPr fontId="1" type="noConversion"/>
  </si>
  <si>
    <t>µm/(m·K) at 25 celcius</t>
    <phoneticPr fontId="1" type="noConversion"/>
  </si>
  <si>
    <t>thermal expansion</t>
    <phoneticPr fontId="1" type="noConversion"/>
  </si>
  <si>
    <t>band gap</t>
    <phoneticPr fontId="1" type="noConversion"/>
  </si>
  <si>
    <t> W/(m·K)</t>
  </si>
  <si>
    <t>thermal conductivity</t>
    <phoneticPr fontId="1" type="noConversion"/>
  </si>
  <si>
    <t>Molar heat capacity</t>
    <phoneticPr fontId="1" type="noConversion"/>
  </si>
  <si>
    <t>J/(mol.K)</t>
    <phoneticPr fontId="1" type="noConversion"/>
  </si>
  <si>
    <t>nΩ·m at 0 celcius</t>
    <phoneticPr fontId="1" type="noConversion"/>
  </si>
  <si>
    <t>electrical resistivity</t>
    <phoneticPr fontId="1" type="noConversion"/>
  </si>
  <si>
    <t>Gpa</t>
    <phoneticPr fontId="1" type="noConversion"/>
  </si>
  <si>
    <t>Shear modulus</t>
    <phoneticPr fontId="1" type="noConversion"/>
  </si>
  <si>
    <t>Gpa</t>
    <phoneticPr fontId="1" type="noConversion"/>
  </si>
  <si>
    <t>bulk modulus</t>
    <phoneticPr fontId="1" type="noConversion"/>
  </si>
  <si>
    <t>kJ/mol</t>
    <phoneticPr fontId="1" type="noConversion"/>
  </si>
  <si>
    <t>Heat of fusion</t>
    <phoneticPr fontId="1" type="noConversion"/>
  </si>
  <si>
    <t>https://pubchem.ncbi.nlm.nih.gov/element/1  의  Jefferson Lab, U.S. Department of Energy  -&gt;https://education.jlab.org/itselemental/ele001.html</t>
    <phoneticPr fontId="1" type="noConversion"/>
  </si>
  <si>
    <t>https://pubchem.ncbi.nlm.nih.gov/element/97#section=Electron-Configuration 의 Los Alamos National Laboratory, U.S. Department of Energy : https://periodic.lanl.gov/97.shtml</t>
    <phoneticPr fontId="1" type="noConversion"/>
  </si>
  <si>
    <t>u maybe</t>
    <phoneticPr fontId="1" type="noConversion"/>
  </si>
  <si>
    <t>pm</t>
    <phoneticPr fontId="1" type="noConversion"/>
  </si>
  <si>
    <t>atomic radius(empirical)</t>
    <phoneticPr fontId="1" type="noConversion"/>
  </si>
  <si>
    <t>https://pubchem.ncbi.nlm.nih.gov/element/3#section=Atomic-Radius 의 https://pubchem.ncbi.nlm.nih.gov/</t>
    <phoneticPr fontId="1" type="noConversion"/>
  </si>
  <si>
    <t>Non-metal</t>
  </si>
  <si>
    <t>Metal</t>
  </si>
  <si>
    <t>Semi-metal</t>
  </si>
  <si>
    <t>grams per cubic centimeter</t>
    <phoneticPr fontId="1" type="noConversion"/>
  </si>
  <si>
    <t>https://pubchem.ncbi.nlm.nih.gov/element/1#section=Element-Classification 의 Jefferson Lab, U.S. Department of Energy, https://education.jlab.org/itselemental/ele001.html</t>
    <phoneticPr fontId="1" type="noConversion"/>
  </si>
  <si>
    <t>pauling scale</t>
    <phoneticPr fontId="1" type="noConversion"/>
  </si>
  <si>
    <t>allen scale</t>
    <phoneticPr fontId="1" type="noConversion"/>
  </si>
  <si>
    <t>eV</t>
    <phoneticPr fontId="1" type="noConversion"/>
  </si>
  <si>
    <t>https://pubchem.ncbi.nlm.nih.gov/element/1#section=Ground-Level 의 Jefferson Lab, U.S. Department of Energy, https://education.jlab.org/itselemental/ele001.html</t>
    <phoneticPr fontId="1" type="noConversion"/>
  </si>
  <si>
    <t>457.55 K</t>
  </si>
  <si>
    <t>165.03 K (-1</t>
  </si>
  <si>
    <t>https://pubchem.ncbi.nlm.nih.gov/element/1#section=Density 의 Jefferson Lab, U.S. Department of Energy, https://education.jlab.org/itselemental/ele001.html</t>
    <phoneticPr fontId="1" type="noConversion"/>
  </si>
  <si>
    <t>https://en.wikipedia.org/wiki/Atomic_radii_of_the_elements_(data_page)참고 결과 https://www.schoolmykids.com/learn/interactive-periodic-table/atomic-radius-of-all-the-elements의 atomic부분이 calculated임</t>
    <phoneticPr fontId="1" type="noConversion"/>
  </si>
  <si>
    <t>pm</t>
    <phoneticPr fontId="1" type="noConversion"/>
  </si>
  <si>
    <t>https://www.schoolmykids.com/learn/interactive-periodic-table/brinell-hardness-of-all-the-elements</t>
  </si>
  <si>
    <t>Mpa</t>
    <phoneticPr fontId="1" type="noConversion"/>
  </si>
  <si>
    <t>find</t>
    <phoneticPr fontId="1" type="noConversion"/>
  </si>
  <si>
    <t>https://www.schoolmykids.com/learn/interactive-periodic-table/covalent-radius-of-all-the-elements</t>
  </si>
  <si>
    <t>pm</t>
    <phoneticPr fontId="1" type="noConversion"/>
  </si>
  <si>
    <t>source</t>
    <phoneticPr fontId="1" type="noConversion"/>
  </si>
  <si>
    <t>N</t>
  </si>
  <si>
    <t>K</t>
    <phoneticPr fontId="1" type="noConversion"/>
  </si>
  <si>
    <t>https://www.schoolmykids.com/learn/interactive-periodic-table/critical-temperature-of-all-the-elements</t>
  </si>
  <si>
    <t>curie point</t>
    <phoneticPr fontId="1" type="noConversion"/>
  </si>
  <si>
    <t>https://www.schoolmykids.com/learn/interactive-periodic-table/curie-point-of-all-the-elements</t>
  </si>
  <si>
    <t>electrical conductivity</t>
    <phoneticPr fontId="1" type="noConversion"/>
  </si>
  <si>
    <t>S/m</t>
    <phoneticPr fontId="1" type="noConversion"/>
  </si>
  <si>
    <t>https://www.schoolmykids.com/learn/interactive-periodic-table/electrical-conductivity-of-all-the-elements</t>
  </si>
  <si>
    <t>1.1*10^7</t>
    <phoneticPr fontId="1" type="noConversion"/>
  </si>
  <si>
    <t>2.5*10^7</t>
    <phoneticPr fontId="1" type="noConversion"/>
  </si>
  <si>
    <t>1*10^5</t>
  </si>
  <si>
    <t>2.1*10^7</t>
  </si>
  <si>
    <t>2.3*10^7</t>
  </si>
  <si>
    <t>3.8*10^7</t>
  </si>
  <si>
    <t>1*10^7</t>
  </si>
  <si>
    <t>1*10-15</t>
  </si>
  <si>
    <t>1.4*10^7</t>
  </si>
  <si>
    <t>2.9*10^7</t>
  </si>
  <si>
    <t>1.8*10^6</t>
  </si>
  <si>
    <t>2.5*10^6</t>
  </si>
  <si>
    <t>5*10^6</t>
  </si>
  <si>
    <t>7.9*10^6</t>
  </si>
  <si>
    <t>6.2*10^5</t>
  </si>
  <si>
    <t>1.7*10^7</t>
  </si>
  <si>
    <t>5.9*10^7</t>
  </si>
  <si>
    <t>7.1*10^6</t>
  </si>
  <si>
    <t>2*103</t>
  </si>
  <si>
    <t>3.3*10^6</t>
  </si>
  <si>
    <t>1*10-10</t>
  </si>
  <si>
    <t>8.3*10^6</t>
  </si>
  <si>
    <t>7.7*10^6</t>
  </si>
  <si>
    <t>2.4*10^6</t>
  </si>
  <si>
    <t>6.7*10^6</t>
  </si>
  <si>
    <t>2*10^7</t>
  </si>
  <si>
    <t>6.2*10^7</t>
  </si>
  <si>
    <t>1.2*10^7</t>
  </si>
  <si>
    <t>9.1*10^6</t>
  </si>
  <si>
    <t>1*104</t>
  </si>
  <si>
    <t>1*10-7</t>
  </si>
  <si>
    <t>2.9*10^6</t>
  </si>
  <si>
    <t>1.6*10^6</t>
  </si>
  <si>
    <t>1.4*10^6</t>
  </si>
  <si>
    <t>1.3*10^6</t>
  </si>
  <si>
    <t>1.1*10^6</t>
  </si>
  <si>
    <t>7.7*10^5</t>
  </si>
  <si>
    <t>8.3*10^5</t>
  </si>
  <si>
    <t>1.2*10^6</t>
  </si>
  <si>
    <t>3.6*10^6</t>
  </si>
  <si>
    <t>5.6*10^6</t>
  </si>
  <si>
    <t>9.4*10^6</t>
  </si>
  <si>
    <t>4.5*10^7</t>
  </si>
  <si>
    <t>1*10^6</t>
  </si>
  <si>
    <t>4.8*10^6</t>
  </si>
  <si>
    <t>2.3*10^6</t>
  </si>
  <si>
    <t>6.7*10^5</t>
  </si>
  <si>
    <t>1*10^3</t>
    <phoneticPr fontId="1" type="noConversion"/>
  </si>
  <si>
    <t>나중에 다하고</t>
    <phoneticPr fontId="1" type="noConversion"/>
  </si>
  <si>
    <t>1.홈페이지 들어가 원소 몇 개 확인하기</t>
    <phoneticPr fontId="1" type="noConversion"/>
  </si>
  <si>
    <t>2.그 홈페이지 정보가 구글이랑 맞는지 확인하기</t>
    <phoneticPr fontId="1" type="noConversion"/>
  </si>
  <si>
    <t>3.단위 다른거 있었는지 확인하기(홈페이지에)</t>
    <phoneticPr fontId="1" type="noConversion"/>
  </si>
  <si>
    <t>4.표로 만들어서 표 있는 사이트랑 비교해보기</t>
    <phoneticPr fontId="1" type="noConversion"/>
  </si>
  <si>
    <t>https://www.schoolmykids.com/learn/interactive-periodic-table/heat-of-vaporization-of-all-the-elements</t>
  </si>
  <si>
    <t>kJ/mol</t>
    <phoneticPr fontId="1" type="noConversion"/>
  </si>
  <si>
    <t>lattice angle</t>
    <phoneticPr fontId="1" type="noConversion"/>
  </si>
  <si>
    <t>https://www.schoolmykids.com/learn/interactive-periodic-table/lattice-angles-of-all-the-elements</t>
  </si>
  <si>
    <t>π/2, π/2, 2 π/3</t>
  </si>
  <si>
    <t>π/2, π/2, π/2</t>
  </si>
  <si>
    <t>1.01334, 1.01334, 1.01334</t>
  </si>
  <si>
    <t>π/2, 2.313085, π/2</t>
  </si>
  <si>
    <t>1.25384, 1.57725, 1.24896</t>
  </si>
  <si>
    <t>π/2, 1.58493, π/2</t>
  </si>
  <si>
    <t>N/A</t>
  </si>
  <si>
    <t>1.23081, 1.23081, 1.23081</t>
  </si>
  <si>
    <t>π/2, 1.925622, π/2</t>
  </si>
  <si>
    <t>π/2, 1.776571, π/2</t>
  </si>
  <si>
    <t>mass magnetic susceptibility</t>
    <phoneticPr fontId="1" type="noConversion"/>
  </si>
  <si>
    <t>https://www.schoolmykids.com/learn/interactive-periodic-table/mass-magnetic-susceptibility-of-all-the-elements, 단위는 m^3/kg추정 by wikipedia</t>
    <phoneticPr fontId="1" type="noConversion"/>
  </si>
  <si>
    <t>m^3/kg</t>
    <phoneticPr fontId="1" type="noConversion"/>
  </si>
  <si>
    <t>2.56*10^-8</t>
  </si>
  <si>
    <t>1.335*10-6</t>
  </si>
  <si>
    <t>8.8*10^-9</t>
  </si>
  <si>
    <t>6.9*10^-9</t>
  </si>
  <si>
    <t>7.8*10^-9</t>
  </si>
  <si>
    <t>6.7*10^-9</t>
  </si>
  <si>
    <t>1.38*10^-8</t>
  </si>
  <si>
    <t>8.8*10^-8</t>
  </si>
  <si>
    <t>4.01*10^-8</t>
  </si>
  <si>
    <t>6.28*10^-8</t>
  </si>
  <si>
    <t>4.45*10^-8</t>
  </si>
  <si>
    <t>1.21*10-7</t>
  </si>
  <si>
    <t>2.6*10^-9</t>
  </si>
  <si>
    <t>1.32*10^-9</t>
  </si>
  <si>
    <t>6.66*10^-8</t>
  </si>
  <si>
    <t>1.68*10^-8</t>
  </si>
  <si>
    <t>2.76*10^-8</t>
  </si>
  <si>
    <t>1.17*10^-8</t>
  </si>
  <si>
    <t>3.42*10^-8</t>
  </si>
  <si>
    <t>5.42*10^-9</t>
  </si>
  <si>
    <t>1.36*10^-8</t>
  </si>
  <si>
    <t>6.57*10^-8</t>
  </si>
  <si>
    <t>2.8*10^-9</t>
  </si>
  <si>
    <t>1.13*10^-8</t>
  </si>
  <si>
    <t>1.1*10^-8</t>
  </si>
  <si>
    <t>2.2*10-7</t>
  </si>
  <si>
    <t>4.23*10-7</t>
  </si>
  <si>
    <t>4.8*10-7</t>
  </si>
  <si>
    <t>1.11*10-7</t>
  </si>
  <si>
    <t>2.76*10-7</t>
  </si>
  <si>
    <t>5.45*10-6</t>
  </si>
  <si>
    <t>5.49*10-6</t>
  </si>
  <si>
    <t>3.77*10-6</t>
  </si>
  <si>
    <t>1.99*10-6</t>
  </si>
  <si>
    <t>5.9*10^-9</t>
  </si>
  <si>
    <t>1.2*10^-9</t>
  </si>
  <si>
    <t>5.3*10^-9</t>
  </si>
  <si>
    <t>1.07*10^-8</t>
  </si>
  <si>
    <t>4.59*10^-9</t>
  </si>
  <si>
    <t>4.56*10^-9</t>
  </si>
  <si>
    <t>6*10^-10</t>
  </si>
  <si>
    <t>1.67*10^-9</t>
  </si>
  <si>
    <t>1.22*10^-8</t>
  </si>
  <si>
    <t>7.2*10^-9</t>
  </si>
  <si>
    <t>3.25*10^-8</t>
  </si>
  <si>
    <t>2.16*10^-8</t>
  </si>
  <si>
    <t>3.17*10^-8</t>
    <phoneticPr fontId="1" type="noConversion"/>
  </si>
  <si>
    <t>5.15*10^-8</t>
    <phoneticPr fontId="1" type="noConversion"/>
  </si>
  <si>
    <t>Gpa</t>
    <phoneticPr fontId="1" type="noConversion"/>
  </si>
  <si>
    <t>https://www.schoolmykids.com/learn/interactive-periodic-table/shear-modulus-of-all-the-elements</t>
  </si>
  <si>
    <t>speed of sound</t>
    <phoneticPr fontId="1" type="noConversion"/>
  </si>
  <si>
    <t>https://www.schoolmykids.com/learn/interactive-periodic-table/speed-of-sound-of-all-the-elements</t>
  </si>
  <si>
    <t>m,/s</t>
    <phoneticPr fontId="1" type="noConversion"/>
  </si>
  <si>
    <t>Thermal property</t>
    <phoneticPr fontId="1" type="noConversion"/>
  </si>
  <si>
    <t xml:space="preserve">6×10^3 </t>
  </si>
  <si>
    <t xml:space="preserve">1.3×10^4 </t>
  </si>
  <si>
    <t xml:space="preserve">1.62×10^4 </t>
  </si>
  <si>
    <t xml:space="preserve">3.2×10^3 </t>
  </si>
  <si>
    <t xml:space="preserve">5.1×10^3 </t>
  </si>
  <si>
    <t xml:space="preserve">2.2×10^3 </t>
  </si>
  <si>
    <t xml:space="preserve">2×10^3 </t>
  </si>
  <si>
    <t xml:space="preserve">3.7×10^3 </t>
  </si>
  <si>
    <t xml:space="preserve">5.4×10^3 </t>
  </si>
  <si>
    <t xml:space="preserve">1.3×10^3 </t>
  </si>
  <si>
    <t xml:space="preserve">3.3×10^3 </t>
  </si>
  <si>
    <t xml:space="preserve">3.8×10^3 </t>
  </si>
  <si>
    <t xml:space="preserve">4.7×10^3 </t>
  </si>
  <si>
    <t xml:space="preserve">2.6×10^3 </t>
  </si>
  <si>
    <t xml:space="preserve">2.5×10^3 </t>
  </si>
  <si>
    <t xml:space="preserve">2.1×10^3 </t>
  </si>
  <si>
    <t xml:space="preserve">3.4×10^3 </t>
  </si>
  <si>
    <t>superconducting point</t>
    <phoneticPr fontId="1" type="noConversion"/>
  </si>
  <si>
    <t>https://www.schoolmykids.com/learn/interactive-periodic-table/thermal-conductivity-of-all-the-elements</t>
  </si>
  <si>
    <t>W/(m K)</t>
  </si>
  <si>
    <t>1×103</t>
  </si>
  <si>
    <t>https://www.schoolmykids.com/learn/interactive-periodic-table/absolute-melting-point-of-all-the-elements</t>
    <phoneticPr fontId="1" type="noConversion"/>
  </si>
  <si>
    <t>https://www.schoolmykids.com/learn/interactive-periodic-table/bulk-modulus-of-all-the-elements</t>
    <phoneticPr fontId="1" type="noConversion"/>
  </si>
  <si>
    <t>https://www.schoolmykids.com/learn/interactive-periodic-table/critical-pressure-of-all-the-elements</t>
  </si>
  <si>
    <t>Mpa</t>
    <phoneticPr fontId="1" type="noConversion"/>
  </si>
  <si>
    <t>Critical point_Pres</t>
    <phoneticPr fontId="1" type="noConversion"/>
  </si>
  <si>
    <t>https://www.schoolmykids.com/learn/interactive-periodic-table/crystal-structure-of-all-the-elements</t>
  </si>
  <si>
    <t>Simple Hexagonal</t>
  </si>
  <si>
    <t>Face Centered Cubic</t>
  </si>
  <si>
    <t>Body Centered Cubic</t>
  </si>
  <si>
    <t>Simple Trigonal</t>
  </si>
  <si>
    <t>Base Centered Monoclinic</t>
  </si>
  <si>
    <t>Tetrahedral Packing</t>
  </si>
  <si>
    <t>Simple Triclinic</t>
  </si>
  <si>
    <t>Face Centered Orthorhombic</t>
  </si>
  <si>
    <t>Base Centered Orthorhombic</t>
  </si>
  <si>
    <t>Simple Monoclinic</t>
  </si>
  <si>
    <t>Centered Tetragonal</t>
  </si>
  <si>
    <t>Simple Cubic</t>
  </si>
  <si>
    <t>Simple Orthorhombic</t>
  </si>
  <si>
    <t>Heat of vaporisation</t>
    <phoneticPr fontId="1" type="noConversion"/>
  </si>
  <si>
    <t>https://www.schoolmykids.com/learn/interactive-periodic-table/heat-of-fusion-of-all-the-elements</t>
  </si>
  <si>
    <t>lattice constant</t>
    <phoneticPr fontId="1" type="noConversion"/>
  </si>
  <si>
    <t>https://www.schoolmykids.com/learn/interactive-periodic-table/lattice-constants-of-all-the-elements</t>
    <phoneticPr fontId="1" type="noConversion"/>
  </si>
  <si>
    <t>pm</t>
    <phoneticPr fontId="1" type="noConversion"/>
  </si>
  <si>
    <t xml:space="preserve">470, 470, 340 </t>
    <phoneticPr fontId="1" type="noConversion"/>
  </si>
  <si>
    <t xml:space="preserve">424.2, 424.2, 424.2 </t>
  </si>
  <si>
    <t xml:space="preserve">351, 351, 351 </t>
  </si>
  <si>
    <t xml:space="preserve">228.58, 228.58, 358.43 </t>
  </si>
  <si>
    <t xml:space="preserve">506, 506, 506 </t>
  </si>
  <si>
    <t xml:space="preserve">246.4, 246.4, 671.1 </t>
  </si>
  <si>
    <t xml:space="preserve">386.1, 386.1, 626.5 </t>
  </si>
  <si>
    <t xml:space="preserve">540.3, 342.9, 508.6 </t>
  </si>
  <si>
    <t xml:space="preserve">550, 328, 728 </t>
  </si>
  <si>
    <t xml:space="preserve">442.9, 442.9, 442.9 </t>
  </si>
  <si>
    <t xml:space="preserve">429.06, 429.06, 429.06 </t>
  </si>
  <si>
    <t xml:space="preserve">320.94, 320.94, 521.08 </t>
  </si>
  <si>
    <t xml:space="preserve">404.95, 404.95, 404.95 </t>
  </si>
  <si>
    <t xml:space="preserve">543.09, 543.09, 543.09 </t>
  </si>
  <si>
    <t xml:space="preserve">1145, 550.3, 1126.1 </t>
  </si>
  <si>
    <t xml:space="preserve">1043.7, 1284.5, 2436.9 </t>
  </si>
  <si>
    <t xml:space="preserve">622.35, 445.61, 817.85 </t>
  </si>
  <si>
    <t xml:space="preserve">525.6, 525.6, 525.6 </t>
  </si>
  <si>
    <t xml:space="preserve">532.8, 532.8, 532.8 </t>
  </si>
  <si>
    <t xml:space="preserve">558.84, 558.84, 558.84 </t>
  </si>
  <si>
    <t xml:space="preserve">330.9, 330.9, 527.33 </t>
  </si>
  <si>
    <t xml:space="preserve">295.08, 295.08, 468.55 </t>
  </si>
  <si>
    <t xml:space="preserve">303, 303, 303 </t>
  </si>
  <si>
    <t xml:space="preserve">291, 291, 291 </t>
  </si>
  <si>
    <t xml:space="preserve">891.25, 891.25, 891.25 </t>
  </si>
  <si>
    <t xml:space="preserve">286.65, 286.65, 286.65 </t>
  </si>
  <si>
    <t xml:space="preserve">250.71, 250.71, 406.95 </t>
  </si>
  <si>
    <t xml:space="preserve">352.4, 352.4, 352.4 </t>
  </si>
  <si>
    <t xml:space="preserve">361.49, 361.49, 361.49 </t>
  </si>
  <si>
    <t xml:space="preserve">266.49, 266.49, 494.68 </t>
  </si>
  <si>
    <t xml:space="preserve">451.97, 766.33, 452.6 </t>
  </si>
  <si>
    <t xml:space="preserve">565.75, 565.75, 565.75 </t>
  </si>
  <si>
    <t xml:space="preserve">375.98, 375.98, 1054.75 </t>
  </si>
  <si>
    <t xml:space="preserve">905.4, 908.3, 1160.1 </t>
  </si>
  <si>
    <t xml:space="preserve">672.65, 464.51, 870.23 </t>
  </si>
  <si>
    <t xml:space="preserve">570.6, 570.6, 570.6 </t>
  </si>
  <si>
    <t xml:space="preserve">558.5, 558.5, 558.5 </t>
  </si>
  <si>
    <t xml:space="preserve">608.49, 608.49, 608.49 </t>
  </si>
  <si>
    <t xml:space="preserve">364.74, 364.74, 573.06 </t>
  </si>
  <si>
    <t xml:space="preserve">323.2, 323.2, 514.7 </t>
  </si>
  <si>
    <t xml:space="preserve">330.04, 330.04, 330.04 </t>
  </si>
  <si>
    <t xml:space="preserve">314.7, 314.7, 314.7 </t>
  </si>
  <si>
    <t xml:space="preserve">273.5, 273.5, 438.8 </t>
  </si>
  <si>
    <t xml:space="preserve">270.59, 270.59, 428.15 </t>
  </si>
  <si>
    <t xml:space="preserve">380.34, 380.34, 380.34 </t>
  </si>
  <si>
    <t xml:space="preserve">389.07, 389.07, 389.07 </t>
  </si>
  <si>
    <t xml:space="preserve">408.53, 408.53, 408.53 </t>
  </si>
  <si>
    <t xml:space="preserve">297.94, 297.94, 561.86 </t>
  </si>
  <si>
    <t xml:space="preserve">325.23, 325.23, 494.61 </t>
  </si>
  <si>
    <t xml:space="preserve">583.18, 583.18, 318.19 </t>
  </si>
  <si>
    <t xml:space="preserve">430.7, 430.7, 1127.3 </t>
  </si>
  <si>
    <t xml:space="preserve">445.72, 445.72, 592.9 </t>
  </si>
  <si>
    <t xml:space="preserve">718.02, 471.02, 981.03 </t>
  </si>
  <si>
    <t xml:space="preserve">620.23, 620.23, 620.23 </t>
  </si>
  <si>
    <t xml:space="preserve">614.1, 614.1, 614.1 </t>
  </si>
  <si>
    <t xml:space="preserve">502.8, 502.8, 502.8 </t>
  </si>
  <si>
    <t xml:space="preserve">377.2, 377.2, 1214.4 </t>
  </si>
  <si>
    <t xml:space="preserve">362, 362, 599 </t>
  </si>
  <si>
    <t xml:space="preserve">367.25, 367.25, 1183.54 </t>
  </si>
  <si>
    <t xml:space="preserve">365.8, 365.8, 1179.9 </t>
  </si>
  <si>
    <t xml:space="preserve">362.1, 362.1, 2625 </t>
  </si>
  <si>
    <t xml:space="preserve">458.1, 458.1, 458.1 </t>
  </si>
  <si>
    <t xml:space="preserve">363.6, 363.6, 578.26 </t>
  </si>
  <si>
    <t xml:space="preserve">360.1, 360.1, 569.36 </t>
  </si>
  <si>
    <t xml:space="preserve">359.3, 359.3, 565.37 </t>
  </si>
  <si>
    <t xml:space="preserve">357.73, 357.73, 561.58 </t>
  </si>
  <si>
    <t xml:space="preserve">355.88, 355.88, 558.74 </t>
  </si>
  <si>
    <t xml:space="preserve">353.75, 353.75, 555.46 </t>
  </si>
  <si>
    <t xml:space="preserve">548.47, 548.47, 548.47 </t>
  </si>
  <si>
    <t xml:space="preserve">350.31, 350.31, 555.09 </t>
  </si>
  <si>
    <t xml:space="preserve">319.64, 319.64, 505.11 </t>
  </si>
  <si>
    <t xml:space="preserve">330.13, 330.13, 330.13 </t>
  </si>
  <si>
    <t xml:space="preserve">316.52, 316.52, 316.52 </t>
  </si>
  <si>
    <t xml:space="preserve">276.1, 276.1, 445.6 </t>
  </si>
  <si>
    <t xml:space="preserve">273.44, 273.44, 431.73 </t>
  </si>
  <si>
    <t xml:space="preserve">383.9, 383.9, 383.9 </t>
  </si>
  <si>
    <t xml:space="preserve">392.42, 392.42, 392.42 </t>
  </si>
  <si>
    <t xml:space="preserve">407.82, 407.82, 407.82 </t>
  </si>
  <si>
    <t xml:space="preserve">300.5, 300.5, 300.5 </t>
  </si>
  <si>
    <t xml:space="preserve">345.66, 345.66, 552.48 </t>
  </si>
  <si>
    <t xml:space="preserve">495.08, 495.08, 495.08 </t>
  </si>
  <si>
    <t xml:space="preserve">667.4, 611.7, 330.4 </t>
  </si>
  <si>
    <t xml:space="preserve">335.9, 335.9, 335.9 </t>
  </si>
  <si>
    <t xml:space="preserve">514.8, 514.8, 514.8 </t>
  </si>
  <si>
    <t xml:space="preserve">567, 567, 567 </t>
  </si>
  <si>
    <t xml:space="preserve">508.42, 508.42, 508.42 </t>
  </si>
  <si>
    <t xml:space="preserve">392.5, 392.5, 323.8 </t>
  </si>
  <si>
    <t xml:space="preserve">285.37, 586.95, 495.48 </t>
  </si>
  <si>
    <t xml:space="preserve">666.3, 472.3, 488.7 </t>
  </si>
  <si>
    <t xml:space="preserve">618.3, 482.2, 1096.3 </t>
  </si>
  <si>
    <t xml:space="preserve">346.81, 346.81, 1124.1 </t>
  </si>
  <si>
    <t>https://www.schoolmykids.com/learn/interactive-periodic-table/magnetic-type-of-all-the-elements</t>
  </si>
  <si>
    <t>magnetic type</t>
    <phoneticPr fontId="1" type="noConversion"/>
  </si>
  <si>
    <t>Diamagnetic</t>
  </si>
  <si>
    <t>Paramagnetic</t>
  </si>
  <si>
    <t>Antiferromagnetic</t>
  </si>
  <si>
    <t>Ferromagnetic</t>
  </si>
  <si>
    <t>molar magnet suceptibility</t>
    <phoneticPr fontId="1" type="noConversion"/>
  </si>
  <si>
    <t>https://www.schoolmykids.com/learn/interactive-periodic-table/molar-magnetic-susceptibility-of-all-the-elements, 단위는 m^3/kg추정 by wikipedia</t>
    <phoneticPr fontId="1" type="noConversion"/>
  </si>
  <si>
    <t>1.78×10^-10</t>
  </si>
  <si>
    <t>4.27184×10^-8</t>
  </si>
  <si>
    <t>2×10^-10</t>
  </si>
  <si>
    <t>1.68×10^-10</t>
  </si>
  <si>
    <t>2.1×10^-10</t>
  </si>
  <si>
    <t>2.62×10^-10</t>
  </si>
  <si>
    <t>5.531×10^-10</t>
  </si>
  <si>
    <t>3.956×10^-9</t>
  </si>
  <si>
    <t>1.919×10^-9</t>
  </si>
  <si>
    <t>3.199×10^-9</t>
  </si>
  <si>
    <t>2.314×10^-9</t>
  </si>
  <si>
    <t>6.6475×10^-9</t>
  </si>
  <si>
    <t>2.22×10^-10</t>
  </si>
  <si>
    <t>1.16×10^-10</t>
  </si>
  <si>
    <t>5.921×10^-9</t>
  </si>
  <si>
    <t>1.53×10^-9</t>
  </si>
  <si>
    <t>2.56×10^-9</t>
  </si>
  <si>
    <t>1.122×10^-9</t>
  </si>
  <si>
    <t>3.352×10^-9</t>
  </si>
  <si>
    <t>5.48×10^-10</t>
  </si>
  <si>
    <t>1.4×10^-9</t>
  </si>
  <si>
    <t>6.992×10^-9</t>
  </si>
  <si>
    <t>3.72×10^-10</t>
  </si>
  <si>
    <t>1.552×10^-9</t>
  </si>
  <si>
    <t>1.528×10^-9</t>
  </si>
  <si>
    <t>3.0826×10^-8</t>
  </si>
  <si>
    <t>5.9604×10^-8</t>
  </si>
  <si>
    <t>6.9235×10^-8</t>
  </si>
  <si>
    <t>1.669×10^-8</t>
  </si>
  <si>
    <t>4.1942×10^-8</t>
  </si>
  <si>
    <t>2.161385×10^-6</t>
  </si>
  <si>
    <t>8.85625×10^-7</t>
  </si>
  <si>
    <t>9.05467×10^-7</t>
  </si>
  <si>
    <t>6.30566×10^-7</t>
  </si>
  <si>
    <t>3.36179×10^-7</t>
  </si>
  <si>
    <t>1.02×10^-9</t>
  </si>
  <si>
    <t>9.46×10^-10</t>
  </si>
  <si>
    <t>1.936×10^-9</t>
  </si>
  <si>
    <t>8.44×10^-10</t>
  </si>
  <si>
    <t>8.49×10^-10</t>
  </si>
  <si>
    <t>1.1×10^-10</t>
  </si>
  <si>
    <t>3.21×10^-10</t>
  </si>
  <si>
    <t>2.38×10^-9</t>
  </si>
  <si>
    <t>1.7×10^-9</t>
  </si>
  <si>
    <t>7.509×10^-9</t>
  </si>
  <si>
    <t>5.14×10^-9</t>
  </si>
  <si>
    <t>7.735×10^-9</t>
  </si>
  <si>
    <t>1.251×10^-8</t>
  </si>
  <si>
    <t>https://www.schoolmykids.com/learn/interactive-periodic-table/resistivity-of-all-the-elements, https://en.wikipedia.org/wiki/Electrical_resistivities_of_the_elements_(data_page)보면 20celciu임으로 추측 가능</t>
    <phoneticPr fontId="1" type="noConversion"/>
  </si>
  <si>
    <t>Ωm</t>
  </si>
  <si>
    <t xml:space="preserve">9.4*10^-8 </t>
  </si>
  <si>
    <t xml:space="preserve">4*10^-8 </t>
  </si>
  <si>
    <t xml:space="preserve">1*10^-5 </t>
  </si>
  <si>
    <t xml:space="preserve">4.7*10^-8 </t>
  </si>
  <si>
    <t xml:space="preserve">4.4*10^-8 </t>
  </si>
  <si>
    <t xml:space="preserve">2.6*10^-8 </t>
  </si>
  <si>
    <t xml:space="preserve">1*10^-7 </t>
  </si>
  <si>
    <t xml:space="preserve">1*1015 </t>
  </si>
  <si>
    <t xml:space="preserve">7*10^-8 </t>
  </si>
  <si>
    <t xml:space="preserve">3.4*10^-8 </t>
  </si>
  <si>
    <t xml:space="preserve">5.5*10^-7 </t>
  </si>
  <si>
    <t xml:space="preserve">4*10^-7 </t>
  </si>
  <si>
    <t xml:space="preserve">2*10^-7 </t>
  </si>
  <si>
    <t xml:space="preserve">1.3*10^-7 </t>
  </si>
  <si>
    <t xml:space="preserve">1.6*10^-6 </t>
  </si>
  <si>
    <t xml:space="preserve">9.7*10^-8 </t>
  </si>
  <si>
    <t xml:space="preserve">6*10^-8 </t>
  </si>
  <si>
    <t xml:space="preserve">1.7*10^-8 </t>
  </si>
  <si>
    <t xml:space="preserve">5.9*10^-8 </t>
  </si>
  <si>
    <t xml:space="preserve">1.4*10^-7 </t>
  </si>
  <si>
    <t xml:space="preserve">3*10^-7 </t>
  </si>
  <si>
    <t xml:space="preserve">1*1010 </t>
  </si>
  <si>
    <t xml:space="preserve">1.2*10^-7 </t>
  </si>
  <si>
    <t xml:space="preserve">5.6*10^-7 </t>
  </si>
  <si>
    <t xml:space="preserve">4.2*10^-7 </t>
  </si>
  <si>
    <t xml:space="preserve">1.5*10^-7 </t>
  </si>
  <si>
    <t xml:space="preserve">5*10^-8 </t>
  </si>
  <si>
    <t xml:space="preserve">7.1*10^-8 </t>
  </si>
  <si>
    <t xml:space="preserve">4.3*10^-8 </t>
  </si>
  <si>
    <t xml:space="preserve">1.6*10^-8 </t>
  </si>
  <si>
    <t xml:space="preserve">8*10^-8 </t>
  </si>
  <si>
    <t xml:space="preserve">1.1*10^-7 </t>
  </si>
  <si>
    <t xml:space="preserve">1*107 </t>
  </si>
  <si>
    <t xml:space="preserve">3.5*10^-7 </t>
  </si>
  <si>
    <t xml:space="preserve">6.1*10^-7 </t>
  </si>
  <si>
    <t xml:space="preserve">7.4*10^-7 </t>
  </si>
  <si>
    <t xml:space="preserve">7*10^-7 </t>
  </si>
  <si>
    <t xml:space="preserve">6.4*10^-7 </t>
  </si>
  <si>
    <t xml:space="preserve">7.5*10^-7 </t>
  </si>
  <si>
    <t xml:space="preserve">9.4*10^-7 </t>
  </si>
  <si>
    <t xml:space="preserve">9*10^-7 </t>
  </si>
  <si>
    <t xml:space="preserve">1.3*10^-6 </t>
  </si>
  <si>
    <t xml:space="preserve">1.2*10^-6 </t>
  </si>
  <si>
    <t xml:space="preserve">9.1*10^-7 </t>
  </si>
  <si>
    <t xml:space="preserve">8.6*10^-7 </t>
  </si>
  <si>
    <t xml:space="preserve">2.8*10^-7 </t>
  </si>
  <si>
    <t xml:space="preserve">1.8*10^-7 </t>
  </si>
  <si>
    <t xml:space="preserve">8.1*10^-8 </t>
  </si>
  <si>
    <t xml:space="preserve">2.2*10^-8 </t>
  </si>
  <si>
    <t xml:space="preserve">9.6*10^-7 </t>
  </si>
  <si>
    <t xml:space="preserve">2.1*10^-7 </t>
  </si>
  <si>
    <t xml:space="preserve">4.3*10^-7 </t>
  </si>
  <si>
    <t xml:space="preserve">1*10^-6 </t>
  </si>
  <si>
    <t xml:space="preserve">1.5*10^-6 </t>
  </si>
  <si>
    <t xml:space="preserve">1.05*10^-7 </t>
    <phoneticPr fontId="1" type="noConversion"/>
  </si>
  <si>
    <t xml:space="preserve">https://www.schoolmykids.com/learn/interactive-periodic-table/thermal-expansion-of-all-the-elements 기준은 https://en.wikipedia.org/wiki/Thermal_expansion에 linear coefficient CLTE  at 20 celcius라 나와있음 </t>
    <phoneticPr fontId="1" type="noConversion"/>
  </si>
  <si>
    <t>K^-1</t>
    <phoneticPr fontId="1" type="noConversion"/>
  </si>
  <si>
    <t xml:space="preserve">6*10^-6 </t>
  </si>
  <si>
    <t xml:space="preserve">7.1*10^-6 </t>
  </si>
  <si>
    <t xml:space="preserve">8.2*10^-6 </t>
  </si>
  <si>
    <t xml:space="preserve">2.6*10^-6 </t>
  </si>
  <si>
    <t xml:space="preserve">8.6*10^-6 </t>
  </si>
  <si>
    <t xml:space="preserve">8.4*10^-6 </t>
  </si>
  <si>
    <t xml:space="preserve">4.9*10^-6 </t>
  </si>
  <si>
    <t xml:space="preserve">5.7*10^-6 </t>
  </si>
  <si>
    <t xml:space="preserve">7.3*10^-6 </t>
  </si>
  <si>
    <t xml:space="preserve">4.8*10^-6 </t>
  </si>
  <si>
    <t xml:space="preserve">6.4*10^-6 </t>
  </si>
  <si>
    <t xml:space="preserve">6.3*10^-6 </t>
  </si>
  <si>
    <t xml:space="preserve">6.7*10^-6 </t>
  </si>
  <si>
    <t xml:space="preserve">9.6*10^-6 </t>
  </si>
  <si>
    <t xml:space="preserve">9.4*10^-6 </t>
  </si>
  <si>
    <t xml:space="preserve">9.9*10^-6 </t>
  </si>
  <si>
    <t xml:space="preserve">5.9*10^-6 </t>
  </si>
  <si>
    <t xml:space="preserve">4.5*10^-6 </t>
  </si>
  <si>
    <t xml:space="preserve">6.2*10^-6 </t>
  </si>
  <si>
    <t xml:space="preserve">5.1*10^-6 </t>
  </si>
  <si>
    <t xml:space="preserve">8.8*10^-6 </t>
  </si>
  <si>
    <t>https://www.schoolmykids.com/learn/interactive-periodic-table/vickers-hardness-of-all-the-elements</t>
  </si>
  <si>
    <t>Vickers hardness need check</t>
    <phoneticPr fontId="1" type="noConversion"/>
  </si>
  <si>
    <t>https://www.schoolmykids.com/learn/interactive-periodic-table/young-modulus-of-all-the-elements</t>
    <phoneticPr fontId="1" type="noConversion"/>
  </si>
  <si>
    <t>calculated radius</t>
    <phoneticPr fontId="1" type="noConversion"/>
  </si>
  <si>
    <t>young's modulus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</si>
</sst>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hair">
        <color auto="1"/>
      </diagonal>
    </border>
  </borders>
  <cellStyleXfs count="43">
    <xf numFmtId="0" fontId="0" fillId="0" borderId="0">
      <alignment vertical="center"/>
    </xf>
    <xf numFmtId="0" fontId="3" fillId="5" borderId="1" applyNumberFormat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1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5" borderId="1" xfId="1">
      <alignment vertical="center"/>
    </xf>
    <xf numFmtId="0" fontId="4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6" borderId="2" xfId="2" applyFont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27" borderId="1" xfId="33" applyBorder="1">
      <alignment vertical="center"/>
    </xf>
    <xf numFmtId="0" fontId="3" fillId="5" borderId="0" xfId="1" applyBorder="1">
      <alignment vertical="center"/>
    </xf>
    <xf numFmtId="0" fontId="12" fillId="9" borderId="0" xfId="10">
      <alignment vertical="center"/>
    </xf>
    <xf numFmtId="0" fontId="10" fillId="7" borderId="0" xfId="8">
      <alignment vertical="center"/>
    </xf>
    <xf numFmtId="0" fontId="2" fillId="0" borderId="10" xfId="42">
      <alignment vertical="center"/>
    </xf>
    <xf numFmtId="0" fontId="0" fillId="6" borderId="2" xfId="2" applyFont="1" applyBorder="1">
      <alignment vertical="center"/>
    </xf>
    <xf numFmtId="0" fontId="0" fillId="0" borderId="0" xfId="0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표시" xfId="42" xr:uid="{E3EA492C-7D9F-42A9-8FDF-9FAD758A09EF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9" builtinId="27" customBuiltin="1"/>
    <cellStyle name="메모" xfId="2" builtinId="10" customBuiltin="1"/>
    <cellStyle name="보통" xfId="10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요약" xfId="17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oolmykids.com/learn/interactive-periodic-table/bulk-modulus-of-all-the-elements" TargetMode="External"/><Relationship Id="rId3" Type="http://schemas.openxmlformats.org/officeDocument/2006/relationships/hyperlink" Target="https://www.schoolmykids.com/learn/interactive-periodic-table/mass-magnetic-susceptibility-of-all-the-elements,%20&#45800;&#50948;&#45716;%20m%5e3/kg&#52628;&#51221;%20by%20wikipedia" TargetMode="External"/><Relationship Id="rId7" Type="http://schemas.openxmlformats.org/officeDocument/2006/relationships/hyperlink" Target="https://www.schoolmykids.com/learn/interactive-periodic-table/molar-magnetic-susceptibility-of-all-the-elements,%20&#45800;&#50948;&#45716;%20m%5e3/kg&#52628;&#51221;%20by%20wikipedia" TargetMode="External"/><Relationship Id="rId2" Type="http://schemas.openxmlformats.org/officeDocument/2006/relationships/hyperlink" Target="https://en.wikipedia.org/wiki/Atomic_radii_of_the_elements_(data_page)" TargetMode="External"/><Relationship Id="rId1" Type="http://schemas.openxmlformats.org/officeDocument/2006/relationships/hyperlink" Target="https://pubchem.ncbi.nlm.nih.gov/element/1%20%20&#51032;%20%20Jefferson%20Lab,%20U.S.%20Department%20of%20Energy%20%20-%3ehttps:/education.jlab.org/itselemental/ele001.html" TargetMode="External"/><Relationship Id="rId6" Type="http://schemas.openxmlformats.org/officeDocument/2006/relationships/hyperlink" Target="https://www.schoolmykids.com/learn/interactive-periodic-table/lattice-constants-of-all-the-elements" TargetMode="External"/><Relationship Id="rId5" Type="http://schemas.openxmlformats.org/officeDocument/2006/relationships/hyperlink" Target="https://www.schoolmykids.com/learn/interactive-periodic-table/bulk-modulus-of-all-the-elements" TargetMode="External"/><Relationship Id="rId4" Type="http://schemas.openxmlformats.org/officeDocument/2006/relationships/hyperlink" Target="https://www.schoolmykids.com/learn/interactive-periodic-table/absolute-melting-point-of-all-the-elements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1CF2-F8FC-410E-9A0D-3F4A29B534D5}">
  <dimension ref="A1:CS7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6.5" x14ac:dyDescent="0.3"/>
  <cols>
    <col min="1" max="1" width="31.25" customWidth="1"/>
    <col min="2" max="2" width="13.5" customWidth="1"/>
    <col min="3" max="3" width="12.125" bestFit="1" customWidth="1"/>
  </cols>
  <sheetData>
    <row r="1" spans="1:97" x14ac:dyDescent="0.3">
      <c r="A1" s="2" t="s">
        <v>237</v>
      </c>
      <c r="B1" t="s">
        <v>238</v>
      </c>
    </row>
    <row r="2" spans="1:97" x14ac:dyDescent="0.3">
      <c r="A2" s="2" t="s">
        <v>12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128</v>
      </c>
      <c r="M2" s="6" t="s">
        <v>129</v>
      </c>
      <c r="N2" s="6" t="s">
        <v>130</v>
      </c>
      <c r="O2" s="6" t="s">
        <v>134</v>
      </c>
      <c r="P2" s="6" t="s">
        <v>135</v>
      </c>
      <c r="Q2" s="6" t="s">
        <v>136</v>
      </c>
      <c r="R2" s="6" t="s">
        <v>137</v>
      </c>
      <c r="S2" s="6" t="s">
        <v>131</v>
      </c>
      <c r="T2" s="6" t="s">
        <v>138</v>
      </c>
      <c r="U2" s="6" t="s">
        <v>132</v>
      </c>
      <c r="V2" s="6" t="s">
        <v>139</v>
      </c>
      <c r="W2" s="6" t="s">
        <v>133</v>
      </c>
      <c r="X2" s="6" t="s">
        <v>140</v>
      </c>
      <c r="Y2" s="6" t="s">
        <v>141</v>
      </c>
      <c r="Z2" s="6" t="s">
        <v>142</v>
      </c>
      <c r="AA2" s="6" t="s">
        <v>143</v>
      </c>
      <c r="AB2" s="6" t="s">
        <v>144</v>
      </c>
      <c r="AC2" s="6" t="s">
        <v>145</v>
      </c>
      <c r="AD2" s="6" t="s">
        <v>146</v>
      </c>
      <c r="AE2" s="6" t="s">
        <v>147</v>
      </c>
      <c r="AF2" s="6" t="s">
        <v>148</v>
      </c>
      <c r="AG2" s="6" t="s">
        <v>149</v>
      </c>
      <c r="AH2" s="6" t="s">
        <v>150</v>
      </c>
      <c r="AI2" s="6" t="s">
        <v>151</v>
      </c>
      <c r="AJ2" s="6" t="s">
        <v>152</v>
      </c>
      <c r="AK2" s="6" t="s">
        <v>153</v>
      </c>
      <c r="AL2" s="6" t="s">
        <v>154</v>
      </c>
      <c r="AM2" s="6" t="s">
        <v>155</v>
      </c>
      <c r="AN2" s="6" t="s">
        <v>156</v>
      </c>
      <c r="AO2" s="6" t="s">
        <v>157</v>
      </c>
      <c r="AP2" s="6" t="s">
        <v>158</v>
      </c>
      <c r="AQ2" s="6" t="s">
        <v>159</v>
      </c>
      <c r="AR2" s="6" t="s">
        <v>160</v>
      </c>
      <c r="AS2" s="6" t="s">
        <v>161</v>
      </c>
      <c r="AT2" s="6" t="s">
        <v>162</v>
      </c>
      <c r="AU2" s="6" t="s">
        <v>163</v>
      </c>
      <c r="AV2" s="6" t="s">
        <v>164</v>
      </c>
      <c r="AW2" s="6" t="s">
        <v>165</v>
      </c>
      <c r="AX2" s="6" t="s">
        <v>166</v>
      </c>
      <c r="AY2" s="6" t="s">
        <v>167</v>
      </c>
      <c r="AZ2" s="6" t="s">
        <v>168</v>
      </c>
      <c r="BA2" s="6" t="s">
        <v>169</v>
      </c>
      <c r="BB2" s="6" t="s">
        <v>170</v>
      </c>
      <c r="BC2" s="6" t="s">
        <v>171</v>
      </c>
      <c r="BD2" s="6" t="s">
        <v>172</v>
      </c>
      <c r="BE2" s="6" t="s">
        <v>173</v>
      </c>
      <c r="BF2" s="6" t="s">
        <v>174</v>
      </c>
      <c r="BG2" s="6" t="s">
        <v>175</v>
      </c>
      <c r="BH2" s="6" t="s">
        <v>176</v>
      </c>
      <c r="BI2" s="6" t="s">
        <v>177</v>
      </c>
      <c r="BJ2" s="6" t="s">
        <v>178</v>
      </c>
      <c r="BK2" s="6" t="s">
        <v>179</v>
      </c>
      <c r="BL2" s="6" t="s">
        <v>180</v>
      </c>
      <c r="BM2" s="6" t="s">
        <v>181</v>
      </c>
      <c r="BN2" s="6" t="s">
        <v>182</v>
      </c>
      <c r="BO2" s="6" t="s">
        <v>183</v>
      </c>
      <c r="BP2" s="6" t="s">
        <v>184</v>
      </c>
      <c r="BQ2" s="6" t="s">
        <v>185</v>
      </c>
      <c r="BR2" s="6" t="s">
        <v>186</v>
      </c>
      <c r="BS2" s="6" t="s">
        <v>187</v>
      </c>
      <c r="BT2" s="6" t="s">
        <v>188</v>
      </c>
      <c r="BU2" s="6" t="s">
        <v>189</v>
      </c>
      <c r="BV2" s="6" t="s">
        <v>190</v>
      </c>
      <c r="BW2" s="6" t="s">
        <v>191</v>
      </c>
      <c r="BX2" s="6" t="s">
        <v>192</v>
      </c>
      <c r="BY2" s="6" t="s">
        <v>193</v>
      </c>
      <c r="BZ2" s="6" t="s">
        <v>194</v>
      </c>
      <c r="CA2" s="6" t="s">
        <v>195</v>
      </c>
      <c r="CB2" s="6" t="s">
        <v>196</v>
      </c>
      <c r="CC2" s="6" t="s">
        <v>197</v>
      </c>
      <c r="CD2" s="6" t="s">
        <v>198</v>
      </c>
      <c r="CE2" s="6" t="s">
        <v>140</v>
      </c>
      <c r="CF2" s="6" t="s">
        <v>199</v>
      </c>
      <c r="CG2" s="6" t="s">
        <v>200</v>
      </c>
      <c r="CH2" s="6" t="s">
        <v>201</v>
      </c>
      <c r="CI2" s="6" t="s">
        <v>202</v>
      </c>
      <c r="CJ2" s="6" t="s">
        <v>203</v>
      </c>
      <c r="CK2" s="6" t="s">
        <v>204</v>
      </c>
      <c r="CL2" s="6" t="s">
        <v>205</v>
      </c>
      <c r="CM2" s="6" t="s">
        <v>206</v>
      </c>
      <c r="CN2" s="6" t="s">
        <v>207</v>
      </c>
      <c r="CO2" s="6" t="s">
        <v>208</v>
      </c>
      <c r="CP2" s="6" t="s">
        <v>209</v>
      </c>
      <c r="CQ2" s="6" t="s">
        <v>210</v>
      </c>
      <c r="CR2" s="6" t="s">
        <v>214</v>
      </c>
      <c r="CS2" s="6" t="s">
        <v>215</v>
      </c>
    </row>
    <row r="3" spans="1:97" x14ac:dyDescent="0.3">
      <c r="A3" s="2" t="s">
        <v>0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270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 t="s">
        <v>75</v>
      </c>
      <c r="AQ3" t="s">
        <v>76</v>
      </c>
      <c r="AR3" t="s">
        <v>77</v>
      </c>
      <c r="AS3" t="s">
        <v>78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85</v>
      </c>
      <c r="BA3" t="s">
        <v>86</v>
      </c>
      <c r="BB3" t="s">
        <v>87</v>
      </c>
      <c r="BC3" t="s">
        <v>88</v>
      </c>
      <c r="BD3" t="s">
        <v>89</v>
      </c>
      <c r="BE3" t="s">
        <v>90</v>
      </c>
      <c r="BF3" t="s">
        <v>91</v>
      </c>
      <c r="BG3" t="s">
        <v>92</v>
      </c>
      <c r="BH3" t="s">
        <v>93</v>
      </c>
      <c r="BI3" t="s">
        <v>94</v>
      </c>
      <c r="BJ3" t="s">
        <v>95</v>
      </c>
      <c r="BK3" t="s">
        <v>96</v>
      </c>
      <c r="BL3" t="s">
        <v>97</v>
      </c>
      <c r="BM3" t="s">
        <v>98</v>
      </c>
      <c r="BN3" t="s">
        <v>99</v>
      </c>
      <c r="BO3" t="s">
        <v>100</v>
      </c>
      <c r="BP3" t="s">
        <v>101</v>
      </c>
      <c r="BQ3" t="s">
        <v>102</v>
      </c>
      <c r="BR3" t="s">
        <v>103</v>
      </c>
      <c r="BS3" t="s">
        <v>104</v>
      </c>
      <c r="BT3" t="s">
        <v>105</v>
      </c>
      <c r="BU3" t="s">
        <v>106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117</v>
      </c>
      <c r="CG3" t="s">
        <v>118</v>
      </c>
      <c r="CH3" t="s">
        <v>119</v>
      </c>
      <c r="CI3" t="s">
        <v>120</v>
      </c>
      <c r="CJ3" t="s">
        <v>121</v>
      </c>
      <c r="CK3" t="s">
        <v>122</v>
      </c>
      <c r="CL3" t="s">
        <v>123</v>
      </c>
      <c r="CM3" t="s">
        <v>124</v>
      </c>
      <c r="CN3" t="s">
        <v>125</v>
      </c>
      <c r="CO3" t="s">
        <v>126</v>
      </c>
      <c r="CP3" t="s">
        <v>127</v>
      </c>
      <c r="CQ3" t="s">
        <v>211</v>
      </c>
      <c r="CR3" t="s">
        <v>212</v>
      </c>
      <c r="CS3" t="s">
        <v>213</v>
      </c>
    </row>
    <row r="4" spans="1:97" x14ac:dyDescent="0.3">
      <c r="A4" s="2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</row>
    <row r="5" spans="1:97" x14ac:dyDescent="0.3">
      <c r="A5" s="2" t="s">
        <v>217</v>
      </c>
      <c r="C5" t="s">
        <v>219</v>
      </c>
      <c r="D5" t="s">
        <v>222</v>
      </c>
      <c r="E5" t="s">
        <v>223</v>
      </c>
      <c r="F5" t="s">
        <v>224</v>
      </c>
      <c r="G5" t="s">
        <v>220</v>
      </c>
      <c r="H5" t="s">
        <v>219</v>
      </c>
      <c r="I5" t="s">
        <v>219</v>
      </c>
      <c r="J5" t="s">
        <v>219</v>
      </c>
      <c r="K5" t="s">
        <v>221</v>
      </c>
      <c r="L5" t="s">
        <v>222</v>
      </c>
      <c r="M5" t="s">
        <v>223</v>
      </c>
      <c r="N5" t="s">
        <v>224</v>
      </c>
      <c r="O5" t="s">
        <v>226</v>
      </c>
      <c r="P5" t="s">
        <v>220</v>
      </c>
      <c r="Q5" t="s">
        <v>219</v>
      </c>
      <c r="R5" t="s">
        <v>219</v>
      </c>
      <c r="S5" t="s">
        <v>221</v>
      </c>
      <c r="T5" t="s">
        <v>222</v>
      </c>
      <c r="U5" t="s">
        <v>223</v>
      </c>
      <c r="V5" t="s">
        <v>224</v>
      </c>
      <c r="W5" t="s">
        <v>228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 t="s">
        <v>226</v>
      </c>
      <c r="AH5" t="s">
        <v>220</v>
      </c>
      <c r="AI5" t="s">
        <v>220</v>
      </c>
      <c r="AJ5" t="s">
        <v>219</v>
      </c>
      <c r="AK5" t="s">
        <v>221</v>
      </c>
      <c r="AL5" t="s">
        <v>222</v>
      </c>
      <c r="AM5" t="s">
        <v>223</v>
      </c>
      <c r="AN5" t="s">
        <v>224</v>
      </c>
      <c r="AO5" t="s">
        <v>227</v>
      </c>
      <c r="AP5" t="s">
        <v>227</v>
      </c>
      <c r="AQ5" t="s">
        <v>227</v>
      </c>
      <c r="AR5" t="s">
        <v>227</v>
      </c>
      <c r="AS5" t="s">
        <v>227</v>
      </c>
      <c r="AT5" t="s">
        <v>227</v>
      </c>
      <c r="AU5" t="s">
        <v>227</v>
      </c>
      <c r="AV5" t="s">
        <v>227</v>
      </c>
      <c r="AW5" t="s">
        <v>227</v>
      </c>
      <c r="AX5" t="s">
        <v>227</v>
      </c>
      <c r="AY5" t="s">
        <v>230</v>
      </c>
      <c r="AZ5" t="s">
        <v>229</v>
      </c>
      <c r="BA5" t="s">
        <v>220</v>
      </c>
      <c r="BB5" t="s">
        <v>220</v>
      </c>
      <c r="BC5" t="s">
        <v>221</v>
      </c>
      <c r="BD5" t="s">
        <v>222</v>
      </c>
      <c r="BE5" t="s">
        <v>231</v>
      </c>
      <c r="BF5" t="s">
        <v>224</v>
      </c>
      <c r="BG5" t="s">
        <v>233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 t="s">
        <v>232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 t="s">
        <v>228</v>
      </c>
      <c r="BW5" t="s">
        <v>227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226</v>
      </c>
      <c r="CF5" t="s">
        <v>225</v>
      </c>
      <c r="CG5" t="s">
        <v>225</v>
      </c>
      <c r="CH5" t="s">
        <v>220</v>
      </c>
      <c r="CI5" t="s">
        <v>221</v>
      </c>
      <c r="CJ5" t="s">
        <v>222</v>
      </c>
      <c r="CK5" t="s">
        <v>223</v>
      </c>
      <c r="CL5" t="s">
        <v>224</v>
      </c>
      <c r="CM5" t="s">
        <v>235</v>
      </c>
      <c r="CN5" t="s">
        <v>234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</row>
    <row r="6" spans="1:97" x14ac:dyDescent="0.3">
      <c r="A6" s="2" t="s">
        <v>218</v>
      </c>
      <c r="C6" t="s">
        <v>240</v>
      </c>
      <c r="D6" t="s">
        <v>240</v>
      </c>
      <c r="E6" t="s">
        <v>242</v>
      </c>
      <c r="F6" t="s">
        <v>242</v>
      </c>
      <c r="G6" t="s">
        <v>242</v>
      </c>
      <c r="H6" t="s">
        <v>242</v>
      </c>
      <c r="I6" t="s">
        <v>240</v>
      </c>
      <c r="J6" t="s">
        <v>240</v>
      </c>
      <c r="K6" t="s">
        <v>240</v>
      </c>
      <c r="L6" t="s">
        <v>240</v>
      </c>
      <c r="M6" t="s">
        <v>242</v>
      </c>
      <c r="N6" t="s">
        <v>242</v>
      </c>
      <c r="O6" t="s">
        <v>241</v>
      </c>
      <c r="P6" t="s">
        <v>241</v>
      </c>
      <c r="Q6" t="s">
        <v>241</v>
      </c>
      <c r="R6" t="s">
        <v>241</v>
      </c>
      <c r="S6" t="s">
        <v>240</v>
      </c>
      <c r="T6" t="s">
        <v>240</v>
      </c>
      <c r="U6" t="s">
        <v>241</v>
      </c>
      <c r="V6" t="s">
        <v>241</v>
      </c>
      <c r="W6" t="s">
        <v>241</v>
      </c>
      <c r="X6" t="s">
        <v>241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t="s">
        <v>241</v>
      </c>
      <c r="AI6" t="s">
        <v>241</v>
      </c>
      <c r="AJ6" t="s">
        <v>241</v>
      </c>
      <c r="AK6" t="s">
        <v>243</v>
      </c>
      <c r="AL6" t="s">
        <v>240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241</v>
      </c>
      <c r="BB6" t="s">
        <v>241</v>
      </c>
      <c r="BC6" t="s">
        <v>241</v>
      </c>
      <c r="BD6" t="s">
        <v>240</v>
      </c>
      <c r="BE6" t="s">
        <v>241</v>
      </c>
      <c r="BF6" t="s">
        <v>241</v>
      </c>
      <c r="BG6" t="s">
        <v>241</v>
      </c>
      <c r="BH6" t="s">
        <v>241</v>
      </c>
      <c r="BI6" t="s">
        <v>241</v>
      </c>
      <c r="BJ6" t="s">
        <v>241</v>
      </c>
      <c r="BK6" t="s">
        <v>241</v>
      </c>
      <c r="BL6" t="s">
        <v>241</v>
      </c>
      <c r="BM6" t="s">
        <v>241</v>
      </c>
      <c r="BN6" t="s">
        <v>241</v>
      </c>
      <c r="BO6" t="s">
        <v>241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243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  <c r="CJ6" t="s">
        <v>240</v>
      </c>
      <c r="CK6" t="s">
        <v>241</v>
      </c>
      <c r="CL6" t="s">
        <v>241</v>
      </c>
      <c r="CM6" t="s">
        <v>241</v>
      </c>
      <c r="CN6" t="s">
        <v>241</v>
      </c>
      <c r="CO6" t="s">
        <v>241</v>
      </c>
      <c r="CP6" t="s">
        <v>241</v>
      </c>
      <c r="CQ6" t="s">
        <v>241</v>
      </c>
      <c r="CR6" t="s">
        <v>241</v>
      </c>
      <c r="CS6" t="s">
        <v>241</v>
      </c>
    </row>
    <row r="7" spans="1:97" x14ac:dyDescent="0.3">
      <c r="A7" s="2" t="s">
        <v>216</v>
      </c>
    </row>
    <row r="8" spans="1:97" x14ac:dyDescent="0.3">
      <c r="A8" s="2"/>
    </row>
    <row r="9" spans="1:97" x14ac:dyDescent="0.3">
      <c r="A9" s="2" t="s">
        <v>2</v>
      </c>
      <c r="C9">
        <v>1.008</v>
      </c>
      <c r="D9">
        <v>4.0026000000000002</v>
      </c>
      <c r="E9">
        <v>6.94</v>
      </c>
      <c r="F9">
        <v>9.0122</v>
      </c>
      <c r="G9">
        <v>10.81</v>
      </c>
      <c r="H9">
        <v>12.010999999999999</v>
      </c>
      <c r="I9">
        <v>14.007</v>
      </c>
      <c r="J9">
        <v>15.999000000000001</v>
      </c>
      <c r="K9">
        <v>18.998000000000001</v>
      </c>
      <c r="L9">
        <v>20.18</v>
      </c>
      <c r="M9">
        <v>22.99</v>
      </c>
      <c r="N9">
        <v>24.305</v>
      </c>
      <c r="O9">
        <v>26.981999999999999</v>
      </c>
      <c r="P9">
        <v>28.085000000000001</v>
      </c>
      <c r="Q9">
        <v>30.974</v>
      </c>
      <c r="R9">
        <v>32.06</v>
      </c>
      <c r="S9">
        <v>35.450000000000003</v>
      </c>
      <c r="T9">
        <v>39.950000000000003</v>
      </c>
      <c r="U9">
        <v>39.097999999999999</v>
      </c>
      <c r="V9">
        <v>40.078000000000003</v>
      </c>
      <c r="W9">
        <v>44.956000000000003</v>
      </c>
      <c r="X9">
        <v>47.866999999999997</v>
      </c>
      <c r="Y9">
        <v>50.942</v>
      </c>
      <c r="Z9">
        <v>51.996000000000002</v>
      </c>
      <c r="AA9">
        <v>54.938000000000002</v>
      </c>
      <c r="AB9">
        <v>55.844999999999999</v>
      </c>
      <c r="AC9">
        <v>58.933</v>
      </c>
      <c r="AD9">
        <v>58.692999999999998</v>
      </c>
      <c r="AE9">
        <v>63.545999999999999</v>
      </c>
      <c r="AF9">
        <v>65.38</v>
      </c>
      <c r="AG9">
        <v>69.722999999999999</v>
      </c>
      <c r="AH9">
        <v>72.63</v>
      </c>
      <c r="AI9">
        <v>74.921999999999997</v>
      </c>
      <c r="AJ9">
        <v>78.971000000000004</v>
      </c>
      <c r="AK9">
        <v>79.903999999999996</v>
      </c>
      <c r="AL9">
        <v>83.798000000000002</v>
      </c>
      <c r="AM9">
        <v>85.468000000000004</v>
      </c>
      <c r="AN9">
        <v>87.62</v>
      </c>
      <c r="AO9">
        <v>88.906000000000006</v>
      </c>
      <c r="AP9">
        <v>91.224000000000004</v>
      </c>
      <c r="AQ9">
        <v>92.906000000000006</v>
      </c>
      <c r="AR9">
        <v>95.95</v>
      </c>
      <c r="AT9">
        <v>101.07</v>
      </c>
      <c r="AU9">
        <v>102.91</v>
      </c>
      <c r="AV9">
        <v>106.42</v>
      </c>
      <c r="AW9">
        <v>107.87</v>
      </c>
      <c r="AX9">
        <v>112.41</v>
      </c>
      <c r="AY9">
        <v>114.82</v>
      </c>
      <c r="AZ9">
        <v>118.71</v>
      </c>
      <c r="BA9">
        <v>121.76</v>
      </c>
      <c r="BB9" t="s">
        <v>271</v>
      </c>
      <c r="BC9">
        <v>126.9</v>
      </c>
      <c r="BD9">
        <v>131.29</v>
      </c>
      <c r="BE9">
        <v>132.91</v>
      </c>
      <c r="BF9">
        <v>137.33000000000001</v>
      </c>
      <c r="BG9">
        <v>138.91</v>
      </c>
      <c r="BH9">
        <v>140.12</v>
      </c>
      <c r="BI9">
        <v>140.91</v>
      </c>
      <c r="BJ9">
        <v>144.24</v>
      </c>
      <c r="BL9" t="s">
        <v>272</v>
      </c>
      <c r="BM9">
        <v>151.96</v>
      </c>
      <c r="BN9" t="s">
        <v>273</v>
      </c>
      <c r="BO9">
        <v>158.93</v>
      </c>
      <c r="BP9">
        <v>162.5</v>
      </c>
      <c r="BQ9">
        <v>164.93</v>
      </c>
      <c r="BR9">
        <v>167.26</v>
      </c>
      <c r="BS9">
        <v>168.93</v>
      </c>
      <c r="BT9">
        <v>173.05</v>
      </c>
      <c r="BU9">
        <v>174.97</v>
      </c>
      <c r="BV9">
        <v>178.49</v>
      </c>
      <c r="BW9">
        <v>180.95</v>
      </c>
      <c r="BX9">
        <v>183.84</v>
      </c>
      <c r="BY9">
        <v>186.21</v>
      </c>
      <c r="BZ9">
        <v>190.23</v>
      </c>
      <c r="CA9">
        <v>192.22</v>
      </c>
      <c r="CB9">
        <v>195.08</v>
      </c>
      <c r="CC9">
        <v>196.97</v>
      </c>
      <c r="CD9">
        <v>200.59</v>
      </c>
      <c r="CE9">
        <v>204.38</v>
      </c>
      <c r="CF9">
        <v>207.2</v>
      </c>
      <c r="CG9">
        <v>208.98</v>
      </c>
      <c r="CN9">
        <v>232.04</v>
      </c>
      <c r="CO9">
        <v>231.04</v>
      </c>
      <c r="CP9">
        <v>238.03</v>
      </c>
    </row>
    <row r="10" spans="1:97" x14ac:dyDescent="0.3">
      <c r="A10" s="2" t="s">
        <v>236</v>
      </c>
      <c r="B10" t="s">
        <v>256</v>
      </c>
      <c r="C10">
        <v>1.008</v>
      </c>
      <c r="D10">
        <v>4.0026000000000002</v>
      </c>
      <c r="E10">
        <v>7</v>
      </c>
      <c r="F10">
        <v>9.0121830000000003</v>
      </c>
      <c r="G10">
        <v>10.81</v>
      </c>
      <c r="H10">
        <v>12.010999999999999</v>
      </c>
      <c r="I10">
        <v>14.007</v>
      </c>
      <c r="J10">
        <v>15.999000000000001</v>
      </c>
      <c r="K10">
        <v>18.998403159999999</v>
      </c>
      <c r="L10">
        <v>20.18</v>
      </c>
      <c r="M10">
        <v>22.989769299999999</v>
      </c>
      <c r="N10">
        <v>24.305</v>
      </c>
      <c r="O10">
        <v>26.981538</v>
      </c>
      <c r="P10">
        <v>28.085000000000001</v>
      </c>
      <c r="Q10">
        <v>30.973762000000001</v>
      </c>
      <c r="R10">
        <v>32.07</v>
      </c>
      <c r="S10">
        <v>35.450000000000003</v>
      </c>
      <c r="T10">
        <v>39.9</v>
      </c>
      <c r="U10">
        <v>39.097999999999999</v>
      </c>
      <c r="V10">
        <v>40.08</v>
      </c>
      <c r="W10">
        <v>44.955910000000003</v>
      </c>
      <c r="X10">
        <v>47.87</v>
      </c>
      <c r="Y10">
        <v>50.941000000000003</v>
      </c>
      <c r="Z10">
        <v>51.996000000000002</v>
      </c>
      <c r="AA10">
        <v>54.938040000000001</v>
      </c>
      <c r="AB10">
        <v>55.84</v>
      </c>
      <c r="AC10">
        <v>58.933190000000003</v>
      </c>
      <c r="AD10">
        <v>58.692999999999998</v>
      </c>
      <c r="AE10">
        <v>63.55</v>
      </c>
      <c r="AF10">
        <v>65.400000000000006</v>
      </c>
      <c r="AG10">
        <v>69.72</v>
      </c>
      <c r="AH10">
        <v>72.63</v>
      </c>
      <c r="AI10">
        <v>74.921589999999995</v>
      </c>
      <c r="AJ10">
        <v>78.97</v>
      </c>
      <c r="AK10">
        <v>79.900000000000006</v>
      </c>
      <c r="AL10">
        <v>83.8</v>
      </c>
      <c r="AM10">
        <v>85.468000000000004</v>
      </c>
      <c r="AN10">
        <v>87.6</v>
      </c>
      <c r="AO10">
        <v>88.905799999999999</v>
      </c>
      <c r="AP10">
        <v>91.22</v>
      </c>
      <c r="AQ10">
        <v>92.906400000000005</v>
      </c>
      <c r="AR10">
        <v>96</v>
      </c>
      <c r="AS10">
        <v>97.907210000000006</v>
      </c>
      <c r="AT10">
        <v>101.1</v>
      </c>
      <c r="AU10">
        <v>102.9055</v>
      </c>
      <c r="AV10">
        <v>106.4</v>
      </c>
      <c r="AW10">
        <v>107.86799999999999</v>
      </c>
      <c r="AX10">
        <v>112.41</v>
      </c>
      <c r="AY10">
        <v>114.82</v>
      </c>
      <c r="AZ10">
        <v>118.71</v>
      </c>
      <c r="BA10">
        <v>121.76</v>
      </c>
      <c r="BB10">
        <v>127.6</v>
      </c>
      <c r="BC10">
        <v>126.9045</v>
      </c>
      <c r="BD10">
        <v>131.29</v>
      </c>
      <c r="BE10">
        <v>132.905452</v>
      </c>
      <c r="BF10">
        <v>137.33000000000001</v>
      </c>
      <c r="BG10">
        <v>138.90549999999999</v>
      </c>
      <c r="BH10">
        <v>140.12</v>
      </c>
      <c r="BI10">
        <v>140.90770000000001</v>
      </c>
      <c r="BJ10">
        <v>144.24</v>
      </c>
      <c r="BK10">
        <v>144.91275999999999</v>
      </c>
      <c r="BL10">
        <v>150.4</v>
      </c>
      <c r="BM10">
        <v>151.96</v>
      </c>
      <c r="BN10">
        <v>157.19999999999999</v>
      </c>
      <c r="BO10">
        <v>158.92535000000001</v>
      </c>
      <c r="BP10">
        <v>162.5</v>
      </c>
      <c r="BQ10">
        <v>164.93033</v>
      </c>
      <c r="BR10">
        <v>167.26</v>
      </c>
      <c r="BS10">
        <v>168.93422000000001</v>
      </c>
      <c r="BT10">
        <v>173.04</v>
      </c>
      <c r="BU10">
        <v>174.96700000000001</v>
      </c>
      <c r="BV10">
        <v>178.5</v>
      </c>
      <c r="BW10">
        <v>180.9479</v>
      </c>
      <c r="BX10">
        <v>183.8</v>
      </c>
      <c r="BY10">
        <v>186.21</v>
      </c>
      <c r="BZ10">
        <v>190.2</v>
      </c>
      <c r="CA10">
        <v>192.22</v>
      </c>
      <c r="CB10">
        <v>195.08</v>
      </c>
      <c r="CC10">
        <v>196.96656999999999</v>
      </c>
      <c r="CD10">
        <v>200.59</v>
      </c>
      <c r="CE10">
        <v>204.38300000000001</v>
      </c>
      <c r="CF10">
        <v>207</v>
      </c>
      <c r="CG10">
        <v>208.9804</v>
      </c>
      <c r="CH10">
        <v>208.98242999999999</v>
      </c>
      <c r="CI10">
        <v>209.98715000000001</v>
      </c>
      <c r="CJ10">
        <v>222.01758000000001</v>
      </c>
      <c r="CK10">
        <v>223.01973000000001</v>
      </c>
      <c r="CL10">
        <v>226.02540999999999</v>
      </c>
      <c r="CM10">
        <v>227.02775</v>
      </c>
      <c r="CN10">
        <v>232.03800000000001</v>
      </c>
      <c r="CO10">
        <v>231.0359</v>
      </c>
      <c r="CP10">
        <v>238.02889999999999</v>
      </c>
      <c r="CQ10">
        <v>237.04817</v>
      </c>
      <c r="CR10">
        <v>244.0642</v>
      </c>
      <c r="CS10">
        <v>243.06138000000001</v>
      </c>
    </row>
    <row r="11" spans="1:97" x14ac:dyDescent="0.3">
      <c r="A11" s="2" t="s">
        <v>252</v>
      </c>
      <c r="B11" t="s">
        <v>253</v>
      </c>
      <c r="C11" s="1">
        <v>8.988E-5</v>
      </c>
      <c r="D11">
        <v>1.785E-4</v>
      </c>
      <c r="E11">
        <v>0.53400000000000003</v>
      </c>
      <c r="F11">
        <v>1.85</v>
      </c>
      <c r="G11">
        <v>2.37</v>
      </c>
      <c r="H11">
        <v>2.2669999999999999</v>
      </c>
      <c r="I11">
        <v>1.2505999999999999E-3</v>
      </c>
      <c r="J11">
        <v>1.4289999999999999E-3</v>
      </c>
      <c r="K11">
        <v>1.696E-3</v>
      </c>
      <c r="L11">
        <v>8.9990000000000003E-4</v>
      </c>
      <c r="M11">
        <v>0.97</v>
      </c>
      <c r="N11">
        <v>1.74</v>
      </c>
      <c r="O11">
        <v>2.7</v>
      </c>
      <c r="P11">
        <v>2.3296000000000001</v>
      </c>
      <c r="Q11">
        <v>1.82</v>
      </c>
      <c r="R11">
        <v>2.0670000000000002</v>
      </c>
      <c r="S11">
        <v>3.2139999999999998E-3</v>
      </c>
      <c r="T11">
        <v>1.7837E-3</v>
      </c>
      <c r="U11">
        <v>0.89</v>
      </c>
      <c r="V11">
        <v>1.54</v>
      </c>
      <c r="W11">
        <v>2.99</v>
      </c>
      <c r="X11">
        <v>4.5</v>
      </c>
      <c r="Y11">
        <v>6</v>
      </c>
      <c r="Z11">
        <v>7.15</v>
      </c>
      <c r="AA11">
        <v>7.3</v>
      </c>
      <c r="AB11">
        <v>7.8739999999999997</v>
      </c>
      <c r="AC11">
        <v>8.86</v>
      </c>
      <c r="AD11">
        <v>8.9120000000000008</v>
      </c>
      <c r="AE11">
        <v>8.9329999999999998</v>
      </c>
      <c r="AF11">
        <v>7.1340000000000003</v>
      </c>
      <c r="AG11">
        <v>5.91</v>
      </c>
      <c r="AH11">
        <v>5.3230000000000004</v>
      </c>
      <c r="AI11">
        <v>5.7759999999999998</v>
      </c>
      <c r="AJ11">
        <v>4.8090000000000002</v>
      </c>
      <c r="AK11">
        <v>3.11</v>
      </c>
      <c r="AL11">
        <v>3.7330000000000002E-3</v>
      </c>
      <c r="AM11">
        <v>1.53</v>
      </c>
      <c r="AN11">
        <v>2.64</v>
      </c>
      <c r="AO11">
        <v>4.47</v>
      </c>
      <c r="AP11">
        <v>6.52</v>
      </c>
      <c r="AQ11">
        <v>8.57</v>
      </c>
      <c r="AR11">
        <v>10.199999999999999</v>
      </c>
      <c r="AS11">
        <v>11</v>
      </c>
      <c r="AT11">
        <v>12.1</v>
      </c>
      <c r="AU11">
        <v>12.4</v>
      </c>
      <c r="AV11">
        <v>12</v>
      </c>
      <c r="AW11">
        <v>10.500999999999999</v>
      </c>
      <c r="AX11">
        <v>8.69</v>
      </c>
      <c r="AY11">
        <v>7.31</v>
      </c>
      <c r="AZ11">
        <v>7.2869999999999999</v>
      </c>
      <c r="BA11">
        <v>6.6849999999999996</v>
      </c>
      <c r="BB11">
        <v>6.2320000000000002</v>
      </c>
      <c r="BC11">
        <v>4.93</v>
      </c>
      <c r="BD11">
        <v>5.8869999999999999E-3</v>
      </c>
      <c r="BE11">
        <v>1.93</v>
      </c>
      <c r="BF11">
        <v>3.62</v>
      </c>
      <c r="BG11">
        <v>6.15</v>
      </c>
      <c r="BH11">
        <v>6.77</v>
      </c>
      <c r="BI11">
        <v>6.77</v>
      </c>
      <c r="BJ11">
        <v>7.01</v>
      </c>
      <c r="BK11">
        <v>7.26</v>
      </c>
      <c r="BL11">
        <v>7.52</v>
      </c>
      <c r="BM11">
        <v>5.24</v>
      </c>
      <c r="BN11">
        <v>7.9</v>
      </c>
      <c r="BO11">
        <v>8.23</v>
      </c>
      <c r="BP11">
        <v>8.5500000000000007</v>
      </c>
      <c r="BQ11">
        <v>8.8000000000000007</v>
      </c>
      <c r="BR11">
        <v>9.07</v>
      </c>
      <c r="BS11">
        <v>9.32</v>
      </c>
      <c r="BT11">
        <v>6.9</v>
      </c>
      <c r="BU11">
        <v>9.84</v>
      </c>
      <c r="BV11">
        <v>13.3</v>
      </c>
      <c r="BW11">
        <v>16.399999999999999</v>
      </c>
      <c r="BX11">
        <v>19.3</v>
      </c>
      <c r="BY11">
        <v>20.8</v>
      </c>
      <c r="BZ11">
        <v>22.57</v>
      </c>
      <c r="CA11">
        <v>22.42</v>
      </c>
      <c r="CB11">
        <v>21.46</v>
      </c>
      <c r="CC11">
        <v>19.282</v>
      </c>
      <c r="CD11">
        <v>13.5336</v>
      </c>
      <c r="CE11">
        <v>11.8</v>
      </c>
      <c r="CF11">
        <v>11.342000000000001</v>
      </c>
      <c r="CG11">
        <v>9.8070000000000004</v>
      </c>
      <c r="CH11">
        <v>9.32</v>
      </c>
      <c r="CI11">
        <v>7</v>
      </c>
      <c r="CJ11">
        <v>9.7300000000000008E-3</v>
      </c>
      <c r="CL11">
        <v>5</v>
      </c>
      <c r="CM11">
        <v>10.07</v>
      </c>
      <c r="CN11">
        <v>11.72</v>
      </c>
      <c r="CO11">
        <v>15.37</v>
      </c>
      <c r="CP11">
        <v>18.95</v>
      </c>
      <c r="CQ11">
        <v>20.25</v>
      </c>
      <c r="CR11">
        <v>19.84</v>
      </c>
      <c r="CS11">
        <v>13.69</v>
      </c>
    </row>
    <row r="12" spans="1:97" x14ac:dyDescent="0.3">
      <c r="A12" s="2"/>
    </row>
    <row r="13" spans="1:97" x14ac:dyDescent="0.3">
      <c r="A13" s="2" t="s">
        <v>8</v>
      </c>
      <c r="B13" t="s">
        <v>254</v>
      </c>
    </row>
    <row r="14" spans="1:97" x14ac:dyDescent="0.3">
      <c r="A14" s="2" t="s">
        <v>255</v>
      </c>
      <c r="B14" t="s">
        <v>254</v>
      </c>
      <c r="C14" s="1">
        <v>120</v>
      </c>
      <c r="D14">
        <v>140</v>
      </c>
      <c r="E14">
        <v>182</v>
      </c>
      <c r="F14">
        <v>153</v>
      </c>
      <c r="G14">
        <v>192</v>
      </c>
      <c r="H14">
        <v>170</v>
      </c>
      <c r="I14">
        <v>155</v>
      </c>
      <c r="J14">
        <v>152</v>
      </c>
      <c r="K14">
        <v>135</v>
      </c>
      <c r="L14">
        <v>154</v>
      </c>
      <c r="M14">
        <v>227</v>
      </c>
      <c r="N14">
        <v>173</v>
      </c>
      <c r="O14">
        <v>184</v>
      </c>
      <c r="P14">
        <v>210</v>
      </c>
      <c r="Q14">
        <v>180</v>
      </c>
      <c r="R14">
        <v>180</v>
      </c>
      <c r="S14">
        <v>175</v>
      </c>
      <c r="T14">
        <v>188</v>
      </c>
      <c r="U14">
        <v>275</v>
      </c>
      <c r="V14">
        <v>231</v>
      </c>
      <c r="W14">
        <v>211</v>
      </c>
      <c r="X14">
        <v>187</v>
      </c>
      <c r="Y14">
        <v>179</v>
      </c>
      <c r="Z14">
        <v>189</v>
      </c>
      <c r="AA14">
        <v>197</v>
      </c>
      <c r="AB14">
        <v>194</v>
      </c>
      <c r="AC14">
        <v>192</v>
      </c>
      <c r="AD14">
        <v>163</v>
      </c>
      <c r="AE14">
        <v>140</v>
      </c>
      <c r="AF14">
        <v>139</v>
      </c>
      <c r="AG14">
        <v>187</v>
      </c>
      <c r="AH14">
        <v>211</v>
      </c>
      <c r="AI14">
        <v>185</v>
      </c>
      <c r="AJ14">
        <v>190</v>
      </c>
      <c r="AK14">
        <v>183</v>
      </c>
      <c r="AL14">
        <v>202</v>
      </c>
      <c r="AM14">
        <v>303</v>
      </c>
      <c r="AN14">
        <v>249</v>
      </c>
      <c r="AO14">
        <v>219</v>
      </c>
      <c r="AP14">
        <v>186</v>
      </c>
      <c r="AQ14">
        <v>207</v>
      </c>
      <c r="AR14">
        <v>209</v>
      </c>
      <c r="AS14">
        <v>209</v>
      </c>
      <c r="AT14">
        <v>207</v>
      </c>
      <c r="AU14">
        <v>195</v>
      </c>
      <c r="AV14">
        <v>202</v>
      </c>
      <c r="AW14">
        <v>172</v>
      </c>
      <c r="AX14">
        <v>158</v>
      </c>
      <c r="AY14">
        <v>193</v>
      </c>
      <c r="AZ14">
        <v>217</v>
      </c>
      <c r="BA14">
        <v>206</v>
      </c>
      <c r="BB14">
        <v>206</v>
      </c>
      <c r="BC14">
        <v>198</v>
      </c>
      <c r="BD14">
        <v>216</v>
      </c>
      <c r="BE14">
        <v>343</v>
      </c>
      <c r="BF14">
        <v>268</v>
      </c>
      <c r="BG14">
        <v>240</v>
      </c>
      <c r="BH14">
        <v>235</v>
      </c>
      <c r="BI14">
        <v>239</v>
      </c>
      <c r="BJ14">
        <v>229</v>
      </c>
      <c r="BK14">
        <v>236</v>
      </c>
      <c r="BL14">
        <v>229</v>
      </c>
      <c r="BM14">
        <v>233</v>
      </c>
      <c r="BN14">
        <v>237</v>
      </c>
      <c r="BO14">
        <v>221</v>
      </c>
      <c r="BP14">
        <v>229</v>
      </c>
      <c r="BQ14">
        <v>216</v>
      </c>
      <c r="BR14">
        <v>235</v>
      </c>
      <c r="BS14">
        <v>227</v>
      </c>
      <c r="BT14">
        <v>242</v>
      </c>
      <c r="BU14">
        <v>221</v>
      </c>
      <c r="BV14">
        <v>212</v>
      </c>
      <c r="BW14">
        <v>217</v>
      </c>
      <c r="BX14">
        <v>210</v>
      </c>
      <c r="BY14">
        <v>217</v>
      </c>
      <c r="BZ14">
        <v>216</v>
      </c>
      <c r="CA14">
        <v>202</v>
      </c>
      <c r="CB14">
        <v>209</v>
      </c>
      <c r="CC14">
        <v>166</v>
      </c>
      <c r="CD14">
        <v>209</v>
      </c>
      <c r="CE14">
        <v>196</v>
      </c>
      <c r="CF14">
        <v>202</v>
      </c>
      <c r="CG14">
        <v>207</v>
      </c>
      <c r="CH14">
        <v>197</v>
      </c>
      <c r="CI14">
        <v>202</v>
      </c>
      <c r="CJ14">
        <v>220</v>
      </c>
      <c r="CK14">
        <v>348</v>
      </c>
      <c r="CL14">
        <v>283</v>
      </c>
      <c r="CM14">
        <v>260</v>
      </c>
      <c r="CN14">
        <v>237</v>
      </c>
      <c r="CO14">
        <v>243</v>
      </c>
      <c r="CP14">
        <v>240</v>
      </c>
      <c r="CQ14">
        <v>221</v>
      </c>
      <c r="CR14">
        <v>243</v>
      </c>
      <c r="CS14">
        <v>244</v>
      </c>
    </row>
    <row r="15" spans="1:97" x14ac:dyDescent="0.3">
      <c r="A15" s="2" t="s">
        <v>260</v>
      </c>
      <c r="B15" t="s">
        <v>254</v>
      </c>
      <c r="C15" s="1"/>
    </row>
    <row r="16" spans="1:97" x14ac:dyDescent="0.3">
      <c r="A16" s="2" t="s">
        <v>268</v>
      </c>
      <c r="B16" t="s">
        <v>267</v>
      </c>
    </row>
    <row r="18" spans="1:97" x14ac:dyDescent="0.3">
      <c r="A18" s="2" t="s">
        <v>34</v>
      </c>
    </row>
    <row r="19" spans="1:97" x14ac:dyDescent="0.3">
      <c r="A19" s="2" t="s">
        <v>24</v>
      </c>
    </row>
    <row r="20" spans="1:97" x14ac:dyDescent="0.3">
      <c r="A20" s="2" t="s">
        <v>23</v>
      </c>
    </row>
    <row r="21" spans="1:97" x14ac:dyDescent="0.3">
      <c r="A21" s="2"/>
    </row>
    <row r="22" spans="1:97" x14ac:dyDescent="0.3">
      <c r="A22" s="2"/>
    </row>
    <row r="23" spans="1:97" x14ac:dyDescent="0.3">
      <c r="A23" s="3" t="s">
        <v>13</v>
      </c>
    </row>
    <row r="24" spans="1:97" x14ac:dyDescent="0.3">
      <c r="A24" s="2" t="s">
        <v>3</v>
      </c>
      <c r="B24" t="s">
        <v>286</v>
      </c>
      <c r="C24">
        <v>0</v>
      </c>
      <c r="D24">
        <v>0</v>
      </c>
      <c r="E24">
        <v>4.9000000000000004</v>
      </c>
      <c r="F24">
        <v>287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45</v>
      </c>
      <c r="O24">
        <v>70</v>
      </c>
      <c r="P24">
        <v>0</v>
      </c>
      <c r="Q24">
        <v>0</v>
      </c>
      <c r="R24">
        <v>0</v>
      </c>
      <c r="S24">
        <v>0</v>
      </c>
      <c r="T24">
        <v>0</v>
      </c>
      <c r="U24">
        <v>3.53</v>
      </c>
      <c r="V24">
        <v>20</v>
      </c>
      <c r="W24">
        <v>74.400000000000006</v>
      </c>
      <c r="X24">
        <v>116</v>
      </c>
      <c r="Y24">
        <v>128</v>
      </c>
      <c r="Z24">
        <v>279</v>
      </c>
      <c r="AA24">
        <v>198</v>
      </c>
      <c r="AB24">
        <v>211</v>
      </c>
      <c r="AC24">
        <v>209</v>
      </c>
      <c r="AD24">
        <v>200</v>
      </c>
      <c r="AE24">
        <v>0</v>
      </c>
      <c r="AF24">
        <v>108</v>
      </c>
      <c r="AG24">
        <v>9.8000000000000007</v>
      </c>
      <c r="AH24">
        <v>103</v>
      </c>
      <c r="AI24">
        <v>8</v>
      </c>
      <c r="AJ24">
        <v>10</v>
      </c>
      <c r="AK24">
        <v>0</v>
      </c>
      <c r="AL24">
        <v>0</v>
      </c>
      <c r="AM24">
        <v>2.4</v>
      </c>
      <c r="AN24">
        <v>15.7</v>
      </c>
      <c r="AO24">
        <v>63.5</v>
      </c>
      <c r="AP24">
        <v>88</v>
      </c>
      <c r="AQ24">
        <v>105</v>
      </c>
      <c r="AR24">
        <v>329</v>
      </c>
      <c r="AS24">
        <v>0</v>
      </c>
      <c r="AT24">
        <v>447</v>
      </c>
      <c r="AU24">
        <v>380</v>
      </c>
      <c r="AV24">
        <v>121</v>
      </c>
      <c r="AW24">
        <v>83</v>
      </c>
      <c r="AX24">
        <v>50</v>
      </c>
      <c r="AY24">
        <v>11</v>
      </c>
      <c r="AZ24">
        <v>50</v>
      </c>
      <c r="BA24">
        <v>55</v>
      </c>
      <c r="BB24">
        <v>43</v>
      </c>
      <c r="BC24">
        <v>0</v>
      </c>
      <c r="BD24">
        <v>0</v>
      </c>
      <c r="BE24">
        <v>1.7</v>
      </c>
      <c r="BF24">
        <v>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18.2</v>
      </c>
      <c r="BN24">
        <v>0</v>
      </c>
      <c r="BO24">
        <v>0</v>
      </c>
      <c r="BP24">
        <v>0</v>
      </c>
      <c r="BQ24">
        <v>64.8</v>
      </c>
      <c r="BR24">
        <v>69.900000000000006</v>
      </c>
      <c r="BS24">
        <v>74</v>
      </c>
      <c r="BT24">
        <v>0</v>
      </c>
      <c r="BU24">
        <v>68.599999999999994</v>
      </c>
      <c r="BV24">
        <v>78</v>
      </c>
      <c r="BW24">
        <v>186</v>
      </c>
      <c r="BX24">
        <v>411</v>
      </c>
      <c r="BY24">
        <v>463</v>
      </c>
      <c r="BZ24">
        <v>0</v>
      </c>
      <c r="CA24">
        <v>528</v>
      </c>
      <c r="CB24">
        <v>168</v>
      </c>
      <c r="CC24">
        <v>79</v>
      </c>
      <c r="CD24">
        <v>0</v>
      </c>
      <c r="CE24">
        <v>8</v>
      </c>
      <c r="CF24">
        <v>16</v>
      </c>
      <c r="CG24">
        <v>32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79</v>
      </c>
      <c r="CO24">
        <v>0</v>
      </c>
      <c r="CP24">
        <v>208</v>
      </c>
      <c r="CQ24">
        <v>0</v>
      </c>
      <c r="CR24">
        <v>96</v>
      </c>
      <c r="CS24">
        <v>0</v>
      </c>
    </row>
    <row r="25" spans="1:97" x14ac:dyDescent="0.3">
      <c r="A25" s="2" t="s">
        <v>285</v>
      </c>
      <c r="B25" t="s">
        <v>284</v>
      </c>
      <c r="C25">
        <v>0</v>
      </c>
      <c r="D25">
        <v>0</v>
      </c>
      <c r="E25">
        <v>4.2</v>
      </c>
      <c r="F25">
        <v>132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3.3</v>
      </c>
      <c r="N25">
        <v>17</v>
      </c>
      <c r="O25">
        <v>26</v>
      </c>
      <c r="P25">
        <v>0</v>
      </c>
      <c r="Q25">
        <v>0</v>
      </c>
      <c r="R25">
        <v>0</v>
      </c>
      <c r="S25">
        <v>0</v>
      </c>
      <c r="T25">
        <v>0</v>
      </c>
      <c r="U25">
        <v>1.3</v>
      </c>
      <c r="V25">
        <v>7.4</v>
      </c>
      <c r="W25">
        <v>29.1</v>
      </c>
      <c r="X25">
        <v>44</v>
      </c>
      <c r="Y25">
        <v>47</v>
      </c>
      <c r="Z25">
        <v>115</v>
      </c>
      <c r="AA25">
        <v>0</v>
      </c>
      <c r="AB25">
        <v>82</v>
      </c>
      <c r="AC25">
        <v>75</v>
      </c>
      <c r="AD25">
        <v>76</v>
      </c>
      <c r="AE25">
        <v>48</v>
      </c>
      <c r="AF25">
        <v>43</v>
      </c>
      <c r="AG25">
        <v>0</v>
      </c>
      <c r="AH25">
        <v>41</v>
      </c>
      <c r="AI25">
        <v>0</v>
      </c>
      <c r="AJ25">
        <v>3.7</v>
      </c>
      <c r="AK25">
        <v>0</v>
      </c>
      <c r="AL25">
        <v>0</v>
      </c>
      <c r="AM25">
        <v>0</v>
      </c>
      <c r="AN25">
        <v>6.03</v>
      </c>
      <c r="AO25">
        <v>25.6</v>
      </c>
      <c r="AP25">
        <v>33</v>
      </c>
      <c r="AQ25">
        <v>38</v>
      </c>
      <c r="AR25">
        <v>126</v>
      </c>
      <c r="AS25">
        <v>0</v>
      </c>
      <c r="AT25">
        <v>173</v>
      </c>
      <c r="AU25">
        <v>150</v>
      </c>
      <c r="AV25">
        <v>44</v>
      </c>
      <c r="AW25">
        <v>30</v>
      </c>
      <c r="AX25">
        <v>19</v>
      </c>
      <c r="AY25">
        <v>0</v>
      </c>
      <c r="AZ25">
        <v>18</v>
      </c>
      <c r="BA25">
        <v>20</v>
      </c>
      <c r="BB25">
        <v>16</v>
      </c>
      <c r="BC25">
        <v>0</v>
      </c>
      <c r="BD25">
        <v>0</v>
      </c>
      <c r="BE25">
        <v>0</v>
      </c>
      <c r="BF25">
        <v>4.9000000000000004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7.9</v>
      </c>
      <c r="BN25">
        <v>0</v>
      </c>
      <c r="BO25">
        <v>0</v>
      </c>
      <c r="BP25">
        <v>0</v>
      </c>
      <c r="BQ25">
        <v>26.3</v>
      </c>
      <c r="BR25">
        <v>28.3</v>
      </c>
      <c r="BS25">
        <v>30.5</v>
      </c>
      <c r="BT25">
        <v>0</v>
      </c>
      <c r="BU25">
        <v>27.2</v>
      </c>
      <c r="BV25">
        <v>30</v>
      </c>
      <c r="BW25">
        <v>69</v>
      </c>
      <c r="BX25">
        <v>161</v>
      </c>
      <c r="BY25">
        <v>178</v>
      </c>
      <c r="BZ25">
        <v>222</v>
      </c>
      <c r="CA25">
        <v>210</v>
      </c>
      <c r="CB25">
        <v>61</v>
      </c>
      <c r="CC25">
        <v>27</v>
      </c>
      <c r="CD25">
        <v>0</v>
      </c>
      <c r="CE25">
        <v>2.8</v>
      </c>
      <c r="CF25">
        <v>5.6</v>
      </c>
      <c r="CG25">
        <v>12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31</v>
      </c>
      <c r="CO25">
        <v>0</v>
      </c>
      <c r="CP25">
        <v>111</v>
      </c>
      <c r="CQ25">
        <v>0</v>
      </c>
      <c r="CR25">
        <v>43</v>
      </c>
      <c r="CS25">
        <v>0</v>
      </c>
    </row>
    <row r="26" spans="1:97" x14ac:dyDescent="0.3">
      <c r="A26" s="2" t="s">
        <v>287</v>
      </c>
      <c r="B26" t="s">
        <v>286</v>
      </c>
      <c r="C26">
        <v>0</v>
      </c>
      <c r="D26">
        <v>0</v>
      </c>
      <c r="E26">
        <v>11</v>
      </c>
      <c r="F26">
        <v>130</v>
      </c>
      <c r="G26">
        <v>0</v>
      </c>
      <c r="H26">
        <v>0</v>
      </c>
      <c r="I26">
        <v>0</v>
      </c>
      <c r="J26">
        <v>0</v>
      </c>
      <c r="K26">
        <v>0</v>
      </c>
      <c r="L26">
        <v>654</v>
      </c>
      <c r="M26">
        <v>6.3</v>
      </c>
      <c r="N26">
        <v>0</v>
      </c>
      <c r="O26">
        <v>76</v>
      </c>
      <c r="P26">
        <v>97.6</v>
      </c>
      <c r="Q26">
        <v>0</v>
      </c>
      <c r="R26">
        <v>7.7</v>
      </c>
      <c r="S26">
        <v>0</v>
      </c>
      <c r="T26">
        <v>0</v>
      </c>
      <c r="U26">
        <v>3.1</v>
      </c>
      <c r="V26">
        <v>17</v>
      </c>
      <c r="W26">
        <v>56.6</v>
      </c>
      <c r="X26">
        <v>110</v>
      </c>
      <c r="Y26">
        <v>160</v>
      </c>
      <c r="Z26">
        <v>160</v>
      </c>
      <c r="AA26">
        <v>120</v>
      </c>
      <c r="AB26">
        <v>170</v>
      </c>
      <c r="AC26">
        <v>180</v>
      </c>
      <c r="AD26">
        <v>180</v>
      </c>
      <c r="AE26">
        <v>140</v>
      </c>
      <c r="AF26">
        <v>70</v>
      </c>
      <c r="AG26">
        <v>0</v>
      </c>
      <c r="AH26">
        <v>75</v>
      </c>
      <c r="AI26">
        <v>22</v>
      </c>
      <c r="AJ26">
        <v>8.3000000000000007</v>
      </c>
      <c r="AK26">
        <v>0</v>
      </c>
      <c r="AL26">
        <v>0</v>
      </c>
      <c r="AM26">
        <v>2.5</v>
      </c>
      <c r="AN26">
        <v>0</v>
      </c>
      <c r="AO26">
        <v>41.2</v>
      </c>
      <c r="AP26">
        <v>91.1</v>
      </c>
      <c r="AQ26">
        <v>170</v>
      </c>
      <c r="AR26">
        <v>230</v>
      </c>
      <c r="AS26">
        <v>0</v>
      </c>
      <c r="AT26">
        <v>220</v>
      </c>
      <c r="AU26">
        <v>275</v>
      </c>
      <c r="AV26">
        <v>180</v>
      </c>
      <c r="AW26">
        <v>100</v>
      </c>
      <c r="AX26">
        <v>42</v>
      </c>
      <c r="AY26">
        <v>0</v>
      </c>
      <c r="AZ26">
        <v>58</v>
      </c>
      <c r="BA26">
        <v>42</v>
      </c>
      <c r="BB26">
        <v>65</v>
      </c>
      <c r="BC26">
        <v>7.7</v>
      </c>
      <c r="BD26">
        <v>0</v>
      </c>
      <c r="BE26">
        <v>1.6</v>
      </c>
      <c r="BF26">
        <v>9.6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8.3000000000000007</v>
      </c>
      <c r="BN26">
        <v>0</v>
      </c>
      <c r="BO26">
        <v>0</v>
      </c>
      <c r="BP26">
        <v>0</v>
      </c>
      <c r="BQ26">
        <v>40.200000000000003</v>
      </c>
      <c r="BR26">
        <v>44.4</v>
      </c>
      <c r="BS26">
        <v>44.5</v>
      </c>
      <c r="BT26">
        <v>0</v>
      </c>
      <c r="BU26">
        <v>47.6</v>
      </c>
      <c r="BV26">
        <v>110</v>
      </c>
      <c r="BW26">
        <v>200</v>
      </c>
      <c r="BX26">
        <v>310</v>
      </c>
      <c r="BY26">
        <v>370</v>
      </c>
      <c r="BZ26">
        <v>462</v>
      </c>
      <c r="CA26">
        <v>320</v>
      </c>
      <c r="CB26">
        <v>230</v>
      </c>
      <c r="CC26">
        <v>180</v>
      </c>
      <c r="CD26">
        <v>0</v>
      </c>
      <c r="CE26">
        <v>43</v>
      </c>
      <c r="CF26">
        <v>46</v>
      </c>
      <c r="CG26">
        <v>31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54</v>
      </c>
      <c r="CO26">
        <v>0</v>
      </c>
      <c r="CP26">
        <v>100</v>
      </c>
      <c r="CQ26">
        <v>0</v>
      </c>
      <c r="CR26">
        <v>0</v>
      </c>
      <c r="CS26">
        <v>0</v>
      </c>
    </row>
    <row r="27" spans="1:97" x14ac:dyDescent="0.3">
      <c r="A27" s="2" t="s">
        <v>4</v>
      </c>
      <c r="C27">
        <v>0</v>
      </c>
      <c r="D27">
        <v>0</v>
      </c>
      <c r="E27">
        <v>0</v>
      </c>
      <c r="F27">
        <v>3.2000000000000001E-2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0.28999999999999998</v>
      </c>
      <c r="O27">
        <v>0.35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0.31</v>
      </c>
      <c r="W27">
        <v>0.27900000000000003</v>
      </c>
      <c r="X27">
        <v>0.32</v>
      </c>
      <c r="Y27">
        <v>0.37</v>
      </c>
      <c r="Z27">
        <v>0.21</v>
      </c>
      <c r="AA27">
        <v>0</v>
      </c>
      <c r="AB27">
        <v>0.28999999999999998</v>
      </c>
      <c r="AC27">
        <v>0.31</v>
      </c>
      <c r="AD27">
        <v>0.31</v>
      </c>
      <c r="AE27">
        <v>0.34</v>
      </c>
      <c r="AF27">
        <v>0.25</v>
      </c>
      <c r="AG27">
        <v>0.47</v>
      </c>
      <c r="AH27">
        <v>0</v>
      </c>
      <c r="AI27">
        <v>0</v>
      </c>
      <c r="AJ27">
        <v>0.33</v>
      </c>
      <c r="AK27">
        <v>0</v>
      </c>
      <c r="AL27">
        <v>0</v>
      </c>
      <c r="AM27">
        <v>0</v>
      </c>
      <c r="AN27">
        <v>0.28000000000000003</v>
      </c>
      <c r="AO27">
        <v>0.24299999999999999</v>
      </c>
      <c r="AP27">
        <v>0.34</v>
      </c>
      <c r="AQ27">
        <v>0.4</v>
      </c>
      <c r="AR27">
        <v>0.31</v>
      </c>
      <c r="AS27">
        <v>0</v>
      </c>
      <c r="AT27">
        <v>0.3</v>
      </c>
      <c r="AU27">
        <v>0.26</v>
      </c>
      <c r="AV27">
        <v>0.39</v>
      </c>
      <c r="AW27">
        <v>0.37</v>
      </c>
      <c r="AX27">
        <v>0.3</v>
      </c>
      <c r="AY27">
        <v>0</v>
      </c>
      <c r="AZ27">
        <v>0.36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0.152</v>
      </c>
      <c r="BN27">
        <v>0</v>
      </c>
      <c r="BO27">
        <v>0</v>
      </c>
      <c r="BP27">
        <v>0</v>
      </c>
      <c r="BQ27">
        <v>0.23100000000000001</v>
      </c>
      <c r="BR27">
        <v>0.23699999999999999</v>
      </c>
      <c r="BS27">
        <v>0.21299999999999999</v>
      </c>
      <c r="BT27">
        <v>0</v>
      </c>
      <c r="BU27">
        <v>0.26100000000000001</v>
      </c>
      <c r="BV27">
        <v>0.37</v>
      </c>
      <c r="BW27">
        <v>0.34</v>
      </c>
      <c r="BX27">
        <v>0.28000000000000003</v>
      </c>
      <c r="BY27">
        <v>0.3</v>
      </c>
      <c r="BZ27">
        <v>0.25</v>
      </c>
      <c r="CA27">
        <v>0.26</v>
      </c>
      <c r="CB27">
        <v>0.38</v>
      </c>
      <c r="CC27">
        <v>0.4</v>
      </c>
      <c r="CD27">
        <v>0</v>
      </c>
      <c r="CE27">
        <v>0.45</v>
      </c>
      <c r="CF27">
        <v>0.44</v>
      </c>
      <c r="CG27">
        <v>0.33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0.27</v>
      </c>
      <c r="CO27">
        <v>0</v>
      </c>
      <c r="CP27">
        <v>0.23</v>
      </c>
      <c r="CQ27">
        <v>0</v>
      </c>
      <c r="CR27">
        <v>0.21</v>
      </c>
      <c r="CS27">
        <v>0</v>
      </c>
    </row>
    <row r="28" spans="1:97" x14ac:dyDescent="0.3">
      <c r="A28" s="2" t="s">
        <v>5</v>
      </c>
      <c r="C28" t="s">
        <v>274</v>
      </c>
      <c r="D28" t="s">
        <v>274</v>
      </c>
      <c r="E28">
        <v>0.6</v>
      </c>
      <c r="F28">
        <v>5.5</v>
      </c>
      <c r="G28">
        <v>0</v>
      </c>
      <c r="H28">
        <v>0</v>
      </c>
      <c r="I28" t="s">
        <v>274</v>
      </c>
      <c r="J28" t="s">
        <v>274</v>
      </c>
      <c r="K28" t="s">
        <v>274</v>
      </c>
      <c r="L28" t="s">
        <v>274</v>
      </c>
      <c r="M28">
        <v>0.5</v>
      </c>
      <c r="N28">
        <v>0</v>
      </c>
      <c r="O28">
        <v>2.75</v>
      </c>
      <c r="P28">
        <v>6.5</v>
      </c>
      <c r="Q28">
        <v>0</v>
      </c>
      <c r="R28">
        <v>2</v>
      </c>
      <c r="S28" t="s">
        <v>274</v>
      </c>
      <c r="T28" t="s">
        <v>274</v>
      </c>
      <c r="U28">
        <v>0.4</v>
      </c>
      <c r="V28">
        <v>1.75</v>
      </c>
      <c r="W28">
        <v>0</v>
      </c>
      <c r="X28">
        <v>6</v>
      </c>
      <c r="Y28">
        <v>6.7</v>
      </c>
      <c r="Z28">
        <v>8.5</v>
      </c>
      <c r="AA28">
        <v>6</v>
      </c>
      <c r="AB28">
        <v>4</v>
      </c>
      <c r="AC28">
        <v>5</v>
      </c>
      <c r="AD28">
        <v>4</v>
      </c>
      <c r="AE28">
        <v>3</v>
      </c>
      <c r="AF28">
        <v>2.5</v>
      </c>
      <c r="AG28">
        <v>1.5</v>
      </c>
      <c r="AH28">
        <v>6</v>
      </c>
      <c r="AI28">
        <v>3.5</v>
      </c>
      <c r="AJ28">
        <v>2</v>
      </c>
      <c r="AK28" t="s">
        <v>274</v>
      </c>
      <c r="AL28" t="s">
        <v>274</v>
      </c>
      <c r="AM28">
        <v>0.3</v>
      </c>
      <c r="AN28">
        <v>1.5</v>
      </c>
      <c r="AO28">
        <v>0</v>
      </c>
      <c r="AP28">
        <v>5</v>
      </c>
      <c r="AQ28">
        <v>6</v>
      </c>
      <c r="AR28">
        <v>5.5</v>
      </c>
      <c r="AS28">
        <v>0</v>
      </c>
      <c r="AT28">
        <v>6.5</v>
      </c>
      <c r="AU28">
        <v>6</v>
      </c>
      <c r="AV28">
        <v>4.75</v>
      </c>
      <c r="AW28">
        <v>2.5</v>
      </c>
      <c r="AX28">
        <v>2</v>
      </c>
      <c r="AY28">
        <v>1.2</v>
      </c>
      <c r="AZ28">
        <v>0</v>
      </c>
      <c r="BA28">
        <v>3</v>
      </c>
      <c r="BB28">
        <v>2.25</v>
      </c>
      <c r="BC28">
        <v>0</v>
      </c>
      <c r="BD28" t="s">
        <v>274</v>
      </c>
      <c r="BE28">
        <v>0.2</v>
      </c>
      <c r="BF28">
        <v>1.25</v>
      </c>
      <c r="BG28">
        <v>2.5</v>
      </c>
      <c r="BH28">
        <v>2.5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5.5</v>
      </c>
      <c r="BW28">
        <v>6.5</v>
      </c>
      <c r="BX28">
        <v>7.5</v>
      </c>
      <c r="BY28">
        <v>7</v>
      </c>
      <c r="BZ28">
        <v>7</v>
      </c>
      <c r="CA28">
        <v>6.5</v>
      </c>
      <c r="CB28">
        <v>3.5</v>
      </c>
      <c r="CC28">
        <v>2.5</v>
      </c>
      <c r="CD28" t="s">
        <v>274</v>
      </c>
      <c r="CE28">
        <v>1.2</v>
      </c>
      <c r="CF28">
        <v>1.5</v>
      </c>
      <c r="CG28">
        <v>2.25</v>
      </c>
      <c r="CH28">
        <v>0</v>
      </c>
      <c r="CI28">
        <v>0</v>
      </c>
      <c r="CJ28" t="s">
        <v>274</v>
      </c>
      <c r="CK28">
        <v>0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3">
      <c r="A29" s="2" t="s">
        <v>6</v>
      </c>
    </row>
    <row r="30" spans="1:97" x14ac:dyDescent="0.3">
      <c r="A30" s="2" t="s">
        <v>7</v>
      </c>
    </row>
    <row r="31" spans="1:97" x14ac:dyDescent="0.3">
      <c r="A31" s="2"/>
    </row>
    <row r="32" spans="1:97" x14ac:dyDescent="0.3">
      <c r="A32" s="2"/>
    </row>
    <row r="33" spans="1:97" x14ac:dyDescent="0.3">
      <c r="A33" s="2"/>
    </row>
    <row r="34" spans="1:97" x14ac:dyDescent="0.3">
      <c r="A34" s="2"/>
    </row>
    <row r="35" spans="1:97" x14ac:dyDescent="0.3">
      <c r="A35" s="2"/>
    </row>
    <row r="36" spans="1:97" x14ac:dyDescent="0.3">
      <c r="A36" s="2"/>
    </row>
    <row r="37" spans="1:97" x14ac:dyDescent="0.3">
      <c r="A37" s="2"/>
    </row>
    <row r="38" spans="1:97" x14ac:dyDescent="0.3">
      <c r="A38" s="2"/>
    </row>
    <row r="39" spans="1:97" x14ac:dyDescent="0.3">
      <c r="A39" s="2"/>
    </row>
    <row r="40" spans="1:97" x14ac:dyDescent="0.3">
      <c r="A40" s="5" t="s">
        <v>14</v>
      </c>
    </row>
    <row r="41" spans="1:97" x14ac:dyDescent="0.3">
      <c r="A41" s="2" t="s">
        <v>283</v>
      </c>
      <c r="B41" s="7" t="s">
        <v>282</v>
      </c>
      <c r="C41">
        <v>0</v>
      </c>
      <c r="D41">
        <v>0</v>
      </c>
      <c r="E41">
        <v>92.8</v>
      </c>
      <c r="F41">
        <v>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47.7</v>
      </c>
      <c r="N41">
        <v>0</v>
      </c>
      <c r="O41">
        <v>26.5</v>
      </c>
      <c r="P41">
        <v>0</v>
      </c>
      <c r="Q41">
        <v>0</v>
      </c>
      <c r="R41">
        <v>0</v>
      </c>
      <c r="S41">
        <v>0</v>
      </c>
      <c r="T41">
        <v>0</v>
      </c>
      <c r="U41">
        <v>72</v>
      </c>
      <c r="V41">
        <v>33.6</v>
      </c>
      <c r="W41">
        <v>0</v>
      </c>
      <c r="X41">
        <v>420</v>
      </c>
      <c r="Y41">
        <v>197</v>
      </c>
      <c r="Z41">
        <v>125</v>
      </c>
      <c r="AA41">
        <v>0</v>
      </c>
      <c r="AB41">
        <v>96.1</v>
      </c>
      <c r="AC41">
        <v>62.4</v>
      </c>
      <c r="AD41">
        <v>69.3</v>
      </c>
      <c r="AE41">
        <v>16.78</v>
      </c>
      <c r="AF41">
        <v>59</v>
      </c>
      <c r="AG41">
        <v>270</v>
      </c>
      <c r="AH41">
        <v>0</v>
      </c>
      <c r="AI41">
        <v>333</v>
      </c>
      <c r="AJ41">
        <v>0</v>
      </c>
      <c r="AK41">
        <v>0</v>
      </c>
      <c r="AL41">
        <v>0</v>
      </c>
      <c r="AM41">
        <v>128</v>
      </c>
      <c r="AN41">
        <v>132</v>
      </c>
      <c r="AO41">
        <v>0</v>
      </c>
      <c r="AP41">
        <v>421</v>
      </c>
      <c r="AQ41">
        <v>152</v>
      </c>
      <c r="AR41">
        <v>53.4</v>
      </c>
      <c r="AS41">
        <v>200</v>
      </c>
      <c r="AT41">
        <v>71</v>
      </c>
      <c r="AU41">
        <v>43.3</v>
      </c>
      <c r="AV41">
        <v>105.4</v>
      </c>
      <c r="AW41">
        <v>15.87</v>
      </c>
      <c r="AX41">
        <v>72.7</v>
      </c>
      <c r="AY41">
        <v>83.7</v>
      </c>
      <c r="AZ41">
        <v>115</v>
      </c>
      <c r="BA41">
        <v>417</v>
      </c>
      <c r="BB41">
        <v>0</v>
      </c>
      <c r="BC41">
        <v>0</v>
      </c>
      <c r="BD41">
        <v>0</v>
      </c>
      <c r="BE41">
        <v>205</v>
      </c>
      <c r="BF41">
        <v>332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331</v>
      </c>
      <c r="BW41">
        <v>131</v>
      </c>
      <c r="BX41">
        <v>52.8</v>
      </c>
      <c r="BY41">
        <v>193</v>
      </c>
      <c r="BZ41">
        <v>81.2</v>
      </c>
      <c r="CA41">
        <v>47.1</v>
      </c>
      <c r="CB41">
        <v>105</v>
      </c>
      <c r="CC41">
        <v>22.14</v>
      </c>
      <c r="CD41">
        <v>961</v>
      </c>
      <c r="CE41">
        <v>0</v>
      </c>
      <c r="CF41">
        <v>208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157</v>
      </c>
      <c r="CO41">
        <v>177</v>
      </c>
      <c r="CP41">
        <v>0</v>
      </c>
      <c r="CQ41">
        <v>0</v>
      </c>
      <c r="CR41">
        <v>0</v>
      </c>
      <c r="CS41">
        <v>0</v>
      </c>
    </row>
    <row r="42" spans="1:97" x14ac:dyDescent="0.3">
      <c r="A42" s="2" t="s">
        <v>279</v>
      </c>
      <c r="B42" s="7" t="s">
        <v>278</v>
      </c>
      <c r="C42">
        <v>0.18049999999999999</v>
      </c>
      <c r="D42">
        <v>0.15129999999999999</v>
      </c>
      <c r="E42">
        <v>84.8</v>
      </c>
      <c r="F42">
        <v>200</v>
      </c>
      <c r="G42">
        <v>27.4</v>
      </c>
      <c r="H42">
        <v>0</v>
      </c>
      <c r="I42">
        <v>0</v>
      </c>
      <c r="J42">
        <v>0</v>
      </c>
      <c r="K42">
        <v>2.5909999999999999E-2</v>
      </c>
      <c r="L42">
        <v>0</v>
      </c>
      <c r="M42">
        <v>142</v>
      </c>
      <c r="N42">
        <v>0</v>
      </c>
      <c r="O42">
        <v>237</v>
      </c>
      <c r="P42">
        <v>149</v>
      </c>
      <c r="Q42">
        <v>0</v>
      </c>
      <c r="R42">
        <v>0.20499999999999999</v>
      </c>
      <c r="S42">
        <v>0</v>
      </c>
      <c r="T42">
        <v>0</v>
      </c>
      <c r="U42">
        <v>102.5</v>
      </c>
      <c r="V42">
        <v>201</v>
      </c>
      <c r="W42">
        <v>15.8</v>
      </c>
      <c r="X42">
        <v>21.9</v>
      </c>
      <c r="Y42">
        <v>30.7</v>
      </c>
      <c r="Z42">
        <v>93.9</v>
      </c>
      <c r="AA42">
        <v>7.81</v>
      </c>
      <c r="AB42">
        <v>80.400000000000006</v>
      </c>
      <c r="AC42">
        <v>100</v>
      </c>
      <c r="AD42">
        <v>90.9</v>
      </c>
      <c r="AE42">
        <v>401</v>
      </c>
      <c r="AF42">
        <v>116</v>
      </c>
      <c r="AG42">
        <v>40.6</v>
      </c>
      <c r="AH42">
        <v>60.2</v>
      </c>
      <c r="AI42">
        <v>50.2</v>
      </c>
      <c r="AJ42">
        <v>0</v>
      </c>
      <c r="AK42">
        <v>0.122</v>
      </c>
      <c r="AL42">
        <v>0</v>
      </c>
      <c r="AM42">
        <v>58.2</v>
      </c>
      <c r="AN42">
        <v>35.4</v>
      </c>
      <c r="AO42">
        <v>17.2</v>
      </c>
      <c r="AP42">
        <v>22.6</v>
      </c>
      <c r="AQ42">
        <v>53.7</v>
      </c>
      <c r="AR42">
        <v>138</v>
      </c>
      <c r="AS42">
        <v>50.6</v>
      </c>
      <c r="AT42">
        <v>117</v>
      </c>
      <c r="AU42">
        <v>150</v>
      </c>
      <c r="AV42">
        <v>71.8</v>
      </c>
      <c r="AW42">
        <v>429</v>
      </c>
      <c r="AX42">
        <v>96.6</v>
      </c>
      <c r="AY42">
        <v>81.8</v>
      </c>
      <c r="AZ42">
        <v>66.8</v>
      </c>
      <c r="BA42">
        <v>24.4</v>
      </c>
      <c r="BB42">
        <v>0</v>
      </c>
      <c r="BC42">
        <v>0.44900000000000001</v>
      </c>
      <c r="BD42">
        <v>0</v>
      </c>
      <c r="BE42">
        <v>35.9</v>
      </c>
      <c r="BF42">
        <v>18.399999999999999</v>
      </c>
      <c r="BG42">
        <v>13.4</v>
      </c>
      <c r="BH42">
        <v>11.3</v>
      </c>
      <c r="BI42">
        <v>12.5</v>
      </c>
      <c r="BJ42">
        <v>16.5</v>
      </c>
      <c r="BK42">
        <v>17.899999999999999</v>
      </c>
      <c r="BL42">
        <v>13.3</v>
      </c>
      <c r="BM42">
        <v>0</v>
      </c>
      <c r="BN42">
        <v>10.6</v>
      </c>
      <c r="BO42">
        <v>11.1</v>
      </c>
      <c r="BP42">
        <v>10.7</v>
      </c>
      <c r="BQ42">
        <v>16.2</v>
      </c>
      <c r="BR42">
        <v>14.5</v>
      </c>
      <c r="BS42">
        <v>16.899999999999999</v>
      </c>
      <c r="BT42">
        <v>38.5</v>
      </c>
      <c r="BU42">
        <v>16.399999999999999</v>
      </c>
      <c r="BV42">
        <v>23</v>
      </c>
      <c r="BW42">
        <v>57.5</v>
      </c>
      <c r="BX42">
        <v>173</v>
      </c>
      <c r="BY42">
        <v>48</v>
      </c>
      <c r="BZ42">
        <v>87.6</v>
      </c>
      <c r="CA42">
        <v>147</v>
      </c>
      <c r="CB42">
        <v>71.599999999999994</v>
      </c>
      <c r="CC42">
        <v>318</v>
      </c>
      <c r="CD42">
        <v>8.3000000000000007</v>
      </c>
      <c r="CE42">
        <v>46.1</v>
      </c>
      <c r="CF42">
        <v>35.299999999999997</v>
      </c>
      <c r="CG42">
        <v>7.97</v>
      </c>
      <c r="CH42">
        <v>20</v>
      </c>
      <c r="CI42">
        <v>1.7</v>
      </c>
      <c r="CJ42">
        <v>0</v>
      </c>
      <c r="CK42">
        <v>15</v>
      </c>
      <c r="CL42">
        <v>18.600000000000001</v>
      </c>
      <c r="CM42">
        <v>12</v>
      </c>
      <c r="CN42">
        <v>54</v>
      </c>
      <c r="CO42">
        <v>47</v>
      </c>
      <c r="CP42">
        <v>27.5</v>
      </c>
      <c r="CQ42">
        <v>6.3</v>
      </c>
      <c r="CR42">
        <v>6.74</v>
      </c>
      <c r="CS42">
        <v>0</v>
      </c>
    </row>
    <row r="43" spans="1:97" x14ac:dyDescent="0.3">
      <c r="A43" s="2" t="s">
        <v>276</v>
      </c>
      <c r="B43" s="7" t="s">
        <v>275</v>
      </c>
      <c r="C43">
        <v>0</v>
      </c>
      <c r="D43">
        <v>0</v>
      </c>
      <c r="E43">
        <v>46</v>
      </c>
      <c r="F43">
        <v>11.3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71</v>
      </c>
      <c r="N43">
        <v>0</v>
      </c>
      <c r="O43">
        <v>23.1</v>
      </c>
      <c r="P43">
        <v>2.6</v>
      </c>
      <c r="Q43">
        <v>0</v>
      </c>
      <c r="R43">
        <v>0</v>
      </c>
      <c r="S43">
        <v>0</v>
      </c>
      <c r="T43">
        <v>0</v>
      </c>
      <c r="U43">
        <v>83.3</v>
      </c>
      <c r="V43">
        <v>22.3</v>
      </c>
      <c r="W43">
        <v>0</v>
      </c>
      <c r="X43">
        <v>8.6</v>
      </c>
      <c r="Y43">
        <v>8.4</v>
      </c>
      <c r="Z43">
        <v>4.9000000000000004</v>
      </c>
      <c r="AA43">
        <v>21.7</v>
      </c>
      <c r="AB43">
        <v>11.8</v>
      </c>
      <c r="AC43">
        <v>13</v>
      </c>
      <c r="AD43">
        <v>13.4</v>
      </c>
      <c r="AE43">
        <v>16.5</v>
      </c>
      <c r="AF43">
        <v>30.2</v>
      </c>
      <c r="AG43">
        <v>18</v>
      </c>
      <c r="AH43">
        <v>6</v>
      </c>
      <c r="AI43">
        <v>5.6</v>
      </c>
      <c r="AJ43">
        <v>0</v>
      </c>
      <c r="AK43">
        <v>0</v>
      </c>
      <c r="AL43">
        <v>0</v>
      </c>
      <c r="AM43">
        <v>90</v>
      </c>
      <c r="AN43">
        <v>22.5</v>
      </c>
      <c r="AO43">
        <v>0</v>
      </c>
      <c r="AP43">
        <v>5.7</v>
      </c>
      <c r="AQ43">
        <v>7.3</v>
      </c>
      <c r="AR43">
        <v>4.8</v>
      </c>
      <c r="AS43">
        <v>7.1</v>
      </c>
      <c r="AT43">
        <v>6.4</v>
      </c>
      <c r="AU43">
        <v>8.1999999999999993</v>
      </c>
      <c r="AV43">
        <v>11.8</v>
      </c>
      <c r="AW43">
        <v>18.899999999999999</v>
      </c>
      <c r="AX43">
        <v>30.8</v>
      </c>
      <c r="AY43">
        <v>32.1</v>
      </c>
      <c r="AZ43">
        <v>22</v>
      </c>
      <c r="BA43">
        <v>11</v>
      </c>
      <c r="BB43">
        <v>18</v>
      </c>
      <c r="BC43">
        <v>0</v>
      </c>
      <c r="BD43">
        <v>0</v>
      </c>
      <c r="BE43">
        <v>97</v>
      </c>
      <c r="BF43">
        <v>20.6</v>
      </c>
      <c r="BG43">
        <v>0</v>
      </c>
      <c r="BH43">
        <v>0</v>
      </c>
      <c r="BI43">
        <v>0</v>
      </c>
      <c r="BJ43">
        <v>0</v>
      </c>
      <c r="BK43">
        <v>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5.9</v>
      </c>
      <c r="BW43">
        <v>6.3</v>
      </c>
      <c r="BX43">
        <v>4.5</v>
      </c>
      <c r="BY43">
        <v>6.2</v>
      </c>
      <c r="BZ43">
        <v>5.0999999999999996</v>
      </c>
      <c r="CA43">
        <v>6.4</v>
      </c>
      <c r="CB43">
        <v>8.8000000000000007</v>
      </c>
      <c r="CC43">
        <v>14.2</v>
      </c>
      <c r="CD43">
        <v>60.4</v>
      </c>
      <c r="CE43">
        <v>29.9</v>
      </c>
      <c r="CF43">
        <v>28.9</v>
      </c>
      <c r="CG43">
        <v>13.4</v>
      </c>
      <c r="CH43">
        <v>23.5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</v>
      </c>
      <c r="CO43">
        <v>0</v>
      </c>
      <c r="CP43">
        <v>13.9</v>
      </c>
      <c r="CQ43">
        <v>0</v>
      </c>
      <c r="CR43">
        <v>46.7</v>
      </c>
      <c r="CS43">
        <v>0</v>
      </c>
    </row>
    <row r="44" spans="1:97" x14ac:dyDescent="0.3">
      <c r="A44" s="2" t="s">
        <v>11</v>
      </c>
      <c r="AH44">
        <v>0.67</v>
      </c>
    </row>
    <row r="45" spans="1:97" x14ac:dyDescent="0.3">
      <c r="A45" s="2" t="s">
        <v>277</v>
      </c>
    </row>
    <row r="47" spans="1:97" x14ac:dyDescent="0.3">
      <c r="A47" s="2" t="s">
        <v>246</v>
      </c>
      <c r="B47" t="s">
        <v>244</v>
      </c>
      <c r="C47" s="1">
        <v>13.81</v>
      </c>
      <c r="D47">
        <v>0.95</v>
      </c>
      <c r="E47">
        <v>453.65</v>
      </c>
      <c r="F47">
        <v>1560</v>
      </c>
      <c r="G47">
        <v>2348</v>
      </c>
      <c r="H47">
        <v>3823</v>
      </c>
      <c r="I47">
        <v>63.15</v>
      </c>
      <c r="J47">
        <v>54.36</v>
      </c>
      <c r="K47">
        <v>53.53</v>
      </c>
      <c r="L47">
        <v>24.56</v>
      </c>
      <c r="M47">
        <v>370.95</v>
      </c>
      <c r="N47">
        <v>923</v>
      </c>
      <c r="O47">
        <v>933.43700000000001</v>
      </c>
      <c r="P47">
        <v>1687</v>
      </c>
      <c r="Q47">
        <v>317.3</v>
      </c>
      <c r="R47">
        <v>388.36</v>
      </c>
      <c r="S47">
        <v>171.65</v>
      </c>
      <c r="T47">
        <v>83.8</v>
      </c>
      <c r="U47">
        <v>336.53</v>
      </c>
      <c r="V47">
        <v>1115</v>
      </c>
      <c r="W47">
        <v>1814</v>
      </c>
      <c r="X47">
        <v>1941</v>
      </c>
      <c r="Y47">
        <v>2183</v>
      </c>
      <c r="Z47">
        <v>2180</v>
      </c>
      <c r="AA47">
        <v>1519</v>
      </c>
      <c r="AB47">
        <v>1811</v>
      </c>
      <c r="AC47">
        <v>1768</v>
      </c>
      <c r="AD47">
        <v>1728</v>
      </c>
      <c r="AE47">
        <v>1357.77</v>
      </c>
      <c r="AF47">
        <v>692.68</v>
      </c>
      <c r="AG47">
        <v>302.91000000000003</v>
      </c>
      <c r="AH47">
        <v>1211.4000000000001</v>
      </c>
      <c r="AI47">
        <v>1090</v>
      </c>
      <c r="AJ47">
        <v>493.65</v>
      </c>
      <c r="AK47">
        <v>265.95</v>
      </c>
      <c r="AL47">
        <v>115.79</v>
      </c>
      <c r="AM47">
        <v>312.45999999999998</v>
      </c>
      <c r="AN47">
        <v>1050</v>
      </c>
      <c r="AO47">
        <v>1795</v>
      </c>
      <c r="AP47">
        <v>2128</v>
      </c>
      <c r="AQ47">
        <v>2750</v>
      </c>
      <c r="AR47">
        <v>2896</v>
      </c>
      <c r="AS47">
        <v>2430</v>
      </c>
      <c r="AT47">
        <v>2607</v>
      </c>
      <c r="AU47">
        <v>2237</v>
      </c>
      <c r="AV47">
        <v>1828.05</v>
      </c>
      <c r="AW47">
        <v>1234.93</v>
      </c>
      <c r="AX47">
        <v>594.22</v>
      </c>
      <c r="AY47">
        <v>429.75</v>
      </c>
      <c r="AZ47">
        <v>505.08</v>
      </c>
      <c r="BA47">
        <v>903.78</v>
      </c>
      <c r="BB47">
        <v>722.66</v>
      </c>
      <c r="BC47">
        <v>386.85</v>
      </c>
      <c r="BD47">
        <v>161.36000000000001</v>
      </c>
      <c r="BE47">
        <v>301.58999999999997</v>
      </c>
      <c r="BF47">
        <v>1000</v>
      </c>
      <c r="BG47">
        <v>1191</v>
      </c>
      <c r="BH47">
        <v>1071</v>
      </c>
      <c r="BI47">
        <v>1204</v>
      </c>
      <c r="BJ47">
        <v>1294</v>
      </c>
      <c r="BK47">
        <v>1315</v>
      </c>
      <c r="BL47">
        <v>1347</v>
      </c>
      <c r="BM47">
        <v>1095</v>
      </c>
      <c r="BN47">
        <v>1586</v>
      </c>
      <c r="BO47">
        <v>1629</v>
      </c>
      <c r="BP47">
        <v>1685</v>
      </c>
      <c r="BQ47">
        <v>1747</v>
      </c>
      <c r="BR47">
        <v>1802</v>
      </c>
      <c r="BS47">
        <v>1818</v>
      </c>
      <c r="BT47">
        <v>1092</v>
      </c>
      <c r="BU47">
        <v>1936</v>
      </c>
      <c r="BV47">
        <v>2506</v>
      </c>
      <c r="BW47">
        <v>3290</v>
      </c>
      <c r="BX47">
        <v>3695</v>
      </c>
      <c r="BY47">
        <v>3459</v>
      </c>
      <c r="BZ47">
        <v>3306</v>
      </c>
      <c r="CA47">
        <v>2719</v>
      </c>
      <c r="CB47">
        <v>2041.55</v>
      </c>
      <c r="CC47">
        <v>1337.33</v>
      </c>
      <c r="CD47">
        <v>234.32</v>
      </c>
      <c r="CE47">
        <v>577</v>
      </c>
      <c r="CF47">
        <v>600.61</v>
      </c>
      <c r="CG47">
        <v>544.54999999999995</v>
      </c>
      <c r="CH47">
        <v>527</v>
      </c>
      <c r="CI47">
        <v>575</v>
      </c>
      <c r="CJ47">
        <v>202</v>
      </c>
      <c r="CK47">
        <v>300</v>
      </c>
      <c r="CL47">
        <v>973</v>
      </c>
      <c r="CM47">
        <v>1324</v>
      </c>
      <c r="CN47">
        <v>2023</v>
      </c>
      <c r="CO47">
        <v>1845</v>
      </c>
      <c r="CP47">
        <v>1408</v>
      </c>
      <c r="CQ47">
        <v>917</v>
      </c>
      <c r="CR47">
        <v>913</v>
      </c>
      <c r="CS47">
        <v>1449</v>
      </c>
    </row>
    <row r="48" spans="1:97" x14ac:dyDescent="0.3">
      <c r="A48" s="2" t="s">
        <v>245</v>
      </c>
      <c r="B48" t="s">
        <v>244</v>
      </c>
      <c r="C48" s="1">
        <v>20.28</v>
      </c>
      <c r="D48">
        <v>4.22</v>
      </c>
      <c r="E48">
        <v>1615</v>
      </c>
      <c r="F48">
        <v>2744</v>
      </c>
      <c r="G48">
        <v>4273</v>
      </c>
      <c r="H48">
        <v>4098</v>
      </c>
      <c r="I48">
        <v>77.36</v>
      </c>
      <c r="J48">
        <v>90.2</v>
      </c>
      <c r="K48">
        <v>85.03</v>
      </c>
      <c r="L48">
        <v>27.07</v>
      </c>
      <c r="M48">
        <v>1156</v>
      </c>
      <c r="N48">
        <v>1363</v>
      </c>
      <c r="O48">
        <v>2792</v>
      </c>
      <c r="P48">
        <v>3538</v>
      </c>
      <c r="Q48">
        <v>553.65</v>
      </c>
      <c r="R48">
        <v>717.75</v>
      </c>
      <c r="S48">
        <v>239.11</v>
      </c>
      <c r="T48">
        <v>87.3</v>
      </c>
      <c r="U48">
        <v>1032</v>
      </c>
      <c r="V48">
        <v>1757</v>
      </c>
      <c r="W48">
        <v>3109</v>
      </c>
      <c r="X48">
        <v>3560</v>
      </c>
      <c r="Y48">
        <v>3680</v>
      </c>
      <c r="Z48">
        <v>2944</v>
      </c>
      <c r="AA48">
        <v>2334</v>
      </c>
      <c r="AB48">
        <v>3134</v>
      </c>
      <c r="AC48">
        <v>3200</v>
      </c>
      <c r="AD48">
        <v>3186</v>
      </c>
      <c r="AE48">
        <v>2835</v>
      </c>
      <c r="AF48">
        <v>1180</v>
      </c>
      <c r="AG48">
        <v>2477</v>
      </c>
      <c r="AH48">
        <v>3106</v>
      </c>
      <c r="AI48">
        <v>887</v>
      </c>
      <c r="AJ48">
        <v>958</v>
      </c>
      <c r="AK48">
        <v>331.95</v>
      </c>
      <c r="AL48">
        <v>119.93</v>
      </c>
      <c r="AM48">
        <v>961</v>
      </c>
      <c r="AN48">
        <v>1655</v>
      </c>
      <c r="AO48">
        <v>3618</v>
      </c>
      <c r="AP48">
        <v>4682</v>
      </c>
      <c r="AQ48">
        <v>5017</v>
      </c>
      <c r="AR48">
        <v>4912</v>
      </c>
      <c r="AS48">
        <v>4538</v>
      </c>
      <c r="AT48">
        <v>4423</v>
      </c>
      <c r="AU48">
        <v>3968</v>
      </c>
      <c r="AV48">
        <v>3236</v>
      </c>
      <c r="AW48">
        <v>2435</v>
      </c>
      <c r="AX48">
        <v>1040</v>
      </c>
      <c r="AY48">
        <v>2345</v>
      </c>
      <c r="AZ48">
        <v>2875</v>
      </c>
      <c r="BA48">
        <v>1860</v>
      </c>
      <c r="BB48">
        <v>1261</v>
      </c>
      <c r="BC48">
        <v>457.55</v>
      </c>
      <c r="BD48">
        <v>165.03</v>
      </c>
      <c r="BE48">
        <v>944</v>
      </c>
      <c r="BF48">
        <v>2170</v>
      </c>
      <c r="BG48">
        <v>3737</v>
      </c>
      <c r="BH48">
        <v>3697</v>
      </c>
      <c r="BI48">
        <v>3793</v>
      </c>
      <c r="BJ48">
        <v>3347</v>
      </c>
      <c r="BK48">
        <v>3273</v>
      </c>
      <c r="BL48">
        <v>2067</v>
      </c>
      <c r="BM48">
        <v>1802</v>
      </c>
      <c r="BN48">
        <v>3546</v>
      </c>
      <c r="BO48">
        <v>3503</v>
      </c>
      <c r="BP48">
        <v>2840</v>
      </c>
      <c r="BQ48">
        <v>2973</v>
      </c>
      <c r="BR48">
        <v>3141</v>
      </c>
      <c r="BS48">
        <v>2223</v>
      </c>
      <c r="BT48">
        <v>1469</v>
      </c>
      <c r="BU48">
        <v>3675</v>
      </c>
      <c r="BV48">
        <v>4876</v>
      </c>
      <c r="BW48">
        <v>5731</v>
      </c>
      <c r="BX48">
        <v>5828</v>
      </c>
      <c r="BY48">
        <v>5869</v>
      </c>
      <c r="BZ48">
        <v>5285</v>
      </c>
      <c r="CA48">
        <v>4701</v>
      </c>
      <c r="CB48">
        <v>4098</v>
      </c>
      <c r="CC48">
        <v>3129</v>
      </c>
      <c r="CD48">
        <v>629.88</v>
      </c>
      <c r="CE48">
        <v>1746</v>
      </c>
      <c r="CF48">
        <v>2022</v>
      </c>
      <c r="CG48">
        <v>1837</v>
      </c>
      <c r="CH48">
        <v>1235</v>
      </c>
      <c r="CJ48">
        <v>211.45</v>
      </c>
      <c r="CL48">
        <v>1413</v>
      </c>
      <c r="CM48">
        <v>3471</v>
      </c>
      <c r="CN48">
        <v>5061</v>
      </c>
      <c r="CP48">
        <v>4404</v>
      </c>
      <c r="CQ48">
        <v>4175</v>
      </c>
      <c r="CR48">
        <v>3501</v>
      </c>
      <c r="CS48">
        <v>2284</v>
      </c>
    </row>
    <row r="49" spans="1:1" x14ac:dyDescent="0.3">
      <c r="A49" s="2" t="s">
        <v>16</v>
      </c>
    </row>
    <row r="50" spans="1:1" x14ac:dyDescent="0.3">
      <c r="A50" s="2" t="s">
        <v>17</v>
      </c>
    </row>
    <row r="51" spans="1:1" x14ac:dyDescent="0.3">
      <c r="A51" s="2" t="s">
        <v>18</v>
      </c>
    </row>
    <row r="52" spans="1:1" x14ac:dyDescent="0.3">
      <c r="A52" s="2" t="s">
        <v>19</v>
      </c>
    </row>
    <row r="53" spans="1:1" x14ac:dyDescent="0.3">
      <c r="A53" s="2"/>
    </row>
    <row r="54" spans="1:1" x14ac:dyDescent="0.3">
      <c r="A54" s="2" t="s">
        <v>20</v>
      </c>
    </row>
    <row r="55" spans="1:1" x14ac:dyDescent="0.3">
      <c r="A55" s="2" t="s">
        <v>21</v>
      </c>
    </row>
    <row r="56" spans="1:1" x14ac:dyDescent="0.3">
      <c r="A56" s="2" t="s">
        <v>22</v>
      </c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97" x14ac:dyDescent="0.3">
      <c r="A65" s="2"/>
    </row>
    <row r="66" spans="1:97" x14ac:dyDescent="0.3">
      <c r="A66" s="4" t="s">
        <v>15</v>
      </c>
    </row>
    <row r="67" spans="1:97" x14ac:dyDescent="0.3">
      <c r="A67" s="2" t="s">
        <v>248</v>
      </c>
      <c r="B67" t="s">
        <v>247</v>
      </c>
      <c r="C67" s="1">
        <v>13.598000000000001</v>
      </c>
      <c r="D67">
        <v>24.587</v>
      </c>
      <c r="E67">
        <v>5.3920000000000003</v>
      </c>
      <c r="F67">
        <v>9.3230000000000004</v>
      </c>
      <c r="G67">
        <v>8.298</v>
      </c>
      <c r="H67">
        <v>11.26</v>
      </c>
      <c r="I67">
        <v>14.534000000000001</v>
      </c>
      <c r="J67">
        <v>13.618</v>
      </c>
      <c r="K67">
        <v>17.422999999999998</v>
      </c>
      <c r="L67">
        <v>21.565000000000001</v>
      </c>
      <c r="M67">
        <v>5.1390000000000002</v>
      </c>
      <c r="N67">
        <v>7.6459999999999999</v>
      </c>
      <c r="O67">
        <v>5.9859999999999998</v>
      </c>
      <c r="P67">
        <v>8.1519999999999992</v>
      </c>
      <c r="Q67">
        <v>10.487</v>
      </c>
      <c r="R67">
        <v>10.36</v>
      </c>
      <c r="S67">
        <v>12.968</v>
      </c>
      <c r="T67">
        <v>15.76</v>
      </c>
      <c r="U67">
        <v>4.3410000000000002</v>
      </c>
      <c r="V67">
        <v>6.1130000000000004</v>
      </c>
      <c r="W67">
        <v>6.5609999999999999</v>
      </c>
      <c r="X67">
        <v>6.8280000000000003</v>
      </c>
      <c r="Y67">
        <v>6.7460000000000004</v>
      </c>
      <c r="Z67">
        <v>6.7670000000000003</v>
      </c>
      <c r="AA67">
        <v>7.4340000000000002</v>
      </c>
      <c r="AB67">
        <v>7.9020000000000001</v>
      </c>
      <c r="AC67">
        <v>7.8810000000000002</v>
      </c>
      <c r="AD67">
        <v>7.64</v>
      </c>
      <c r="AE67">
        <v>7.726</v>
      </c>
      <c r="AF67">
        <v>9.3940000000000001</v>
      </c>
      <c r="AG67">
        <v>5.9989999999999997</v>
      </c>
      <c r="AH67">
        <v>7.9</v>
      </c>
      <c r="AI67">
        <v>9.8149999999999995</v>
      </c>
      <c r="AJ67">
        <v>9.7520000000000007</v>
      </c>
      <c r="AK67">
        <v>11.814</v>
      </c>
      <c r="AL67">
        <v>14</v>
      </c>
      <c r="AM67">
        <v>4.1769999999999996</v>
      </c>
      <c r="AN67">
        <v>5.6950000000000003</v>
      </c>
      <c r="AO67">
        <v>6.2169999999999996</v>
      </c>
      <c r="AP67">
        <v>6.6340000000000003</v>
      </c>
      <c r="AQ67">
        <v>6.7590000000000003</v>
      </c>
      <c r="AR67">
        <v>7.0919999999999996</v>
      </c>
      <c r="AS67">
        <v>7.28</v>
      </c>
      <c r="AT67">
        <v>7.3609999999999998</v>
      </c>
      <c r="AU67">
        <v>7.4589999999999996</v>
      </c>
      <c r="AV67">
        <v>8.3369999999999997</v>
      </c>
      <c r="AW67">
        <v>7.5759999999999996</v>
      </c>
      <c r="AX67">
        <v>8.9939999999999998</v>
      </c>
      <c r="AY67">
        <v>5.7859999999999996</v>
      </c>
      <c r="AZ67">
        <v>7.3440000000000003</v>
      </c>
      <c r="BA67">
        <v>8.64</v>
      </c>
      <c r="BB67">
        <v>9.01</v>
      </c>
      <c r="BC67">
        <v>10.451000000000001</v>
      </c>
      <c r="BD67">
        <v>12.13</v>
      </c>
      <c r="BE67">
        <v>3.8940000000000001</v>
      </c>
      <c r="BF67">
        <v>5.2119999999999997</v>
      </c>
      <c r="BG67">
        <v>5.577</v>
      </c>
      <c r="BH67">
        <v>5.5389999999999997</v>
      </c>
      <c r="BI67">
        <v>5.4640000000000004</v>
      </c>
      <c r="BJ67">
        <v>5.5250000000000004</v>
      </c>
      <c r="BK67">
        <v>5.55</v>
      </c>
      <c r="BL67">
        <v>5.6440000000000001</v>
      </c>
      <c r="BM67">
        <v>5.67</v>
      </c>
      <c r="BN67">
        <v>6.15</v>
      </c>
      <c r="BO67">
        <v>5.8639999999999999</v>
      </c>
      <c r="BP67">
        <v>5.9390000000000001</v>
      </c>
      <c r="BQ67">
        <v>6.0220000000000002</v>
      </c>
      <c r="BR67">
        <v>6.1079999999999997</v>
      </c>
      <c r="BS67">
        <v>6.1840000000000002</v>
      </c>
      <c r="BT67">
        <v>6.2539999999999996</v>
      </c>
      <c r="BU67">
        <v>5.4260000000000002</v>
      </c>
      <c r="BV67">
        <v>6.8250000000000002</v>
      </c>
      <c r="BW67">
        <v>7.89</v>
      </c>
      <c r="BX67">
        <v>7.98</v>
      </c>
      <c r="BY67">
        <v>7.88</v>
      </c>
      <c r="BZ67">
        <v>8.6999999999999993</v>
      </c>
      <c r="CA67">
        <v>9.1</v>
      </c>
      <c r="CB67">
        <v>9</v>
      </c>
      <c r="CC67">
        <v>9.2260000000000009</v>
      </c>
      <c r="CD67">
        <v>10.438000000000001</v>
      </c>
      <c r="CE67">
        <v>6.1079999999999997</v>
      </c>
      <c r="CF67">
        <v>7.4169999999999998</v>
      </c>
      <c r="CG67">
        <v>7.2889999999999997</v>
      </c>
      <c r="CH67">
        <v>8.4169999999999998</v>
      </c>
      <c r="CI67">
        <v>9.5</v>
      </c>
      <c r="CJ67">
        <v>10.744999999999999</v>
      </c>
      <c r="CK67">
        <v>3.9</v>
      </c>
      <c r="CL67">
        <v>5.2789999999999999</v>
      </c>
      <c r="CM67">
        <v>5.17</v>
      </c>
      <c r="CN67">
        <v>6.08</v>
      </c>
      <c r="CO67">
        <v>5.89</v>
      </c>
      <c r="CP67">
        <v>6.194</v>
      </c>
      <c r="CQ67">
        <v>6.266</v>
      </c>
      <c r="CR67">
        <v>6.06</v>
      </c>
      <c r="CS67">
        <v>5.9930000000000003</v>
      </c>
    </row>
    <row r="68" spans="1:97" x14ac:dyDescent="0.3">
      <c r="A68" s="2" t="s">
        <v>249</v>
      </c>
    </row>
    <row r="69" spans="1:97" x14ac:dyDescent="0.3">
      <c r="A69" s="2" t="s">
        <v>250</v>
      </c>
    </row>
    <row r="70" spans="1:97" x14ac:dyDescent="0.3">
      <c r="A70" s="2" t="s">
        <v>239</v>
      </c>
      <c r="B70" t="s">
        <v>247</v>
      </c>
      <c r="C70" s="1">
        <v>0.754</v>
      </c>
      <c r="D70" t="s">
        <v>259</v>
      </c>
      <c r="E70">
        <v>0.61799999999999999</v>
      </c>
      <c r="F70" t="s">
        <v>258</v>
      </c>
      <c r="G70">
        <v>0.27700000000000002</v>
      </c>
      <c r="H70">
        <v>1.2629999999999999</v>
      </c>
      <c r="I70" t="s">
        <v>261</v>
      </c>
      <c r="J70">
        <v>1.4610000000000001</v>
      </c>
      <c r="K70">
        <v>3.339</v>
      </c>
      <c r="L70" t="s">
        <v>262</v>
      </c>
      <c r="M70">
        <v>0.54800000000000004</v>
      </c>
      <c r="N70" t="s">
        <v>263</v>
      </c>
      <c r="O70">
        <v>0.441</v>
      </c>
      <c r="P70">
        <v>1.385</v>
      </c>
      <c r="Q70">
        <v>0.746</v>
      </c>
      <c r="R70">
        <v>2.077</v>
      </c>
      <c r="S70">
        <v>3.617</v>
      </c>
      <c r="T70" t="s">
        <v>264</v>
      </c>
      <c r="U70">
        <v>0.501</v>
      </c>
      <c r="V70" t="s">
        <v>265</v>
      </c>
      <c r="W70">
        <v>0.188</v>
      </c>
      <c r="X70">
        <v>7.9000000000000001E-2</v>
      </c>
      <c r="Y70">
        <v>0.52500000000000002</v>
      </c>
      <c r="Z70">
        <v>0.66600000000000004</v>
      </c>
      <c r="AA70" t="s">
        <v>266</v>
      </c>
      <c r="AB70">
        <v>0.16300000000000001</v>
      </c>
      <c r="AC70">
        <v>0.66100000000000003</v>
      </c>
      <c r="AD70">
        <v>1.1559999999999999</v>
      </c>
      <c r="AE70">
        <v>1.228</v>
      </c>
      <c r="AF70" t="s">
        <v>269</v>
      </c>
      <c r="AG70">
        <v>0.3</v>
      </c>
      <c r="AH70">
        <v>1.35</v>
      </c>
      <c r="AI70">
        <v>0.81</v>
      </c>
      <c r="AJ70">
        <v>2.0209999999999999</v>
      </c>
      <c r="AK70">
        <v>3.3650000000000002</v>
      </c>
      <c r="AM70">
        <v>0.46800000000000003</v>
      </c>
      <c r="AO70">
        <v>0.307</v>
      </c>
      <c r="AP70">
        <v>0.42599999999999999</v>
      </c>
      <c r="AQ70">
        <v>0.89300000000000002</v>
      </c>
      <c r="AR70">
        <v>0.746</v>
      </c>
      <c r="AS70">
        <v>0.55000000000000004</v>
      </c>
      <c r="AT70">
        <v>1.05</v>
      </c>
      <c r="AU70">
        <v>1.137</v>
      </c>
      <c r="AV70">
        <v>0.55700000000000005</v>
      </c>
      <c r="AW70">
        <v>1.302</v>
      </c>
      <c r="AY70">
        <v>0.3</v>
      </c>
      <c r="AZ70">
        <v>1.2</v>
      </c>
      <c r="BA70">
        <v>1.07</v>
      </c>
      <c r="BB70">
        <v>1.9710000000000001</v>
      </c>
      <c r="BC70">
        <v>3.0590000000000002</v>
      </c>
      <c r="BE70">
        <v>0.47199999999999998</v>
      </c>
      <c r="BG70">
        <v>0.5</v>
      </c>
      <c r="BH70">
        <v>0.5</v>
      </c>
      <c r="BW70">
        <v>0.32200000000000001</v>
      </c>
      <c r="BX70">
        <v>0.81499999999999995</v>
      </c>
      <c r="BY70">
        <v>0.15</v>
      </c>
      <c r="BZ70">
        <v>1.1000000000000001</v>
      </c>
      <c r="CA70">
        <v>1.5649999999999999</v>
      </c>
      <c r="CB70">
        <v>2.1280000000000001</v>
      </c>
      <c r="CC70">
        <v>2.3090000000000002</v>
      </c>
      <c r="CE70">
        <v>0.2</v>
      </c>
      <c r="CF70">
        <v>0.36</v>
      </c>
      <c r="CG70">
        <v>0.94599999999999995</v>
      </c>
      <c r="CH70">
        <v>1.9</v>
      </c>
      <c r="CI70">
        <v>2.8</v>
      </c>
      <c r="CK70">
        <v>0.47</v>
      </c>
    </row>
    <row r="71" spans="1:97" x14ac:dyDescent="0.3">
      <c r="A71" s="2" t="s">
        <v>10</v>
      </c>
      <c r="B71" t="s">
        <v>251</v>
      </c>
      <c r="C71">
        <v>2.2000000000000002</v>
      </c>
      <c r="E71">
        <v>0.98</v>
      </c>
      <c r="F71">
        <v>1.57</v>
      </c>
      <c r="G71">
        <v>2.04</v>
      </c>
      <c r="H71">
        <v>2.5499999999999998</v>
      </c>
      <c r="I71">
        <v>3.04</v>
      </c>
      <c r="J71">
        <v>3.44</v>
      </c>
      <c r="K71">
        <v>3.98</v>
      </c>
      <c r="M71">
        <v>0.93</v>
      </c>
      <c r="N71">
        <v>1.31</v>
      </c>
      <c r="O71">
        <v>1.61</v>
      </c>
      <c r="P71">
        <v>1.9</v>
      </c>
      <c r="Q71">
        <v>2.19</v>
      </c>
      <c r="R71">
        <v>2.58</v>
      </c>
      <c r="S71">
        <v>3.16</v>
      </c>
      <c r="U71">
        <v>0.82</v>
      </c>
      <c r="V71">
        <v>1</v>
      </c>
      <c r="W71">
        <v>1.36</v>
      </c>
      <c r="X71">
        <v>1.54</v>
      </c>
      <c r="Y71">
        <v>1.63</v>
      </c>
      <c r="Z71">
        <v>1.66</v>
      </c>
      <c r="AA71">
        <v>1.55</v>
      </c>
      <c r="AB71">
        <v>1.83</v>
      </c>
      <c r="AC71">
        <v>1.88</v>
      </c>
      <c r="AD71">
        <v>1.91</v>
      </c>
      <c r="AE71">
        <v>1.9</v>
      </c>
      <c r="AF71">
        <v>1.65</v>
      </c>
      <c r="AG71">
        <v>1.81</v>
      </c>
      <c r="AH71">
        <v>2.0099999999999998</v>
      </c>
      <c r="AI71">
        <v>2.1800000000000002</v>
      </c>
      <c r="AJ71">
        <v>2.5499999999999998</v>
      </c>
      <c r="AK71">
        <v>2.96</v>
      </c>
      <c r="AL71">
        <v>3</v>
      </c>
      <c r="AM71">
        <v>0.82</v>
      </c>
      <c r="AN71">
        <v>0.95</v>
      </c>
      <c r="AO71">
        <v>1.22</v>
      </c>
      <c r="AP71">
        <v>1.33</v>
      </c>
      <c r="AQ71">
        <v>1.6</v>
      </c>
      <c r="AR71">
        <v>2.16</v>
      </c>
      <c r="AS71">
        <v>1.9</v>
      </c>
      <c r="AT71">
        <v>2.2000000000000002</v>
      </c>
      <c r="AU71">
        <v>2.2799999999999998</v>
      </c>
      <c r="AV71">
        <v>2.2000000000000002</v>
      </c>
      <c r="AW71">
        <v>1.93</v>
      </c>
      <c r="AX71">
        <v>1.69</v>
      </c>
      <c r="AY71">
        <v>1.78</v>
      </c>
      <c r="AZ71">
        <v>1.96</v>
      </c>
      <c r="BA71">
        <v>2.0499999999999998</v>
      </c>
      <c r="BB71">
        <v>2.1</v>
      </c>
      <c r="BC71">
        <v>2.66</v>
      </c>
      <c r="BD71">
        <v>2.6</v>
      </c>
      <c r="BE71">
        <v>0.79</v>
      </c>
      <c r="BF71">
        <v>0.89</v>
      </c>
      <c r="BG71">
        <v>1.1000000000000001</v>
      </c>
      <c r="BH71">
        <v>1.1200000000000001</v>
      </c>
      <c r="BI71">
        <v>1.1299999999999999</v>
      </c>
      <c r="BJ71">
        <v>1.1399999999999999</v>
      </c>
      <c r="BL71">
        <v>1.17</v>
      </c>
      <c r="BN71">
        <v>1.2</v>
      </c>
      <c r="BP71">
        <v>1.22</v>
      </c>
      <c r="BQ71">
        <v>1.23</v>
      </c>
      <c r="BR71">
        <v>1.24</v>
      </c>
      <c r="BS71">
        <v>1.25</v>
      </c>
      <c r="BU71">
        <v>1.27</v>
      </c>
      <c r="BV71">
        <v>1.3</v>
      </c>
      <c r="BW71">
        <v>1.5</v>
      </c>
      <c r="BX71">
        <v>2.36</v>
      </c>
      <c r="BY71">
        <v>1.9</v>
      </c>
      <c r="BZ71">
        <v>2.2000000000000002</v>
      </c>
      <c r="CA71">
        <v>2.2000000000000002</v>
      </c>
      <c r="CB71">
        <v>2.2799999999999998</v>
      </c>
      <c r="CC71">
        <v>2.54</v>
      </c>
      <c r="CD71">
        <v>2</v>
      </c>
      <c r="CE71">
        <v>1.62</v>
      </c>
      <c r="CF71">
        <v>2.33</v>
      </c>
      <c r="CG71">
        <v>2.02</v>
      </c>
      <c r="CH71">
        <v>2</v>
      </c>
      <c r="CI71">
        <v>2.2000000000000002</v>
      </c>
      <c r="CK71">
        <v>0.7</v>
      </c>
      <c r="CL71">
        <v>0.9</v>
      </c>
      <c r="CM71">
        <v>1.1000000000000001</v>
      </c>
      <c r="CN71">
        <v>1.3</v>
      </c>
      <c r="CO71">
        <v>1.5</v>
      </c>
      <c r="CP71">
        <v>1.38</v>
      </c>
      <c r="CQ71">
        <v>1.36</v>
      </c>
      <c r="CR71">
        <v>1.28</v>
      </c>
      <c r="CS71">
        <v>1.3</v>
      </c>
    </row>
    <row r="72" spans="1:97" x14ac:dyDescent="0.3">
      <c r="A72" s="2" t="s">
        <v>10</v>
      </c>
      <c r="B72" t="s">
        <v>257</v>
      </c>
    </row>
    <row r="74" spans="1:97" x14ac:dyDescent="0.3">
      <c r="A74" s="2" t="s">
        <v>289</v>
      </c>
      <c r="B74" t="s">
        <v>288</v>
      </c>
      <c r="C74">
        <v>0</v>
      </c>
      <c r="D74">
        <v>1.38E-2</v>
      </c>
      <c r="E74">
        <v>3</v>
      </c>
      <c r="F74">
        <v>12.2</v>
      </c>
      <c r="G74">
        <v>50.2</v>
      </c>
      <c r="H74">
        <v>0</v>
      </c>
      <c r="I74">
        <v>0</v>
      </c>
      <c r="J74">
        <v>0</v>
      </c>
      <c r="K74">
        <v>0</v>
      </c>
      <c r="L74">
        <v>0.33500000000000002</v>
      </c>
      <c r="M74">
        <v>2.6</v>
      </c>
      <c r="N74">
        <v>8.48</v>
      </c>
      <c r="O74">
        <v>10.71</v>
      </c>
      <c r="P74">
        <v>50.21</v>
      </c>
      <c r="Q74">
        <v>0</v>
      </c>
      <c r="R74">
        <v>0</v>
      </c>
      <c r="S74">
        <v>0</v>
      </c>
      <c r="T74">
        <v>1.18</v>
      </c>
      <c r="U74">
        <v>2.33</v>
      </c>
      <c r="V74">
        <v>8.5399999999999991</v>
      </c>
      <c r="W74">
        <v>14.1</v>
      </c>
      <c r="X74">
        <v>14.15</v>
      </c>
      <c r="Y74">
        <v>21.5</v>
      </c>
      <c r="Z74">
        <v>21</v>
      </c>
      <c r="AA74">
        <v>12.91</v>
      </c>
      <c r="AB74">
        <v>13.81</v>
      </c>
      <c r="AC74">
        <v>16.059999999999999</v>
      </c>
      <c r="AD74">
        <v>17.48</v>
      </c>
      <c r="AE74">
        <v>13.26</v>
      </c>
      <c r="AF74">
        <v>7.32</v>
      </c>
      <c r="AG74">
        <v>5.59</v>
      </c>
      <c r="AH74">
        <v>36.94</v>
      </c>
      <c r="AI74">
        <v>0</v>
      </c>
      <c r="AJ74">
        <v>0</v>
      </c>
      <c r="AK74">
        <v>0</v>
      </c>
      <c r="AL74">
        <v>1.64</v>
      </c>
      <c r="AM74">
        <v>2.19</v>
      </c>
      <c r="AN74">
        <v>7.43</v>
      </c>
      <c r="AO74">
        <v>11.42</v>
      </c>
      <c r="AP74">
        <v>14</v>
      </c>
      <c r="AQ74">
        <v>30</v>
      </c>
      <c r="AR74">
        <v>37.479999999999997</v>
      </c>
      <c r="AS74">
        <v>33.29</v>
      </c>
      <c r="AT74">
        <v>38.590000000000003</v>
      </c>
      <c r="AU74">
        <v>26.59</v>
      </c>
      <c r="AV74">
        <v>16.739999999999998</v>
      </c>
      <c r="AW74">
        <v>11.28</v>
      </c>
      <c r="AX74">
        <v>6.21</v>
      </c>
      <c r="AY74">
        <v>3.2810000000000001</v>
      </c>
      <c r="AZ74">
        <v>0</v>
      </c>
      <c r="BA74">
        <v>19.79</v>
      </c>
      <c r="BB74">
        <v>17.489999999999998</v>
      </c>
      <c r="BC74">
        <v>0</v>
      </c>
      <c r="BD74">
        <v>2.27</v>
      </c>
      <c r="BE74">
        <v>2.09</v>
      </c>
      <c r="BF74">
        <v>7.12</v>
      </c>
      <c r="BG74">
        <v>6.2</v>
      </c>
      <c r="BH74">
        <v>5.46</v>
      </c>
      <c r="BI74">
        <v>6.89</v>
      </c>
      <c r="BJ74">
        <v>7.14</v>
      </c>
      <c r="BK74">
        <v>7.13</v>
      </c>
      <c r="BL74">
        <v>8.6199999999999992</v>
      </c>
      <c r="BM74">
        <v>9.2100000000000009</v>
      </c>
      <c r="BN74">
        <v>10.050000000000001</v>
      </c>
      <c r="BO74">
        <v>10.15</v>
      </c>
      <c r="BP74">
        <v>11.06</v>
      </c>
      <c r="BQ74">
        <v>17</v>
      </c>
      <c r="BR74">
        <v>19.899999999999999</v>
      </c>
      <c r="BS74">
        <v>16.84</v>
      </c>
      <c r="BT74">
        <v>7.66</v>
      </c>
      <c r="BU74">
        <v>0</v>
      </c>
      <c r="BV74">
        <v>27.2</v>
      </c>
      <c r="BW74">
        <v>36.57</v>
      </c>
      <c r="BX74">
        <v>52.31</v>
      </c>
      <c r="BY74">
        <v>60.43</v>
      </c>
      <c r="BZ74">
        <v>31</v>
      </c>
      <c r="CA74">
        <v>41.12</v>
      </c>
      <c r="CB74">
        <v>22.17</v>
      </c>
      <c r="CC74">
        <v>12.55</v>
      </c>
      <c r="CD74">
        <v>2.29</v>
      </c>
      <c r="CE74">
        <v>4.1399999999999997</v>
      </c>
      <c r="CF74">
        <v>4.7699999999999996</v>
      </c>
      <c r="CG74">
        <v>11.3</v>
      </c>
      <c r="CH74">
        <v>0</v>
      </c>
      <c r="CI74">
        <v>0</v>
      </c>
      <c r="CJ74">
        <v>3.2469999999999999</v>
      </c>
      <c r="CK74">
        <v>0</v>
      </c>
      <c r="CL74">
        <v>8.5</v>
      </c>
      <c r="CM74">
        <v>14</v>
      </c>
      <c r="CN74">
        <v>13.81</v>
      </c>
      <c r="CO74">
        <v>12.34</v>
      </c>
      <c r="CP74">
        <v>9.14</v>
      </c>
      <c r="CQ74">
        <v>5.19</v>
      </c>
      <c r="CR74">
        <v>2.82</v>
      </c>
      <c r="CS74">
        <v>13.85</v>
      </c>
    </row>
    <row r="75" spans="1:97" x14ac:dyDescent="0.3">
      <c r="A75" s="2" t="s">
        <v>9</v>
      </c>
      <c r="B75" t="s">
        <v>288</v>
      </c>
      <c r="C75">
        <v>0</v>
      </c>
      <c r="D75">
        <v>8.2900000000000001E-2</v>
      </c>
      <c r="E75">
        <v>136</v>
      </c>
      <c r="F75">
        <v>292</v>
      </c>
      <c r="G75">
        <v>508</v>
      </c>
      <c r="H75">
        <v>0</v>
      </c>
      <c r="I75">
        <v>0</v>
      </c>
      <c r="J75">
        <v>0</v>
      </c>
      <c r="K75">
        <v>6.51</v>
      </c>
      <c r="L75">
        <v>1.71</v>
      </c>
      <c r="M75">
        <v>97.42</v>
      </c>
      <c r="N75">
        <v>128</v>
      </c>
      <c r="O75">
        <v>284</v>
      </c>
      <c r="P75">
        <v>383</v>
      </c>
      <c r="Q75">
        <v>0</v>
      </c>
      <c r="R75">
        <v>0</v>
      </c>
      <c r="S75">
        <v>0</v>
      </c>
      <c r="T75">
        <v>6.53</v>
      </c>
      <c r="U75">
        <v>76.900000000000006</v>
      </c>
      <c r="V75">
        <v>0</v>
      </c>
      <c r="W75">
        <v>332.7</v>
      </c>
      <c r="X75">
        <v>425</v>
      </c>
      <c r="Y75">
        <v>444</v>
      </c>
      <c r="Z75">
        <v>347</v>
      </c>
      <c r="AA75">
        <v>221</v>
      </c>
      <c r="AB75">
        <v>340</v>
      </c>
      <c r="AC75">
        <v>377</v>
      </c>
      <c r="AD75">
        <v>379</v>
      </c>
      <c r="AE75">
        <v>300.39999999999998</v>
      </c>
      <c r="AF75">
        <v>115</v>
      </c>
      <c r="AG75">
        <v>256</v>
      </c>
      <c r="AH75">
        <v>334</v>
      </c>
      <c r="AI75">
        <v>34.76</v>
      </c>
      <c r="AJ75">
        <v>95.48</v>
      </c>
      <c r="AK75">
        <v>0</v>
      </c>
      <c r="AL75">
        <v>9.08</v>
      </c>
      <c r="AM75">
        <v>69</v>
      </c>
      <c r="AN75">
        <v>141</v>
      </c>
      <c r="AO75">
        <v>363</v>
      </c>
      <c r="AP75">
        <v>591</v>
      </c>
      <c r="AQ75">
        <v>689.9</v>
      </c>
      <c r="AR75">
        <v>598</v>
      </c>
      <c r="AS75">
        <v>585.20000000000005</v>
      </c>
      <c r="AT75">
        <v>619</v>
      </c>
      <c r="AU75">
        <v>493</v>
      </c>
      <c r="AV75">
        <v>358</v>
      </c>
      <c r="AW75">
        <v>0</v>
      </c>
      <c r="AX75">
        <v>99.87</v>
      </c>
      <c r="AY75">
        <v>231.8</v>
      </c>
      <c r="AZ75">
        <v>0</v>
      </c>
      <c r="BA75">
        <v>193.43</v>
      </c>
      <c r="BB75">
        <v>114.1</v>
      </c>
      <c r="BC75">
        <v>0</v>
      </c>
      <c r="BD75">
        <v>12.64</v>
      </c>
      <c r="BE75">
        <v>63.9</v>
      </c>
      <c r="BF75">
        <v>142</v>
      </c>
      <c r="BG75">
        <v>400</v>
      </c>
      <c r="BH75">
        <v>398</v>
      </c>
      <c r="BI75">
        <v>331</v>
      </c>
      <c r="BJ75">
        <v>289</v>
      </c>
      <c r="BK75">
        <v>289</v>
      </c>
      <c r="BL75">
        <v>192</v>
      </c>
      <c r="BM75">
        <v>176</v>
      </c>
      <c r="BN75">
        <v>301.3</v>
      </c>
      <c r="BO75">
        <v>391</v>
      </c>
      <c r="BP75">
        <v>280</v>
      </c>
      <c r="BQ75">
        <v>251</v>
      </c>
      <c r="BR75">
        <v>280</v>
      </c>
      <c r="BS75">
        <v>191</v>
      </c>
      <c r="BT75">
        <v>129</v>
      </c>
      <c r="BU75">
        <v>414</v>
      </c>
      <c r="BV75">
        <v>648</v>
      </c>
      <c r="BW75">
        <v>753</v>
      </c>
      <c r="BX75">
        <v>774</v>
      </c>
      <c r="BY75">
        <v>704</v>
      </c>
      <c r="BZ75">
        <v>378</v>
      </c>
      <c r="CA75">
        <v>564</v>
      </c>
      <c r="CB75">
        <v>510</v>
      </c>
      <c r="CC75">
        <v>342</v>
      </c>
      <c r="CD75">
        <v>59.11</v>
      </c>
      <c r="CE75">
        <v>165</v>
      </c>
      <c r="CF75">
        <v>179.5</v>
      </c>
      <c r="CG75">
        <v>179</v>
      </c>
      <c r="CH75">
        <v>102.91</v>
      </c>
      <c r="CI75">
        <v>0</v>
      </c>
      <c r="CJ75">
        <v>18.100000000000001</v>
      </c>
      <c r="CK75">
        <v>0</v>
      </c>
      <c r="CL75">
        <v>113</v>
      </c>
      <c r="CM75">
        <v>400</v>
      </c>
      <c r="CN75">
        <v>0</v>
      </c>
      <c r="CO75">
        <v>481</v>
      </c>
      <c r="CP75">
        <v>417.1</v>
      </c>
      <c r="CQ75">
        <v>336</v>
      </c>
      <c r="CR75">
        <v>333.5</v>
      </c>
      <c r="CS75">
        <v>0</v>
      </c>
    </row>
    <row r="76" spans="1:97" x14ac:dyDescent="0.3">
      <c r="A76" s="2" t="s">
        <v>280</v>
      </c>
      <c r="B76" t="s">
        <v>281</v>
      </c>
      <c r="C76">
        <v>0</v>
      </c>
      <c r="D76">
        <v>20.78</v>
      </c>
      <c r="E76">
        <v>24.86</v>
      </c>
      <c r="F76">
        <v>16.443000000000001</v>
      </c>
      <c r="G76">
        <v>11.087</v>
      </c>
      <c r="H76">
        <v>0</v>
      </c>
      <c r="I76">
        <v>0</v>
      </c>
      <c r="J76">
        <v>0</v>
      </c>
      <c r="K76">
        <v>0</v>
      </c>
      <c r="L76">
        <v>0</v>
      </c>
      <c r="M76">
        <v>28.23</v>
      </c>
      <c r="N76">
        <v>0</v>
      </c>
      <c r="O76">
        <v>24.2</v>
      </c>
      <c r="P76">
        <v>19.789000000000001</v>
      </c>
      <c r="Q76">
        <v>0</v>
      </c>
      <c r="R76">
        <v>22.75</v>
      </c>
      <c r="S76">
        <v>0</v>
      </c>
      <c r="T76">
        <v>0</v>
      </c>
      <c r="U76">
        <v>29.6</v>
      </c>
      <c r="V76">
        <v>25.928999999999998</v>
      </c>
      <c r="W76">
        <v>25.52</v>
      </c>
      <c r="X76">
        <v>25.06</v>
      </c>
      <c r="Y76">
        <v>24.89</v>
      </c>
      <c r="Z76">
        <v>23.35</v>
      </c>
      <c r="AA76">
        <v>26.32</v>
      </c>
      <c r="AB76">
        <v>25.1</v>
      </c>
      <c r="AC76">
        <v>24.81</v>
      </c>
      <c r="AD76">
        <v>26.07</v>
      </c>
      <c r="AE76">
        <v>24.44</v>
      </c>
      <c r="AF76">
        <v>25.47</v>
      </c>
      <c r="AG76">
        <v>25.86</v>
      </c>
      <c r="AH76">
        <v>23.222000000000001</v>
      </c>
      <c r="AI76">
        <v>24.64</v>
      </c>
      <c r="AJ76">
        <v>25.363</v>
      </c>
      <c r="AK76">
        <v>0</v>
      </c>
      <c r="AL76">
        <v>0</v>
      </c>
      <c r="AM76">
        <v>31.06</v>
      </c>
      <c r="AN76">
        <v>26.4</v>
      </c>
      <c r="AO76">
        <v>26.53</v>
      </c>
      <c r="AP76">
        <v>25.36</v>
      </c>
      <c r="AQ76">
        <v>24.6</v>
      </c>
      <c r="AR76">
        <v>24.06</v>
      </c>
      <c r="AS76">
        <v>24.27</v>
      </c>
      <c r="AT76">
        <v>24.06</v>
      </c>
      <c r="AU76">
        <v>24.98</v>
      </c>
      <c r="AV76">
        <v>25.98</v>
      </c>
      <c r="AW76">
        <v>25.35</v>
      </c>
      <c r="AX76">
        <v>26.02</v>
      </c>
      <c r="AY76">
        <v>26.74</v>
      </c>
      <c r="AZ76">
        <v>0</v>
      </c>
      <c r="BA76">
        <v>25.23</v>
      </c>
      <c r="BB76">
        <v>25.73</v>
      </c>
      <c r="BC76">
        <v>0</v>
      </c>
      <c r="BD76">
        <v>0</v>
      </c>
      <c r="BE76">
        <v>32.21</v>
      </c>
      <c r="BF76">
        <v>28.07</v>
      </c>
      <c r="BG76">
        <v>27.11</v>
      </c>
      <c r="BH76">
        <v>26.94</v>
      </c>
      <c r="BI76">
        <v>27.2</v>
      </c>
      <c r="BJ76">
        <v>27.45</v>
      </c>
      <c r="BK76">
        <v>0</v>
      </c>
      <c r="BL76">
        <v>29.54</v>
      </c>
      <c r="BM76">
        <v>27.66</v>
      </c>
      <c r="BN76">
        <v>37.03</v>
      </c>
      <c r="BO76">
        <v>28.91</v>
      </c>
      <c r="BP76">
        <v>27.7</v>
      </c>
      <c r="BQ76">
        <v>27.15</v>
      </c>
      <c r="BR76">
        <v>28.12</v>
      </c>
      <c r="BS76">
        <v>27.03</v>
      </c>
      <c r="BT76">
        <v>26.74</v>
      </c>
      <c r="BU76">
        <v>26.86</v>
      </c>
      <c r="BV76">
        <v>25.73</v>
      </c>
      <c r="BW76">
        <v>25.36</v>
      </c>
      <c r="BX76">
        <v>24.27</v>
      </c>
      <c r="BY76">
        <v>25.48</v>
      </c>
      <c r="BZ76">
        <v>24.7</v>
      </c>
      <c r="CA76">
        <v>25.1</v>
      </c>
      <c r="CB76">
        <v>25.86</v>
      </c>
      <c r="CC76">
        <v>25.417999999999999</v>
      </c>
      <c r="CD76">
        <v>27.983000000000001</v>
      </c>
      <c r="CE76">
        <v>26.32</v>
      </c>
      <c r="CF76">
        <v>26.65</v>
      </c>
      <c r="CG76">
        <v>25.52</v>
      </c>
      <c r="CH76">
        <v>26.4</v>
      </c>
      <c r="CI76">
        <v>0</v>
      </c>
      <c r="CJ76">
        <v>0</v>
      </c>
      <c r="CK76">
        <v>0</v>
      </c>
      <c r="CL76">
        <v>0</v>
      </c>
      <c r="CM76">
        <v>27.2</v>
      </c>
      <c r="CN76">
        <v>26.23</v>
      </c>
      <c r="CO76">
        <v>0</v>
      </c>
      <c r="CP76">
        <v>27.664999999999999</v>
      </c>
      <c r="CQ76">
        <v>29.46</v>
      </c>
      <c r="CR76">
        <v>35.5</v>
      </c>
      <c r="CS76">
        <v>0</v>
      </c>
    </row>
    <row r="77" spans="1:97" x14ac:dyDescent="0.3">
      <c r="A77" s="2"/>
    </row>
    <row r="78" spans="1:97" x14ac:dyDescent="0.3">
      <c r="A78" s="2" t="s">
        <v>35</v>
      </c>
    </row>
    <row r="79" spans="1:97" x14ac:dyDescent="0.3">
      <c r="A7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AA5E-AF5C-4FA7-A6E3-FB0EC6D7C915}">
  <dimension ref="A1:CX117"/>
  <sheetViews>
    <sheetView tabSelected="1" zoomScale="85" zoomScaleNormal="85" workbookViewId="0">
      <pane xSplit="1" ySplit="2" topLeftCell="BX3" activePane="bottomRight" state="frozen"/>
      <selection pane="topRight" activeCell="B1" sqref="B1"/>
      <selection pane="bottomLeft" activeCell="A3" sqref="A3"/>
      <selection pane="bottomRight" activeCell="CO32" sqref="CO32"/>
    </sheetView>
  </sheetViews>
  <sheetFormatPr defaultRowHeight="16.5" x14ac:dyDescent="0.3"/>
  <cols>
    <col min="1" max="1" width="31.25" customWidth="1"/>
    <col min="2" max="2" width="5.875" style="2" customWidth="1"/>
    <col min="3" max="3" width="13.5" customWidth="1"/>
    <col min="4" max="4" width="12.125" bestFit="1" customWidth="1"/>
  </cols>
  <sheetData>
    <row r="1" spans="1:101" x14ac:dyDescent="0.3">
      <c r="A1" s="2" t="s">
        <v>237</v>
      </c>
      <c r="B1" s="2" t="s">
        <v>315</v>
      </c>
      <c r="C1" s="2" t="s">
        <v>238</v>
      </c>
      <c r="D1">
        <v>1</v>
      </c>
      <c r="E1">
        <v>2</v>
      </c>
      <c r="F1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  <c r="Z1" s="10">
        <v>23</v>
      </c>
      <c r="AA1" s="10">
        <v>24</v>
      </c>
      <c r="AB1" s="10">
        <v>25</v>
      </c>
      <c r="AC1" s="10">
        <v>26</v>
      </c>
      <c r="AD1" s="10">
        <v>27</v>
      </c>
      <c r="AE1" s="10">
        <v>28</v>
      </c>
      <c r="AF1" s="10">
        <v>29</v>
      </c>
      <c r="AG1" s="10">
        <v>30</v>
      </c>
      <c r="AH1" s="10">
        <v>31</v>
      </c>
      <c r="AI1" s="10">
        <v>32</v>
      </c>
      <c r="AJ1" s="10">
        <v>33</v>
      </c>
      <c r="AK1" s="10">
        <v>34</v>
      </c>
      <c r="AL1" s="10">
        <v>35</v>
      </c>
      <c r="AM1" s="10">
        <v>36</v>
      </c>
      <c r="AN1" s="10">
        <v>37</v>
      </c>
      <c r="AO1" s="10">
        <v>38</v>
      </c>
      <c r="AP1" s="10">
        <v>39</v>
      </c>
      <c r="AQ1" s="10">
        <v>40</v>
      </c>
      <c r="AR1" s="10">
        <v>41</v>
      </c>
      <c r="AS1" s="10">
        <v>42</v>
      </c>
      <c r="AT1" s="10">
        <v>43</v>
      </c>
      <c r="AU1" s="10">
        <v>44</v>
      </c>
      <c r="AV1" s="10">
        <v>45</v>
      </c>
      <c r="AW1" s="10">
        <v>46</v>
      </c>
      <c r="AX1" s="10">
        <v>47</v>
      </c>
      <c r="AY1" s="10">
        <v>48</v>
      </c>
      <c r="AZ1" s="10">
        <v>49</v>
      </c>
      <c r="BA1" s="10">
        <v>50</v>
      </c>
      <c r="BB1" s="10">
        <v>51</v>
      </c>
      <c r="BC1" s="10">
        <v>52</v>
      </c>
      <c r="BD1" s="10">
        <v>53</v>
      </c>
      <c r="BE1" s="10">
        <v>54</v>
      </c>
      <c r="BF1" s="10">
        <v>55</v>
      </c>
      <c r="BG1" s="10">
        <v>56</v>
      </c>
      <c r="BH1" s="10">
        <v>57</v>
      </c>
      <c r="BI1" s="10">
        <v>58</v>
      </c>
      <c r="BJ1" s="10">
        <v>59</v>
      </c>
      <c r="BK1" s="10">
        <v>60</v>
      </c>
      <c r="BL1" s="10">
        <v>61</v>
      </c>
      <c r="BM1" s="10">
        <v>62</v>
      </c>
      <c r="BN1" s="10">
        <v>63</v>
      </c>
      <c r="BO1" s="10">
        <v>64</v>
      </c>
      <c r="BP1" s="10">
        <v>65</v>
      </c>
      <c r="BQ1" s="10">
        <v>66</v>
      </c>
      <c r="BR1" s="10">
        <v>67</v>
      </c>
      <c r="BS1" s="10">
        <v>68</v>
      </c>
      <c r="BT1" s="10">
        <v>69</v>
      </c>
      <c r="BU1" s="10">
        <v>70</v>
      </c>
      <c r="BV1" s="10">
        <v>71</v>
      </c>
      <c r="BW1" s="10">
        <v>72</v>
      </c>
      <c r="BX1" s="10">
        <v>73</v>
      </c>
      <c r="BY1" s="10">
        <v>74</v>
      </c>
      <c r="BZ1" s="10">
        <v>75</v>
      </c>
      <c r="CA1" s="10">
        <v>76</v>
      </c>
      <c r="CB1" s="10">
        <v>77</v>
      </c>
      <c r="CC1" s="10">
        <v>78</v>
      </c>
      <c r="CD1" s="10">
        <v>79</v>
      </c>
      <c r="CE1" s="10">
        <v>80</v>
      </c>
      <c r="CF1" s="10">
        <v>81</v>
      </c>
      <c r="CG1" s="10">
        <v>82</v>
      </c>
      <c r="CH1" s="10">
        <v>83</v>
      </c>
      <c r="CI1" s="10">
        <v>84</v>
      </c>
      <c r="CJ1" s="10">
        <v>85</v>
      </c>
      <c r="CK1" s="10">
        <v>86</v>
      </c>
      <c r="CL1" s="10">
        <v>87</v>
      </c>
      <c r="CM1" s="10">
        <v>88</v>
      </c>
      <c r="CN1" s="10">
        <v>89</v>
      </c>
      <c r="CO1" s="10">
        <v>90</v>
      </c>
      <c r="CP1" s="10">
        <v>91</v>
      </c>
      <c r="CQ1" s="10">
        <v>92</v>
      </c>
      <c r="CR1" s="10">
        <v>93</v>
      </c>
      <c r="CS1" s="10">
        <v>94</v>
      </c>
      <c r="CT1" s="10">
        <v>95</v>
      </c>
    </row>
    <row r="2" spans="1:101" x14ac:dyDescent="0.3">
      <c r="A2" s="2" t="s">
        <v>12</v>
      </c>
      <c r="C2" s="2"/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 t="s">
        <v>31</v>
      </c>
      <c r="K2" s="17" t="s">
        <v>32</v>
      </c>
      <c r="L2" s="17" t="s">
        <v>33</v>
      </c>
      <c r="M2" s="17" t="s">
        <v>128</v>
      </c>
      <c r="N2" s="17" t="s">
        <v>129</v>
      </c>
      <c r="O2" s="17" t="s">
        <v>130</v>
      </c>
      <c r="P2" s="17" t="s">
        <v>134</v>
      </c>
      <c r="Q2" s="17" t="s">
        <v>135</v>
      </c>
      <c r="R2" s="17" t="s">
        <v>136</v>
      </c>
      <c r="S2" s="17" t="s">
        <v>137</v>
      </c>
      <c r="T2" s="17" t="s">
        <v>131</v>
      </c>
      <c r="U2" s="17" t="s">
        <v>138</v>
      </c>
      <c r="V2" s="17" t="s">
        <v>132</v>
      </c>
      <c r="W2" s="17" t="s">
        <v>139</v>
      </c>
      <c r="X2" s="17" t="s">
        <v>133</v>
      </c>
      <c r="Y2" s="17" t="s">
        <v>140</v>
      </c>
      <c r="Z2" s="17" t="s">
        <v>141</v>
      </c>
      <c r="AA2" s="17" t="s">
        <v>142</v>
      </c>
      <c r="AB2" s="17" t="s">
        <v>143</v>
      </c>
      <c r="AC2" s="17" t="s">
        <v>144</v>
      </c>
      <c r="AD2" s="17" t="s">
        <v>145</v>
      </c>
      <c r="AE2" s="17" t="s">
        <v>146</v>
      </c>
      <c r="AF2" s="17" t="s">
        <v>147</v>
      </c>
      <c r="AG2" s="17" t="s">
        <v>148</v>
      </c>
      <c r="AH2" s="17" t="s">
        <v>149</v>
      </c>
      <c r="AI2" s="17" t="s">
        <v>150</v>
      </c>
      <c r="AJ2" s="17" t="s">
        <v>151</v>
      </c>
      <c r="AK2" s="17" t="s">
        <v>152</v>
      </c>
      <c r="AL2" s="17" t="s">
        <v>153</v>
      </c>
      <c r="AM2" s="17" t="s">
        <v>154</v>
      </c>
      <c r="AN2" s="17" t="s">
        <v>155</v>
      </c>
      <c r="AO2" s="17" t="s">
        <v>156</v>
      </c>
      <c r="AP2" s="17" t="s">
        <v>157</v>
      </c>
      <c r="AQ2" s="17" t="s">
        <v>158</v>
      </c>
      <c r="AR2" s="17" t="s">
        <v>159</v>
      </c>
      <c r="AS2" s="17" t="s">
        <v>160</v>
      </c>
      <c r="AT2" s="17" t="s">
        <v>161</v>
      </c>
      <c r="AU2" s="17" t="s">
        <v>162</v>
      </c>
      <c r="AV2" s="17" t="s">
        <v>163</v>
      </c>
      <c r="AW2" s="17" t="s">
        <v>164</v>
      </c>
      <c r="AX2" s="17" t="s">
        <v>165</v>
      </c>
      <c r="AY2" s="17" t="s">
        <v>166</v>
      </c>
      <c r="AZ2" s="17" t="s">
        <v>167</v>
      </c>
      <c r="BA2" s="17" t="s">
        <v>168</v>
      </c>
      <c r="BB2" s="17" t="s">
        <v>169</v>
      </c>
      <c r="BC2" s="17" t="s">
        <v>170</v>
      </c>
      <c r="BD2" s="17" t="s">
        <v>171</v>
      </c>
      <c r="BE2" s="17" t="s">
        <v>172</v>
      </c>
      <c r="BF2" s="17" t="s">
        <v>173</v>
      </c>
      <c r="BG2" s="17" t="s">
        <v>174</v>
      </c>
      <c r="BH2" s="17" t="s">
        <v>175</v>
      </c>
      <c r="BI2" s="17" t="s">
        <v>176</v>
      </c>
      <c r="BJ2" s="17" t="s">
        <v>177</v>
      </c>
      <c r="BK2" s="17" t="s">
        <v>178</v>
      </c>
      <c r="BL2" s="17" t="s">
        <v>179</v>
      </c>
      <c r="BM2" s="17" t="s">
        <v>180</v>
      </c>
      <c r="BN2" s="17" t="s">
        <v>181</v>
      </c>
      <c r="BO2" s="17" t="s">
        <v>182</v>
      </c>
      <c r="BP2" s="17" t="s">
        <v>183</v>
      </c>
      <c r="BQ2" s="17" t="s">
        <v>184</v>
      </c>
      <c r="BR2" s="17" t="s">
        <v>185</v>
      </c>
      <c r="BS2" s="17" t="s">
        <v>186</v>
      </c>
      <c r="BT2" s="17" t="s">
        <v>187</v>
      </c>
      <c r="BU2" s="17" t="s">
        <v>188</v>
      </c>
      <c r="BV2" s="17" t="s">
        <v>189</v>
      </c>
      <c r="BW2" s="17" t="s">
        <v>190</v>
      </c>
      <c r="BX2" s="17" t="s">
        <v>191</v>
      </c>
      <c r="BY2" s="17" t="s">
        <v>192</v>
      </c>
      <c r="BZ2" s="17" t="s">
        <v>193</v>
      </c>
      <c r="CA2" s="17" t="s">
        <v>194</v>
      </c>
      <c r="CB2" s="17" t="s">
        <v>195</v>
      </c>
      <c r="CC2" s="17" t="s">
        <v>196</v>
      </c>
      <c r="CD2" s="17" t="s">
        <v>197</v>
      </c>
      <c r="CE2" s="17" t="s">
        <v>198</v>
      </c>
      <c r="CF2" s="17" t="s">
        <v>140</v>
      </c>
      <c r="CG2" s="17" t="s">
        <v>199</v>
      </c>
      <c r="CH2" s="17" t="s">
        <v>200</v>
      </c>
      <c r="CI2" s="17" t="s">
        <v>201</v>
      </c>
      <c r="CJ2" s="17" t="s">
        <v>202</v>
      </c>
      <c r="CK2" s="17" t="s">
        <v>203</v>
      </c>
      <c r="CL2" s="17" t="s">
        <v>204</v>
      </c>
      <c r="CM2" s="17" t="s">
        <v>205</v>
      </c>
      <c r="CN2" s="17" t="s">
        <v>206</v>
      </c>
      <c r="CO2" s="17" t="s">
        <v>207</v>
      </c>
      <c r="CP2" s="17" t="s">
        <v>208</v>
      </c>
      <c r="CQ2" s="17" t="s">
        <v>209</v>
      </c>
      <c r="CR2" s="17" t="s">
        <v>210</v>
      </c>
      <c r="CS2" s="17" t="s">
        <v>214</v>
      </c>
      <c r="CT2" s="17" t="s">
        <v>215</v>
      </c>
    </row>
    <row r="3" spans="1:101" x14ac:dyDescent="0.3">
      <c r="A3" s="2" t="s">
        <v>0</v>
      </c>
      <c r="C3" s="2"/>
      <c r="D3" s="10" t="s">
        <v>37</v>
      </c>
      <c r="E3" s="10" t="s">
        <v>38</v>
      </c>
      <c r="F3" t="s">
        <v>39</v>
      </c>
      <c r="G3" t="s">
        <v>40</v>
      </c>
      <c r="H3" t="s">
        <v>41</v>
      </c>
      <c r="I3" t="s">
        <v>42</v>
      </c>
      <c r="J3" s="10" t="s">
        <v>43</v>
      </c>
      <c r="K3" s="10" t="s">
        <v>44</v>
      </c>
      <c r="L3" s="10" t="s">
        <v>45</v>
      </c>
      <c r="M3" s="10" t="s">
        <v>46</v>
      </c>
      <c r="N3" t="s">
        <v>47</v>
      </c>
      <c r="O3" t="s">
        <v>48</v>
      </c>
      <c r="P3" t="s">
        <v>49</v>
      </c>
      <c r="Q3" t="s">
        <v>270</v>
      </c>
      <c r="R3" t="s">
        <v>50</v>
      </c>
      <c r="S3" t="s">
        <v>51</v>
      </c>
      <c r="T3" s="10" t="s">
        <v>52</v>
      </c>
      <c r="U3" s="10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s="10" t="s">
        <v>70</v>
      </c>
      <c r="AM3" s="10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82</v>
      </c>
      <c r="AY3" t="s">
        <v>83</v>
      </c>
      <c r="AZ3" t="s">
        <v>84</v>
      </c>
      <c r="BA3" t="s">
        <v>85</v>
      </c>
      <c r="BB3" t="s">
        <v>86</v>
      </c>
      <c r="BC3" t="s">
        <v>87</v>
      </c>
      <c r="BD3" t="s">
        <v>88</v>
      </c>
      <c r="BE3" s="10" t="s">
        <v>89</v>
      </c>
      <c r="BF3" t="s">
        <v>90</v>
      </c>
      <c r="BG3" t="s">
        <v>91</v>
      </c>
      <c r="BH3" t="s">
        <v>92</v>
      </c>
      <c r="BI3" t="s">
        <v>93</v>
      </c>
      <c r="BJ3" t="s">
        <v>94</v>
      </c>
      <c r="BK3" t="s">
        <v>95</v>
      </c>
      <c r="BL3" t="s">
        <v>96</v>
      </c>
      <c r="BM3" t="s">
        <v>97</v>
      </c>
      <c r="BN3" t="s">
        <v>98</v>
      </c>
      <c r="BO3" t="s">
        <v>99</v>
      </c>
      <c r="BP3" t="s">
        <v>100</v>
      </c>
      <c r="BQ3" t="s">
        <v>101</v>
      </c>
      <c r="BR3" t="s">
        <v>102</v>
      </c>
      <c r="BS3" t="s">
        <v>103</v>
      </c>
      <c r="BT3" t="s">
        <v>104</v>
      </c>
      <c r="BU3" t="s">
        <v>105</v>
      </c>
      <c r="BV3" t="s">
        <v>106</v>
      </c>
      <c r="BW3" t="s">
        <v>107</v>
      </c>
      <c r="BX3" t="s">
        <v>108</v>
      </c>
      <c r="BY3" t="s">
        <v>109</v>
      </c>
      <c r="BZ3" t="s">
        <v>110</v>
      </c>
      <c r="CA3" t="s">
        <v>111</v>
      </c>
      <c r="CB3" t="s">
        <v>112</v>
      </c>
      <c r="CC3" t="s">
        <v>113</v>
      </c>
      <c r="CD3" t="s">
        <v>114</v>
      </c>
      <c r="CE3" s="10" t="s">
        <v>115</v>
      </c>
      <c r="CF3" t="s">
        <v>116</v>
      </c>
      <c r="CG3" t="s">
        <v>117</v>
      </c>
      <c r="CH3" t="s">
        <v>118</v>
      </c>
      <c r="CI3" t="s">
        <v>119</v>
      </c>
      <c r="CJ3" t="s">
        <v>120</v>
      </c>
      <c r="CK3" s="10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211</v>
      </c>
      <c r="CS3" t="s">
        <v>212</v>
      </c>
      <c r="CT3" t="s">
        <v>213</v>
      </c>
    </row>
    <row r="4" spans="1:101" x14ac:dyDescent="0.3">
      <c r="A4" s="2" t="s">
        <v>1</v>
      </c>
      <c r="C4" s="2"/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  <c r="N4" s="18">
        <v>11</v>
      </c>
      <c r="O4" s="18">
        <v>12</v>
      </c>
      <c r="P4" s="18">
        <v>13</v>
      </c>
      <c r="Q4" s="18">
        <v>14</v>
      </c>
      <c r="R4" s="18">
        <v>15</v>
      </c>
      <c r="S4" s="18">
        <v>16</v>
      </c>
      <c r="T4" s="18">
        <v>17</v>
      </c>
      <c r="U4" s="18">
        <v>18</v>
      </c>
      <c r="V4" s="18">
        <v>19</v>
      </c>
      <c r="W4" s="18">
        <v>20</v>
      </c>
      <c r="X4" s="18">
        <v>21</v>
      </c>
      <c r="Y4" s="18">
        <v>22</v>
      </c>
      <c r="Z4" s="18">
        <v>23</v>
      </c>
      <c r="AA4" s="18">
        <v>24</v>
      </c>
      <c r="AB4" s="18">
        <v>25</v>
      </c>
      <c r="AC4" s="18">
        <v>26</v>
      </c>
      <c r="AD4" s="18">
        <v>27</v>
      </c>
      <c r="AE4" s="18">
        <v>28</v>
      </c>
      <c r="AF4" s="18">
        <v>29</v>
      </c>
      <c r="AG4" s="18">
        <v>30</v>
      </c>
      <c r="AH4" s="18">
        <v>31</v>
      </c>
      <c r="AI4" s="18">
        <v>32</v>
      </c>
      <c r="AJ4" s="18">
        <v>33</v>
      </c>
      <c r="AK4" s="18">
        <v>34</v>
      </c>
      <c r="AL4" s="18">
        <v>35</v>
      </c>
      <c r="AM4" s="18">
        <v>36</v>
      </c>
      <c r="AN4" s="18">
        <v>37</v>
      </c>
      <c r="AO4" s="18">
        <v>38</v>
      </c>
      <c r="AP4" s="18">
        <v>39</v>
      </c>
      <c r="AQ4" s="18">
        <v>40</v>
      </c>
      <c r="AR4" s="18">
        <v>41</v>
      </c>
      <c r="AS4" s="18">
        <v>42</v>
      </c>
      <c r="AT4" s="18">
        <v>43</v>
      </c>
      <c r="AU4" s="18">
        <v>44</v>
      </c>
      <c r="AV4" s="18">
        <v>45</v>
      </c>
      <c r="AW4" s="18">
        <v>46</v>
      </c>
      <c r="AX4" s="18">
        <v>47</v>
      </c>
      <c r="AY4" s="18">
        <v>48</v>
      </c>
      <c r="AZ4" s="18">
        <v>49</v>
      </c>
      <c r="BA4" s="18">
        <v>50</v>
      </c>
      <c r="BB4" s="18">
        <v>51</v>
      </c>
      <c r="BC4" s="18">
        <v>52</v>
      </c>
      <c r="BD4" s="18">
        <v>53</v>
      </c>
      <c r="BE4" s="18">
        <v>54</v>
      </c>
      <c r="BF4" s="18">
        <v>55</v>
      </c>
      <c r="BG4" s="18">
        <v>56</v>
      </c>
      <c r="BH4" s="18">
        <v>57</v>
      </c>
      <c r="BI4" s="18">
        <v>58</v>
      </c>
      <c r="BJ4" s="18">
        <v>59</v>
      </c>
      <c r="BK4" s="18">
        <v>60</v>
      </c>
      <c r="BL4" s="18">
        <v>61</v>
      </c>
      <c r="BM4" s="18">
        <v>62</v>
      </c>
      <c r="BN4" s="18">
        <v>63</v>
      </c>
      <c r="BO4" s="18">
        <v>64</v>
      </c>
      <c r="BP4" s="18">
        <v>65</v>
      </c>
      <c r="BQ4" s="18">
        <v>66</v>
      </c>
      <c r="BR4" s="18">
        <v>67</v>
      </c>
      <c r="BS4" s="18">
        <v>68</v>
      </c>
      <c r="BT4" s="18">
        <v>69</v>
      </c>
      <c r="BU4" s="18">
        <v>70</v>
      </c>
      <c r="BV4" s="18">
        <v>71</v>
      </c>
      <c r="BW4" s="18">
        <v>72</v>
      </c>
      <c r="BX4" s="18">
        <v>73</v>
      </c>
      <c r="BY4" s="18">
        <v>74</v>
      </c>
      <c r="BZ4" s="18">
        <v>75</v>
      </c>
      <c r="CA4" s="18">
        <v>76</v>
      </c>
      <c r="CB4" s="18">
        <v>77</v>
      </c>
      <c r="CC4" s="18">
        <v>78</v>
      </c>
      <c r="CD4" s="18">
        <v>79</v>
      </c>
      <c r="CE4" s="18">
        <v>80</v>
      </c>
      <c r="CF4" s="18">
        <v>81</v>
      </c>
      <c r="CG4" s="18">
        <v>82</v>
      </c>
      <c r="CH4" s="18">
        <v>83</v>
      </c>
      <c r="CI4" s="18">
        <v>84</v>
      </c>
      <c r="CJ4" s="18">
        <v>85</v>
      </c>
      <c r="CK4" s="18">
        <v>86</v>
      </c>
      <c r="CL4" s="18">
        <v>87</v>
      </c>
      <c r="CM4" s="18">
        <v>88</v>
      </c>
      <c r="CN4" s="18">
        <v>89</v>
      </c>
      <c r="CO4" s="18">
        <v>90</v>
      </c>
      <c r="CP4" s="18">
        <v>91</v>
      </c>
      <c r="CQ4" s="18">
        <v>92</v>
      </c>
      <c r="CR4" s="18">
        <v>93</v>
      </c>
      <c r="CS4" s="18">
        <v>94</v>
      </c>
      <c r="CT4" s="18">
        <v>95</v>
      </c>
    </row>
    <row r="5" spans="1:101" x14ac:dyDescent="0.3">
      <c r="A5" s="2" t="s">
        <v>217</v>
      </c>
      <c r="C5" s="2"/>
      <c r="D5" t="s">
        <v>219</v>
      </c>
      <c r="E5" t="s">
        <v>222</v>
      </c>
      <c r="F5" t="s">
        <v>223</v>
      </c>
      <c r="G5" t="s">
        <v>224</v>
      </c>
      <c r="H5" t="s">
        <v>220</v>
      </c>
      <c r="I5" t="s">
        <v>219</v>
      </c>
      <c r="J5" t="s">
        <v>219</v>
      </c>
      <c r="K5" t="s">
        <v>219</v>
      </c>
      <c r="L5" t="s">
        <v>221</v>
      </c>
      <c r="M5" t="s">
        <v>222</v>
      </c>
      <c r="N5" t="s">
        <v>223</v>
      </c>
      <c r="O5" t="s">
        <v>224</v>
      </c>
      <c r="P5" t="s">
        <v>226</v>
      </c>
      <c r="Q5" t="s">
        <v>220</v>
      </c>
      <c r="R5" t="s">
        <v>219</v>
      </c>
      <c r="S5" t="s">
        <v>219</v>
      </c>
      <c r="T5" t="s">
        <v>221</v>
      </c>
      <c r="U5" t="s">
        <v>222</v>
      </c>
      <c r="V5" t="s">
        <v>223</v>
      </c>
      <c r="W5" t="s">
        <v>224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 t="s">
        <v>227</v>
      </c>
      <c r="AH5" t="s">
        <v>226</v>
      </c>
      <c r="AI5" t="s">
        <v>220</v>
      </c>
      <c r="AJ5" t="s">
        <v>220</v>
      </c>
      <c r="AK5" t="s">
        <v>219</v>
      </c>
      <c r="AL5" t="s">
        <v>221</v>
      </c>
      <c r="AM5" t="s">
        <v>222</v>
      </c>
      <c r="AN5" t="s">
        <v>223</v>
      </c>
      <c r="AO5" t="s">
        <v>224</v>
      </c>
      <c r="AP5" t="s">
        <v>227</v>
      </c>
      <c r="AQ5" t="s">
        <v>227</v>
      </c>
      <c r="AR5" t="s">
        <v>227</v>
      </c>
      <c r="AS5" t="s">
        <v>227</v>
      </c>
      <c r="AT5" t="s">
        <v>227</v>
      </c>
      <c r="AU5" t="s">
        <v>227</v>
      </c>
      <c r="AV5" t="s">
        <v>227</v>
      </c>
      <c r="AW5" t="s">
        <v>227</v>
      </c>
      <c r="AX5" t="s">
        <v>227</v>
      </c>
      <c r="AY5" t="s">
        <v>227</v>
      </c>
      <c r="AZ5" t="s">
        <v>230</v>
      </c>
      <c r="BA5" t="s">
        <v>229</v>
      </c>
      <c r="BB5" t="s">
        <v>220</v>
      </c>
      <c r="BC5" t="s">
        <v>220</v>
      </c>
      <c r="BD5" t="s">
        <v>221</v>
      </c>
      <c r="BE5" t="s">
        <v>222</v>
      </c>
      <c r="BF5" t="s">
        <v>231</v>
      </c>
      <c r="BG5" t="s">
        <v>224</v>
      </c>
      <c r="BH5" t="s">
        <v>233</v>
      </c>
      <c r="BI5" t="s">
        <v>232</v>
      </c>
      <c r="BJ5" t="s">
        <v>232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 t="s">
        <v>232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228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226</v>
      </c>
      <c r="CG5" t="s">
        <v>225</v>
      </c>
      <c r="CH5" t="s">
        <v>225</v>
      </c>
      <c r="CI5" t="s">
        <v>220</v>
      </c>
      <c r="CJ5" t="s">
        <v>221</v>
      </c>
      <c r="CK5" t="s">
        <v>222</v>
      </c>
      <c r="CL5" t="s">
        <v>223</v>
      </c>
      <c r="CM5" t="s">
        <v>224</v>
      </c>
      <c r="CN5" t="s">
        <v>235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234</v>
      </c>
    </row>
    <row r="6" spans="1:101" x14ac:dyDescent="0.3">
      <c r="A6" s="2" t="s">
        <v>218</v>
      </c>
      <c r="C6" s="2"/>
      <c r="D6" s="14" t="s">
        <v>240</v>
      </c>
      <c r="E6" s="14" t="s">
        <v>240</v>
      </c>
      <c r="F6" t="s">
        <v>242</v>
      </c>
      <c r="G6" t="s">
        <v>242</v>
      </c>
      <c r="H6" t="s">
        <v>242</v>
      </c>
      <c r="I6" t="s">
        <v>242</v>
      </c>
      <c r="J6" s="14" t="s">
        <v>240</v>
      </c>
      <c r="K6" s="14" t="s">
        <v>240</v>
      </c>
      <c r="L6" s="14" t="s">
        <v>240</v>
      </c>
      <c r="M6" s="14" t="s">
        <v>240</v>
      </c>
      <c r="N6" t="s">
        <v>242</v>
      </c>
      <c r="O6" t="s">
        <v>242</v>
      </c>
      <c r="P6" t="s">
        <v>241</v>
      </c>
      <c r="Q6" t="s">
        <v>241</v>
      </c>
      <c r="R6" t="s">
        <v>241</v>
      </c>
      <c r="S6" t="s">
        <v>241</v>
      </c>
      <c r="T6" s="14" t="s">
        <v>240</v>
      </c>
      <c r="U6" s="14" t="s">
        <v>240</v>
      </c>
      <c r="V6" t="s">
        <v>241</v>
      </c>
      <c r="W6" t="s">
        <v>241</v>
      </c>
      <c r="X6" t="s">
        <v>241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t="s">
        <v>241</v>
      </c>
      <c r="AI6" t="s">
        <v>241</v>
      </c>
      <c r="AJ6" t="s">
        <v>241</v>
      </c>
      <c r="AK6" t="s">
        <v>241</v>
      </c>
      <c r="AL6" s="15" t="s">
        <v>243</v>
      </c>
      <c r="AM6" s="14" t="s">
        <v>240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241</v>
      </c>
      <c r="BB6" t="s">
        <v>241</v>
      </c>
      <c r="BC6" t="s">
        <v>241</v>
      </c>
      <c r="BD6" t="s">
        <v>241</v>
      </c>
      <c r="BE6" s="14" t="s">
        <v>240</v>
      </c>
      <c r="BF6" t="s">
        <v>241</v>
      </c>
      <c r="BG6" t="s">
        <v>241</v>
      </c>
      <c r="BH6" t="s">
        <v>241</v>
      </c>
      <c r="BI6" t="s">
        <v>241</v>
      </c>
      <c r="BJ6" t="s">
        <v>241</v>
      </c>
      <c r="BK6" t="s">
        <v>241</v>
      </c>
      <c r="BL6" t="s">
        <v>241</v>
      </c>
      <c r="BM6" t="s">
        <v>241</v>
      </c>
      <c r="BN6" t="s">
        <v>241</v>
      </c>
      <c r="BO6" t="s">
        <v>241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s="15" t="s">
        <v>243</v>
      </c>
      <c r="CF6" t="s">
        <v>241</v>
      </c>
      <c r="CG6" t="s">
        <v>241</v>
      </c>
      <c r="CH6" t="s">
        <v>241</v>
      </c>
      <c r="CI6" t="s">
        <v>241</v>
      </c>
      <c r="CJ6" t="s">
        <v>241</v>
      </c>
      <c r="CK6" s="14" t="s">
        <v>240</v>
      </c>
      <c r="CL6" t="s">
        <v>241</v>
      </c>
      <c r="CM6" t="s">
        <v>241</v>
      </c>
      <c r="CN6" t="s">
        <v>241</v>
      </c>
      <c r="CO6" t="s">
        <v>241</v>
      </c>
      <c r="CP6" t="s">
        <v>241</v>
      </c>
      <c r="CQ6" t="s">
        <v>241</v>
      </c>
      <c r="CR6" t="s">
        <v>241</v>
      </c>
      <c r="CS6" t="s">
        <v>241</v>
      </c>
      <c r="CT6" t="s">
        <v>241</v>
      </c>
    </row>
    <row r="7" spans="1:101" x14ac:dyDescent="0.3">
      <c r="A7" s="2" t="s">
        <v>216</v>
      </c>
      <c r="C7" s="2"/>
      <c r="D7" s="9" t="s">
        <v>296</v>
      </c>
      <c r="E7" s="9" t="s">
        <v>296</v>
      </c>
      <c r="F7" s="9" t="s">
        <v>297</v>
      </c>
      <c r="G7" s="9" t="s">
        <v>297</v>
      </c>
      <c r="H7" s="9" t="s">
        <v>298</v>
      </c>
      <c r="I7" s="9" t="s">
        <v>296</v>
      </c>
      <c r="J7" s="9" t="s">
        <v>296</v>
      </c>
      <c r="K7" s="9" t="s">
        <v>296</v>
      </c>
      <c r="L7" s="9" t="s">
        <v>296</v>
      </c>
      <c r="M7" s="9" t="s">
        <v>296</v>
      </c>
      <c r="N7" s="9" t="s">
        <v>297</v>
      </c>
      <c r="O7" s="9" t="s">
        <v>297</v>
      </c>
      <c r="P7" s="9" t="s">
        <v>297</v>
      </c>
      <c r="Q7" s="9" t="s">
        <v>298</v>
      </c>
      <c r="R7" s="9" t="s">
        <v>296</v>
      </c>
      <c r="S7" s="9" t="s">
        <v>296</v>
      </c>
      <c r="T7" s="9" t="s">
        <v>296</v>
      </c>
      <c r="U7" s="9" t="s">
        <v>296</v>
      </c>
      <c r="V7" s="9" t="s">
        <v>297</v>
      </c>
      <c r="W7" s="9" t="s">
        <v>297</v>
      </c>
      <c r="X7" s="9" t="s">
        <v>297</v>
      </c>
      <c r="Y7" s="9" t="s">
        <v>297</v>
      </c>
      <c r="Z7" s="9" t="s">
        <v>297</v>
      </c>
      <c r="AA7" s="9" t="s">
        <v>297</v>
      </c>
      <c r="AB7" s="9" t="s">
        <v>297</v>
      </c>
      <c r="AC7" s="9" t="s">
        <v>297</v>
      </c>
      <c r="AD7" s="9" t="s">
        <v>297</v>
      </c>
      <c r="AE7" s="9" t="s">
        <v>297</v>
      </c>
      <c r="AF7" s="9" t="s">
        <v>297</v>
      </c>
      <c r="AG7" s="9" t="s">
        <v>297</v>
      </c>
      <c r="AH7" s="9" t="s">
        <v>297</v>
      </c>
      <c r="AI7" s="9" t="s">
        <v>298</v>
      </c>
      <c r="AJ7" s="9" t="s">
        <v>298</v>
      </c>
      <c r="AK7" s="9" t="s">
        <v>296</v>
      </c>
      <c r="AL7" s="9" t="s">
        <v>296</v>
      </c>
      <c r="AM7" s="9" t="s">
        <v>296</v>
      </c>
      <c r="AN7" s="9" t="s">
        <v>297</v>
      </c>
      <c r="AO7" s="9" t="s">
        <v>297</v>
      </c>
      <c r="AP7" s="9" t="s">
        <v>297</v>
      </c>
      <c r="AQ7" s="9" t="s">
        <v>297</v>
      </c>
      <c r="AR7" s="9" t="s">
        <v>297</v>
      </c>
      <c r="AS7" s="9" t="s">
        <v>297</v>
      </c>
      <c r="AT7" s="9" t="s">
        <v>297</v>
      </c>
      <c r="AU7" s="9" t="s">
        <v>297</v>
      </c>
      <c r="AV7" s="9" t="s">
        <v>297</v>
      </c>
      <c r="AW7" s="9" t="s">
        <v>297</v>
      </c>
      <c r="AX7" s="9" t="s">
        <v>297</v>
      </c>
      <c r="AY7" s="9" t="s">
        <v>297</v>
      </c>
      <c r="AZ7" s="9" t="s">
        <v>297</v>
      </c>
      <c r="BA7" s="9" t="s">
        <v>297</v>
      </c>
      <c r="BB7" s="9" t="s">
        <v>298</v>
      </c>
      <c r="BC7" s="9" t="s">
        <v>298</v>
      </c>
      <c r="BD7" s="9" t="s">
        <v>296</v>
      </c>
      <c r="BE7" s="9" t="s">
        <v>296</v>
      </c>
      <c r="BF7" s="9" t="s">
        <v>297</v>
      </c>
      <c r="BG7" s="9" t="s">
        <v>297</v>
      </c>
      <c r="BH7" s="9" t="s">
        <v>297</v>
      </c>
      <c r="BI7" s="9" t="s">
        <v>297</v>
      </c>
      <c r="BJ7" s="9" t="s">
        <v>297</v>
      </c>
      <c r="BK7" s="9" t="s">
        <v>297</v>
      </c>
      <c r="BL7" s="9" t="s">
        <v>297</v>
      </c>
      <c r="BM7" s="9" t="s">
        <v>297</v>
      </c>
      <c r="BN7" s="9" t="s">
        <v>297</v>
      </c>
      <c r="BO7" s="9" t="s">
        <v>297</v>
      </c>
      <c r="BP7" s="9" t="s">
        <v>297</v>
      </c>
      <c r="BQ7" s="9" t="s">
        <v>297</v>
      </c>
      <c r="BR7" s="9" t="s">
        <v>297</v>
      </c>
      <c r="BS7" s="9" t="s">
        <v>297</v>
      </c>
      <c r="BT7" s="9" t="s">
        <v>297</v>
      </c>
      <c r="BU7" s="9" t="s">
        <v>297</v>
      </c>
      <c r="BV7" s="9" t="s">
        <v>297</v>
      </c>
      <c r="BW7" s="9" t="s">
        <v>297</v>
      </c>
      <c r="BX7" s="9" t="s">
        <v>297</v>
      </c>
      <c r="BY7" s="9" t="s">
        <v>297</v>
      </c>
      <c r="BZ7" s="9" t="s">
        <v>297</v>
      </c>
      <c r="CA7" s="9" t="s">
        <v>297</v>
      </c>
      <c r="CB7" s="9" t="s">
        <v>297</v>
      </c>
      <c r="CC7" s="9" t="s">
        <v>297</v>
      </c>
      <c r="CD7" s="9" t="s">
        <v>297</v>
      </c>
      <c r="CE7" s="9" t="s">
        <v>297</v>
      </c>
      <c r="CF7" s="9" t="s">
        <v>297</v>
      </c>
      <c r="CG7" s="9" t="s">
        <v>297</v>
      </c>
      <c r="CH7" s="9" t="s">
        <v>297</v>
      </c>
      <c r="CI7" s="9" t="s">
        <v>297</v>
      </c>
      <c r="CJ7" s="9" t="s">
        <v>298</v>
      </c>
      <c r="CK7" s="9" t="s">
        <v>296</v>
      </c>
      <c r="CL7" s="9" t="s">
        <v>297</v>
      </c>
      <c r="CM7" s="9" t="s">
        <v>297</v>
      </c>
      <c r="CN7" s="9" t="s">
        <v>297</v>
      </c>
      <c r="CO7" s="9" t="s">
        <v>297</v>
      </c>
      <c r="CP7" s="9" t="s">
        <v>297</v>
      </c>
      <c r="CQ7" s="9" t="s">
        <v>297</v>
      </c>
      <c r="CR7" s="9" t="s">
        <v>297</v>
      </c>
      <c r="CS7" s="9" t="s">
        <v>297</v>
      </c>
      <c r="CT7" s="9" t="s">
        <v>297</v>
      </c>
      <c r="CU7" s="9"/>
      <c r="CV7" s="9"/>
      <c r="CW7" s="9"/>
    </row>
    <row r="8" spans="1:101" x14ac:dyDescent="0.3">
      <c r="A8" s="2"/>
      <c r="C8" s="2"/>
    </row>
    <row r="9" spans="1:101" x14ac:dyDescent="0.3">
      <c r="A9" s="2" t="s">
        <v>2</v>
      </c>
      <c r="B9" s="2" t="s">
        <v>290</v>
      </c>
      <c r="C9" s="2" t="s">
        <v>292</v>
      </c>
      <c r="D9">
        <v>1.0079400000000001</v>
      </c>
      <c r="E9">
        <v>4.0026020000000004</v>
      </c>
      <c r="F9">
        <v>6.9409999999999998</v>
      </c>
      <c r="G9">
        <v>9.0121830999999997</v>
      </c>
      <c r="H9">
        <v>10.811</v>
      </c>
      <c r="I9">
        <v>12.0107</v>
      </c>
      <c r="J9">
        <v>14.006740000000001</v>
      </c>
      <c r="K9">
        <v>15.9994</v>
      </c>
      <c r="L9">
        <v>18.998403162999999</v>
      </c>
      <c r="M9">
        <v>20.1797</v>
      </c>
      <c r="N9">
        <v>22.989769280000001</v>
      </c>
      <c r="O9">
        <v>24.305</v>
      </c>
      <c r="P9">
        <v>26.981538499999999</v>
      </c>
      <c r="Q9">
        <v>28.0855</v>
      </c>
      <c r="R9">
        <v>30.973761998000001</v>
      </c>
      <c r="S9">
        <v>32.066000000000003</v>
      </c>
      <c r="T9">
        <v>35.4527</v>
      </c>
      <c r="U9">
        <v>39.948</v>
      </c>
      <c r="V9">
        <v>39.098300000000002</v>
      </c>
      <c r="W9">
        <v>40.078000000000003</v>
      </c>
      <c r="X9">
        <v>44.955908000000001</v>
      </c>
      <c r="Y9">
        <v>47.866999999999997</v>
      </c>
      <c r="Z9">
        <v>50.941499999999998</v>
      </c>
      <c r="AA9">
        <v>51.996099999999998</v>
      </c>
      <c r="AB9">
        <v>54.938043999999998</v>
      </c>
      <c r="AC9">
        <v>55.844999999999999</v>
      </c>
      <c r="AD9">
        <v>58.933194</v>
      </c>
      <c r="AE9">
        <v>58.693399999999997</v>
      </c>
      <c r="AF9">
        <v>63.545999999999999</v>
      </c>
      <c r="AG9">
        <v>65.38</v>
      </c>
      <c r="AH9">
        <v>69.722999999999999</v>
      </c>
      <c r="AI9">
        <v>72.63</v>
      </c>
      <c r="AJ9">
        <v>74.921594999999996</v>
      </c>
      <c r="AK9">
        <v>78.971000000000004</v>
      </c>
      <c r="AL9">
        <v>79.903999999999996</v>
      </c>
      <c r="AM9">
        <v>83.798000000000002</v>
      </c>
      <c r="AN9">
        <v>85.467799999999997</v>
      </c>
      <c r="AO9">
        <v>87.62</v>
      </c>
      <c r="AP9">
        <v>88.905839999999998</v>
      </c>
      <c r="AQ9">
        <v>91.224000000000004</v>
      </c>
      <c r="AR9">
        <v>92.906369999999995</v>
      </c>
      <c r="AS9">
        <v>95.95</v>
      </c>
      <c r="AU9">
        <v>101.07</v>
      </c>
      <c r="AV9">
        <v>102.9055</v>
      </c>
      <c r="AW9">
        <v>106.42</v>
      </c>
      <c r="AX9">
        <v>107.8682</v>
      </c>
      <c r="AY9">
        <v>112.414</v>
      </c>
      <c r="AZ9">
        <v>114.818</v>
      </c>
      <c r="BA9">
        <v>118.71</v>
      </c>
      <c r="BB9">
        <v>121.76</v>
      </c>
      <c r="BC9">
        <v>127.6</v>
      </c>
      <c r="BD9">
        <v>126.90447</v>
      </c>
      <c r="BE9">
        <v>131.29300000000001</v>
      </c>
      <c r="BF9">
        <v>132.90545195999999</v>
      </c>
      <c r="BG9">
        <v>137.327</v>
      </c>
      <c r="BH9">
        <v>138.90547000000001</v>
      </c>
      <c r="BI9">
        <v>140.11600000000001</v>
      </c>
      <c r="BJ9">
        <v>140.90765999999999</v>
      </c>
      <c r="BK9">
        <v>144.24199999999999</v>
      </c>
      <c r="BM9">
        <v>150.36000000000001</v>
      </c>
      <c r="BN9">
        <v>151.964</v>
      </c>
      <c r="BO9">
        <v>157.25</v>
      </c>
      <c r="BP9">
        <v>158.92535000000001</v>
      </c>
      <c r="BQ9">
        <v>162.5</v>
      </c>
      <c r="BR9">
        <v>164.93033</v>
      </c>
      <c r="BS9">
        <v>167.25899999999999</v>
      </c>
      <c r="BT9">
        <v>168.93422000000001</v>
      </c>
      <c r="BU9">
        <v>173.04499999999999</v>
      </c>
      <c r="BV9">
        <v>174.96680000000001</v>
      </c>
      <c r="BW9">
        <v>178.49</v>
      </c>
      <c r="BX9">
        <v>180.94788</v>
      </c>
      <c r="BY9">
        <v>183.84</v>
      </c>
      <c r="BZ9">
        <v>186.20699999999999</v>
      </c>
      <c r="CA9">
        <v>190.23</v>
      </c>
      <c r="CB9">
        <v>192.21700000000001</v>
      </c>
      <c r="CC9">
        <v>195.084</v>
      </c>
      <c r="CD9">
        <v>196.96656899999999</v>
      </c>
      <c r="CE9">
        <v>200.59200000000001</v>
      </c>
      <c r="CF9">
        <v>204.38329999999999</v>
      </c>
      <c r="CG9">
        <v>207.2</v>
      </c>
      <c r="CH9">
        <v>208.9804</v>
      </c>
      <c r="CO9">
        <v>232.0377</v>
      </c>
      <c r="CP9">
        <v>231.03587999999999</v>
      </c>
      <c r="CQ9">
        <v>238.02891</v>
      </c>
    </row>
    <row r="10" spans="1:101" x14ac:dyDescent="0.3">
      <c r="A10" s="2" t="s">
        <v>236</v>
      </c>
      <c r="C10" s="2"/>
    </row>
    <row r="11" spans="1:101" x14ac:dyDescent="0.3">
      <c r="A11" s="2" t="s">
        <v>252</v>
      </c>
      <c r="B11" s="2" t="s">
        <v>300</v>
      </c>
      <c r="C11" s="2" t="s">
        <v>299</v>
      </c>
      <c r="D11" s="9">
        <v>8.988E-5</v>
      </c>
      <c r="E11" s="9">
        <v>1.785E-4</v>
      </c>
      <c r="F11" s="9">
        <v>0.53400000000000003</v>
      </c>
      <c r="G11" s="9">
        <v>1.85</v>
      </c>
      <c r="H11" s="9">
        <v>2.37</v>
      </c>
      <c r="I11" s="9">
        <v>2.2669999999999999</v>
      </c>
      <c r="J11" s="9">
        <v>1.2505999999999999E-3</v>
      </c>
      <c r="K11" s="9">
        <v>1.4289999999999999E-3</v>
      </c>
      <c r="L11" s="9">
        <v>1.696E-3</v>
      </c>
      <c r="M11" s="9">
        <v>8.9990000000000003E-4</v>
      </c>
      <c r="N11" s="9">
        <v>0.97</v>
      </c>
      <c r="O11" s="9">
        <v>1.74</v>
      </c>
      <c r="P11" s="9">
        <v>2.7</v>
      </c>
      <c r="Q11" s="9">
        <v>2.3296000000000001</v>
      </c>
      <c r="R11" s="9">
        <v>1.82</v>
      </c>
      <c r="S11" s="9">
        <v>2.0670000000000002</v>
      </c>
      <c r="T11" s="9">
        <v>3.2139999999999998E-3</v>
      </c>
      <c r="U11" s="9">
        <v>1.7837E-3</v>
      </c>
      <c r="V11" s="9">
        <v>0.89</v>
      </c>
      <c r="W11" s="9">
        <v>1.54</v>
      </c>
      <c r="X11" s="9">
        <v>2.99</v>
      </c>
      <c r="Y11" s="9">
        <v>4.5</v>
      </c>
      <c r="Z11" s="9">
        <v>6</v>
      </c>
      <c r="AA11" s="9">
        <v>7.15</v>
      </c>
      <c r="AB11" s="9">
        <v>7.3</v>
      </c>
      <c r="AC11" s="9">
        <v>7.8739999999999997</v>
      </c>
      <c r="AD11" s="9">
        <v>8.86</v>
      </c>
      <c r="AE11" s="9">
        <v>8.9120000000000008</v>
      </c>
      <c r="AF11" s="9">
        <v>8.9329999999999998</v>
      </c>
      <c r="AG11" s="9">
        <v>7.1340000000000003</v>
      </c>
      <c r="AH11" s="9">
        <v>5.91</v>
      </c>
      <c r="AI11" s="9">
        <v>5.3230000000000004</v>
      </c>
      <c r="AJ11" s="9">
        <v>5.7759999999999998</v>
      </c>
      <c r="AK11" s="9">
        <v>4.8090000000000002</v>
      </c>
      <c r="AL11" s="9">
        <v>3.11</v>
      </c>
      <c r="AM11" s="9">
        <v>3.7330000000000002E-3</v>
      </c>
      <c r="AN11" s="9">
        <v>1.53</v>
      </c>
      <c r="AO11" s="9">
        <v>2.64</v>
      </c>
      <c r="AP11" s="9">
        <v>4.47</v>
      </c>
      <c r="AQ11" s="9">
        <v>6.52</v>
      </c>
      <c r="AR11" s="9">
        <v>8.57</v>
      </c>
      <c r="AS11" s="9">
        <v>10.199999999999999</v>
      </c>
      <c r="AT11" s="9">
        <v>11</v>
      </c>
      <c r="AU11" s="9">
        <v>12.1</v>
      </c>
      <c r="AV11" s="9">
        <v>12.4</v>
      </c>
      <c r="AW11" s="9">
        <v>12</v>
      </c>
      <c r="AX11" s="9">
        <v>10.500999999999999</v>
      </c>
      <c r="AY11" s="9">
        <v>8.69</v>
      </c>
      <c r="AZ11" s="9">
        <v>7.31</v>
      </c>
      <c r="BA11" s="9">
        <v>7.2869999999999999</v>
      </c>
      <c r="BB11" s="9">
        <v>6.6849999999999996</v>
      </c>
      <c r="BC11" s="9">
        <v>6.2320000000000002</v>
      </c>
      <c r="BD11" s="9">
        <v>4.93</v>
      </c>
      <c r="BE11" s="9">
        <v>5.8869999999999999E-3</v>
      </c>
      <c r="BF11" s="9">
        <v>1.93</v>
      </c>
      <c r="BG11" s="9">
        <v>3.62</v>
      </c>
      <c r="BH11" s="9">
        <v>6.15</v>
      </c>
      <c r="BI11" s="9">
        <v>6.77</v>
      </c>
      <c r="BJ11" s="9">
        <v>6.77</v>
      </c>
      <c r="BK11" s="9">
        <v>7.01</v>
      </c>
      <c r="BL11" s="9">
        <v>7.26</v>
      </c>
      <c r="BM11" s="9">
        <v>7.52</v>
      </c>
      <c r="BN11" s="9">
        <v>5.24</v>
      </c>
      <c r="BO11" s="9">
        <v>7.9</v>
      </c>
      <c r="BP11" s="9">
        <v>8.23</v>
      </c>
      <c r="BQ11" s="9">
        <v>8.5500000000000007</v>
      </c>
      <c r="BR11" s="9">
        <v>8.8000000000000007</v>
      </c>
      <c r="BS11" s="9">
        <v>9.07</v>
      </c>
      <c r="BT11" s="9">
        <v>9.32</v>
      </c>
      <c r="BU11" s="9">
        <v>6.9</v>
      </c>
      <c r="BV11" s="9">
        <v>9.84</v>
      </c>
      <c r="BW11" s="9">
        <v>13.3</v>
      </c>
      <c r="BX11" s="9">
        <v>16.399999999999999</v>
      </c>
      <c r="BY11" s="9">
        <v>19.3</v>
      </c>
      <c r="BZ11" s="9">
        <v>20.8</v>
      </c>
      <c r="CA11" s="9">
        <v>22.57</v>
      </c>
      <c r="CB11" s="9">
        <v>22.42</v>
      </c>
      <c r="CC11" s="9">
        <v>21.46</v>
      </c>
      <c r="CD11" s="9">
        <v>19.282</v>
      </c>
      <c r="CE11" s="9">
        <v>13.5336</v>
      </c>
      <c r="CF11" s="9">
        <v>11.8</v>
      </c>
      <c r="CG11" s="9">
        <v>11.342000000000001</v>
      </c>
      <c r="CH11" s="9">
        <v>9.8070000000000004</v>
      </c>
      <c r="CI11" s="9">
        <v>9.32</v>
      </c>
      <c r="CJ11" s="9"/>
      <c r="CK11" s="9">
        <v>9.7300000000000008E-3</v>
      </c>
      <c r="CL11" s="9"/>
      <c r="CM11" s="9">
        <v>5</v>
      </c>
      <c r="CN11" s="9">
        <v>10.07</v>
      </c>
      <c r="CO11" s="9">
        <v>11.72</v>
      </c>
      <c r="CP11" s="9">
        <v>15.37</v>
      </c>
      <c r="CQ11" s="9">
        <v>18.95</v>
      </c>
      <c r="CR11" s="9">
        <v>20.25</v>
      </c>
      <c r="CS11" s="9">
        <v>19.84</v>
      </c>
      <c r="CT11" s="9">
        <v>13.69</v>
      </c>
      <c r="CU11" s="9"/>
      <c r="CV11" s="9"/>
    </row>
    <row r="12" spans="1:101" x14ac:dyDescent="0.3">
      <c r="A12" s="2"/>
      <c r="C12" s="2"/>
    </row>
    <row r="13" spans="1:101" x14ac:dyDescent="0.3">
      <c r="A13" s="2" t="s">
        <v>294</v>
      </c>
      <c r="B13" s="2" t="s">
        <v>295</v>
      </c>
      <c r="C13" s="2" t="s">
        <v>293</v>
      </c>
      <c r="D13">
        <v>25</v>
      </c>
      <c r="E13">
        <v>120</v>
      </c>
      <c r="F13">
        <v>145</v>
      </c>
      <c r="G13">
        <v>105</v>
      </c>
      <c r="H13">
        <v>85</v>
      </c>
      <c r="I13">
        <v>70</v>
      </c>
      <c r="J13">
        <v>65</v>
      </c>
      <c r="K13">
        <v>60</v>
      </c>
      <c r="L13">
        <v>50</v>
      </c>
      <c r="N13">
        <v>180</v>
      </c>
      <c r="O13">
        <v>150</v>
      </c>
      <c r="P13">
        <v>125</v>
      </c>
      <c r="Q13">
        <v>110</v>
      </c>
      <c r="R13">
        <v>100</v>
      </c>
      <c r="S13">
        <v>100</v>
      </c>
      <c r="T13">
        <v>100</v>
      </c>
      <c r="V13">
        <v>220</v>
      </c>
      <c r="W13">
        <v>180</v>
      </c>
      <c r="X13">
        <v>160</v>
      </c>
      <c r="Y13">
        <v>140</v>
      </c>
      <c r="Z13">
        <v>135</v>
      </c>
      <c r="AA13">
        <v>140</v>
      </c>
      <c r="AB13">
        <v>140</v>
      </c>
      <c r="AC13">
        <v>140</v>
      </c>
      <c r="AD13">
        <v>135</v>
      </c>
      <c r="AE13">
        <v>135</v>
      </c>
      <c r="AF13">
        <v>135</v>
      </c>
      <c r="AG13">
        <v>135</v>
      </c>
      <c r="AH13">
        <v>130</v>
      </c>
      <c r="AI13">
        <v>125</v>
      </c>
      <c r="AJ13">
        <v>115</v>
      </c>
      <c r="AK13">
        <v>115</v>
      </c>
      <c r="AL13">
        <v>115</v>
      </c>
      <c r="AN13">
        <v>235</v>
      </c>
      <c r="AO13">
        <v>200</v>
      </c>
      <c r="AP13">
        <v>180</v>
      </c>
      <c r="AQ13">
        <v>155</v>
      </c>
      <c r="AR13">
        <v>145</v>
      </c>
      <c r="AS13">
        <v>145</v>
      </c>
      <c r="AT13">
        <v>135</v>
      </c>
      <c r="AU13">
        <v>130</v>
      </c>
      <c r="AV13">
        <v>135</v>
      </c>
      <c r="AW13">
        <v>140</v>
      </c>
      <c r="AX13">
        <v>160</v>
      </c>
      <c r="AY13">
        <v>155</v>
      </c>
      <c r="AZ13">
        <v>155</v>
      </c>
      <c r="BA13">
        <v>145</v>
      </c>
      <c r="BB13">
        <v>145</v>
      </c>
      <c r="BC13">
        <v>140</v>
      </c>
      <c r="BD13">
        <v>140</v>
      </c>
      <c r="BF13">
        <v>260</v>
      </c>
      <c r="BG13">
        <v>215</v>
      </c>
      <c r="BH13">
        <v>195</v>
      </c>
      <c r="BI13">
        <v>185</v>
      </c>
      <c r="BJ13">
        <v>185</v>
      </c>
      <c r="BK13">
        <v>185</v>
      </c>
      <c r="BL13">
        <v>185</v>
      </c>
      <c r="BM13">
        <v>185</v>
      </c>
      <c r="BN13">
        <v>185</v>
      </c>
      <c r="BO13">
        <v>180</v>
      </c>
      <c r="BP13">
        <v>175</v>
      </c>
      <c r="BQ13">
        <v>175</v>
      </c>
      <c r="BR13">
        <v>175</v>
      </c>
      <c r="BS13">
        <v>175</v>
      </c>
      <c r="BT13">
        <v>175</v>
      </c>
      <c r="BU13">
        <v>175</v>
      </c>
      <c r="BV13">
        <v>175</v>
      </c>
      <c r="BW13">
        <v>155</v>
      </c>
      <c r="BX13">
        <v>145</v>
      </c>
      <c r="BY13">
        <v>135</v>
      </c>
      <c r="BZ13">
        <v>135</v>
      </c>
      <c r="CA13">
        <v>130</v>
      </c>
      <c r="CB13">
        <v>135</v>
      </c>
      <c r="CC13">
        <v>135</v>
      </c>
      <c r="CD13">
        <v>135</v>
      </c>
      <c r="CE13">
        <v>150</v>
      </c>
      <c r="CF13">
        <v>190</v>
      </c>
      <c r="CG13">
        <v>180</v>
      </c>
      <c r="CH13">
        <v>160</v>
      </c>
      <c r="CI13">
        <v>190</v>
      </c>
      <c r="CM13">
        <v>215</v>
      </c>
      <c r="CN13">
        <v>195</v>
      </c>
      <c r="CO13">
        <v>180</v>
      </c>
      <c r="CP13">
        <v>180</v>
      </c>
      <c r="CQ13">
        <v>175</v>
      </c>
      <c r="CR13">
        <v>175</v>
      </c>
      <c r="CS13">
        <v>175</v>
      </c>
      <c r="CT13">
        <v>175</v>
      </c>
    </row>
    <row r="14" spans="1:101" x14ac:dyDescent="0.3">
      <c r="A14" s="2" t="s">
        <v>255</v>
      </c>
      <c r="B14" s="2" t="s">
        <v>291</v>
      </c>
      <c r="C14" s="2" t="s">
        <v>254</v>
      </c>
      <c r="D14">
        <v>120</v>
      </c>
      <c r="E14">
        <v>140</v>
      </c>
      <c r="F14">
        <v>182</v>
      </c>
      <c r="G14">
        <v>153</v>
      </c>
      <c r="H14">
        <v>192</v>
      </c>
      <c r="I14">
        <v>170</v>
      </c>
      <c r="J14">
        <v>155</v>
      </c>
      <c r="K14">
        <v>152</v>
      </c>
      <c r="L14">
        <v>135</v>
      </c>
      <c r="M14">
        <v>154</v>
      </c>
      <c r="N14">
        <v>227</v>
      </c>
      <c r="O14">
        <v>173</v>
      </c>
      <c r="P14">
        <v>184</v>
      </c>
      <c r="Q14">
        <v>210</v>
      </c>
      <c r="R14">
        <v>180</v>
      </c>
      <c r="S14">
        <v>180</v>
      </c>
      <c r="T14">
        <v>175</v>
      </c>
      <c r="U14">
        <v>188</v>
      </c>
      <c r="V14">
        <v>275</v>
      </c>
      <c r="W14">
        <v>231</v>
      </c>
      <c r="X14">
        <v>211</v>
      </c>
      <c r="Y14">
        <v>187</v>
      </c>
      <c r="Z14">
        <v>179</v>
      </c>
      <c r="AA14">
        <v>189</v>
      </c>
      <c r="AB14">
        <v>197</v>
      </c>
      <c r="AC14">
        <v>194</v>
      </c>
      <c r="AD14">
        <v>192</v>
      </c>
      <c r="AE14">
        <v>163</v>
      </c>
      <c r="AF14">
        <v>140</v>
      </c>
      <c r="AG14">
        <v>139</v>
      </c>
      <c r="AH14">
        <v>187</v>
      </c>
      <c r="AI14">
        <v>211</v>
      </c>
      <c r="AJ14">
        <v>185</v>
      </c>
      <c r="AK14">
        <v>190</v>
      </c>
      <c r="AL14">
        <v>183</v>
      </c>
      <c r="AM14">
        <v>202</v>
      </c>
      <c r="AN14">
        <v>303</v>
      </c>
      <c r="AO14">
        <v>249</v>
      </c>
      <c r="AP14">
        <v>219</v>
      </c>
      <c r="AQ14">
        <v>186</v>
      </c>
      <c r="AR14">
        <v>207</v>
      </c>
      <c r="AS14">
        <v>209</v>
      </c>
      <c r="AT14">
        <v>209</v>
      </c>
      <c r="AU14">
        <v>207</v>
      </c>
      <c r="AV14">
        <v>195</v>
      </c>
      <c r="AW14">
        <v>202</v>
      </c>
      <c r="AX14">
        <v>172</v>
      </c>
      <c r="AY14">
        <v>158</v>
      </c>
      <c r="AZ14">
        <v>193</v>
      </c>
      <c r="BA14">
        <v>217</v>
      </c>
      <c r="BB14">
        <v>206</v>
      </c>
      <c r="BC14">
        <v>206</v>
      </c>
      <c r="BD14">
        <v>198</v>
      </c>
      <c r="BE14">
        <v>216</v>
      </c>
      <c r="BF14">
        <v>343</v>
      </c>
      <c r="BG14">
        <v>268</v>
      </c>
      <c r="BH14">
        <v>240</v>
      </c>
      <c r="BI14">
        <v>235</v>
      </c>
      <c r="BJ14">
        <v>239</v>
      </c>
      <c r="BK14">
        <v>229</v>
      </c>
      <c r="BL14">
        <v>236</v>
      </c>
      <c r="BM14">
        <v>229</v>
      </c>
      <c r="BN14">
        <v>233</v>
      </c>
      <c r="BO14">
        <v>237</v>
      </c>
      <c r="BP14">
        <v>221</v>
      </c>
      <c r="BQ14">
        <v>229</v>
      </c>
      <c r="BR14">
        <v>216</v>
      </c>
      <c r="BS14">
        <v>235</v>
      </c>
      <c r="BT14">
        <v>227</v>
      </c>
      <c r="BU14">
        <v>242</v>
      </c>
      <c r="BV14">
        <v>221</v>
      </c>
      <c r="BW14">
        <v>212</v>
      </c>
      <c r="BX14">
        <v>217</v>
      </c>
      <c r="BY14">
        <v>210</v>
      </c>
      <c r="BZ14">
        <v>217</v>
      </c>
      <c r="CA14">
        <v>216</v>
      </c>
      <c r="CB14">
        <v>202</v>
      </c>
      <c r="CC14">
        <v>209</v>
      </c>
      <c r="CD14">
        <v>166</v>
      </c>
      <c r="CE14">
        <v>209</v>
      </c>
      <c r="CF14">
        <v>196</v>
      </c>
      <c r="CG14">
        <v>202</v>
      </c>
      <c r="CH14">
        <v>207</v>
      </c>
      <c r="CI14">
        <v>197</v>
      </c>
      <c r="CJ14">
        <v>202</v>
      </c>
      <c r="CK14">
        <v>220</v>
      </c>
      <c r="CL14">
        <v>348</v>
      </c>
      <c r="CM14">
        <v>283</v>
      </c>
      <c r="CN14">
        <v>260</v>
      </c>
      <c r="CO14">
        <v>237</v>
      </c>
      <c r="CP14">
        <v>243</v>
      </c>
      <c r="CQ14">
        <v>240</v>
      </c>
      <c r="CR14">
        <v>221</v>
      </c>
      <c r="CS14">
        <v>243</v>
      </c>
      <c r="CT14">
        <v>244</v>
      </c>
    </row>
    <row r="15" spans="1:101" x14ac:dyDescent="0.3">
      <c r="A15" s="2" t="s">
        <v>260</v>
      </c>
      <c r="B15" s="2" t="s">
        <v>313</v>
      </c>
      <c r="C15" s="2" t="s">
        <v>314</v>
      </c>
      <c r="D15" s="10">
        <v>37</v>
      </c>
      <c r="E15" s="10">
        <v>32</v>
      </c>
      <c r="F15" s="10">
        <v>134</v>
      </c>
      <c r="G15" s="10">
        <v>90</v>
      </c>
      <c r="H15" s="10">
        <v>82</v>
      </c>
      <c r="I15" s="10">
        <v>77</v>
      </c>
      <c r="J15" s="10">
        <v>75</v>
      </c>
      <c r="K15" s="10">
        <v>73</v>
      </c>
      <c r="L15" s="10">
        <v>71</v>
      </c>
      <c r="M15" s="10">
        <v>69</v>
      </c>
      <c r="N15" s="10">
        <v>154</v>
      </c>
      <c r="O15" s="10">
        <v>130</v>
      </c>
      <c r="P15" s="10">
        <v>118</v>
      </c>
      <c r="Q15" s="10">
        <v>111</v>
      </c>
      <c r="R15" s="10">
        <v>106</v>
      </c>
      <c r="S15" s="10">
        <v>102</v>
      </c>
      <c r="T15" s="10">
        <v>99</v>
      </c>
      <c r="U15" s="10">
        <v>97</v>
      </c>
      <c r="V15" s="10">
        <v>196</v>
      </c>
      <c r="W15" s="10">
        <v>174</v>
      </c>
      <c r="X15" s="10">
        <v>144</v>
      </c>
      <c r="Y15" s="10">
        <v>136</v>
      </c>
      <c r="Z15" s="10">
        <v>125</v>
      </c>
      <c r="AA15" s="10">
        <v>127</v>
      </c>
      <c r="AB15" s="10">
        <v>139</v>
      </c>
      <c r="AC15" s="10">
        <v>125</v>
      </c>
      <c r="AD15" s="10">
        <v>126</v>
      </c>
      <c r="AE15" s="10">
        <v>121</v>
      </c>
      <c r="AF15" s="10">
        <v>138</v>
      </c>
      <c r="AG15" s="10">
        <v>131</v>
      </c>
      <c r="AH15" s="10">
        <v>126</v>
      </c>
      <c r="AI15" s="10">
        <v>122</v>
      </c>
      <c r="AJ15" s="10">
        <v>119</v>
      </c>
      <c r="AK15" s="10">
        <v>116</v>
      </c>
      <c r="AL15" s="10">
        <v>114</v>
      </c>
      <c r="AM15" s="10">
        <v>110</v>
      </c>
      <c r="AN15" s="10">
        <v>211</v>
      </c>
      <c r="AO15" s="10">
        <v>192</v>
      </c>
      <c r="AP15" s="10">
        <v>162</v>
      </c>
      <c r="AQ15" s="10">
        <v>148</v>
      </c>
      <c r="AR15" s="10">
        <v>137</v>
      </c>
      <c r="AS15" s="10">
        <v>145</v>
      </c>
      <c r="AT15" s="10">
        <v>156</v>
      </c>
      <c r="AU15" s="10">
        <v>126</v>
      </c>
      <c r="AV15" s="10">
        <v>135</v>
      </c>
      <c r="AW15" s="10">
        <v>131</v>
      </c>
      <c r="AX15" s="10">
        <v>153</v>
      </c>
      <c r="AY15" s="10">
        <v>148</v>
      </c>
      <c r="AZ15" s="10">
        <v>144</v>
      </c>
      <c r="BA15" s="10">
        <v>141</v>
      </c>
      <c r="BB15" s="10">
        <v>138</v>
      </c>
      <c r="BC15" s="10">
        <v>135</v>
      </c>
      <c r="BD15" s="10">
        <v>133</v>
      </c>
      <c r="BE15" s="10">
        <v>130</v>
      </c>
      <c r="BF15" s="10">
        <v>225</v>
      </c>
      <c r="BG15" s="10">
        <v>198</v>
      </c>
      <c r="BH15" s="10">
        <v>169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>
        <v>160</v>
      </c>
      <c r="BW15" s="10">
        <v>150</v>
      </c>
      <c r="BX15" s="10">
        <v>138</v>
      </c>
      <c r="BY15" s="10">
        <v>146</v>
      </c>
      <c r="BZ15" s="10">
        <v>159</v>
      </c>
      <c r="CA15" s="10">
        <v>128</v>
      </c>
      <c r="CB15" s="10">
        <v>137</v>
      </c>
      <c r="CC15" s="10">
        <v>128</v>
      </c>
      <c r="CD15" s="10">
        <v>144</v>
      </c>
      <c r="CE15" s="10">
        <v>149</v>
      </c>
      <c r="CF15" s="10">
        <v>148</v>
      </c>
      <c r="CG15" s="10">
        <v>147</v>
      </c>
      <c r="CH15" s="10">
        <v>146</v>
      </c>
      <c r="CI15" s="10"/>
      <c r="CJ15" s="10"/>
      <c r="CK15" s="10">
        <v>145</v>
      </c>
      <c r="CL15" s="8"/>
      <c r="CM15" s="8"/>
      <c r="CN15" s="8"/>
      <c r="CO15" s="8"/>
      <c r="CP15" s="8"/>
      <c r="CQ15" s="8"/>
      <c r="CR15" s="8"/>
    </row>
    <row r="16" spans="1:101" x14ac:dyDescent="0.3">
      <c r="A16" s="2" t="s">
        <v>723</v>
      </c>
      <c r="B16" s="2" t="s">
        <v>308</v>
      </c>
      <c r="C16" s="2" t="s">
        <v>309</v>
      </c>
      <c r="D16" s="10">
        <v>53</v>
      </c>
      <c r="E16" s="10">
        <v>31</v>
      </c>
      <c r="F16" s="10">
        <v>167</v>
      </c>
      <c r="G16" s="10">
        <v>112</v>
      </c>
      <c r="H16" s="10">
        <v>87</v>
      </c>
      <c r="I16" s="10">
        <v>67</v>
      </c>
      <c r="J16" s="10">
        <v>56</v>
      </c>
      <c r="K16" s="10">
        <v>48</v>
      </c>
      <c r="L16" s="10">
        <v>42</v>
      </c>
      <c r="M16" s="10">
        <v>38</v>
      </c>
      <c r="N16" s="10">
        <v>190</v>
      </c>
      <c r="O16" s="10">
        <v>145</v>
      </c>
      <c r="P16" s="10">
        <v>118</v>
      </c>
      <c r="Q16" s="10">
        <v>111</v>
      </c>
      <c r="R16" s="10">
        <v>98</v>
      </c>
      <c r="S16" s="10">
        <v>88</v>
      </c>
      <c r="T16" s="10">
        <v>79</v>
      </c>
      <c r="U16" s="10">
        <v>71</v>
      </c>
      <c r="V16" s="10">
        <v>243</v>
      </c>
      <c r="W16" s="10">
        <v>194</v>
      </c>
      <c r="X16" s="10">
        <v>184</v>
      </c>
      <c r="Y16" s="10">
        <v>176</v>
      </c>
      <c r="Z16" s="10">
        <v>171</v>
      </c>
      <c r="AA16" s="10">
        <v>166</v>
      </c>
      <c r="AB16" s="10">
        <v>161</v>
      </c>
      <c r="AC16" s="10">
        <v>156</v>
      </c>
      <c r="AD16" s="10">
        <v>152</v>
      </c>
      <c r="AE16" s="10">
        <v>149</v>
      </c>
      <c r="AF16" s="10">
        <v>145</v>
      </c>
      <c r="AG16" s="10">
        <v>142</v>
      </c>
      <c r="AH16" s="10">
        <v>136</v>
      </c>
      <c r="AI16" s="10">
        <v>125</v>
      </c>
      <c r="AJ16" s="10">
        <v>114</v>
      </c>
      <c r="AK16" s="10">
        <v>103</v>
      </c>
      <c r="AL16" s="10">
        <v>94</v>
      </c>
      <c r="AM16" s="10">
        <v>88</v>
      </c>
      <c r="AN16" s="10">
        <v>265</v>
      </c>
      <c r="AO16" s="10">
        <v>219</v>
      </c>
      <c r="AP16" s="10">
        <v>212</v>
      </c>
      <c r="AQ16" s="10">
        <v>206</v>
      </c>
      <c r="AR16" s="10">
        <v>198</v>
      </c>
      <c r="AS16" s="10">
        <v>190</v>
      </c>
      <c r="AT16" s="10">
        <v>183</v>
      </c>
      <c r="AU16" s="10">
        <v>178</v>
      </c>
      <c r="AV16" s="10">
        <v>173</v>
      </c>
      <c r="AW16" s="10">
        <v>169</v>
      </c>
      <c r="AX16" s="10">
        <v>165</v>
      </c>
      <c r="AY16" s="10">
        <v>161</v>
      </c>
      <c r="AZ16" s="10">
        <v>156</v>
      </c>
      <c r="BA16" s="10">
        <v>145</v>
      </c>
      <c r="BB16" s="10">
        <v>133</v>
      </c>
      <c r="BC16" s="10">
        <v>123</v>
      </c>
      <c r="BD16" s="10">
        <v>115</v>
      </c>
      <c r="BE16" s="10">
        <v>108</v>
      </c>
      <c r="BF16" s="10">
        <v>298</v>
      </c>
      <c r="BG16" s="10">
        <v>253</v>
      </c>
      <c r="BH16" s="10">
        <v>195</v>
      </c>
      <c r="BI16" s="10">
        <v>185</v>
      </c>
      <c r="BJ16" s="10">
        <v>247</v>
      </c>
      <c r="BK16" s="10">
        <v>206</v>
      </c>
      <c r="BL16" s="10">
        <v>205</v>
      </c>
      <c r="BM16" s="10">
        <v>238</v>
      </c>
      <c r="BN16" s="10">
        <v>231</v>
      </c>
      <c r="BO16" s="10">
        <v>233</v>
      </c>
      <c r="BP16" s="10">
        <v>225</v>
      </c>
      <c r="BQ16" s="10">
        <v>228</v>
      </c>
      <c r="BR16" s="10">
        <v>226</v>
      </c>
      <c r="BS16" s="10">
        <v>226</v>
      </c>
      <c r="BT16" s="10">
        <v>222</v>
      </c>
      <c r="BU16" s="10">
        <v>222</v>
      </c>
      <c r="BV16" s="10">
        <v>217</v>
      </c>
      <c r="BW16" s="10">
        <v>208</v>
      </c>
      <c r="BX16" s="10">
        <v>200</v>
      </c>
      <c r="BY16" s="10">
        <v>193</v>
      </c>
      <c r="BZ16" s="10">
        <v>188</v>
      </c>
      <c r="CA16" s="10">
        <v>185</v>
      </c>
      <c r="CB16" s="10">
        <v>180</v>
      </c>
      <c r="CC16" s="10">
        <v>177</v>
      </c>
      <c r="CD16" s="10">
        <v>174</v>
      </c>
      <c r="CE16" s="10">
        <v>171</v>
      </c>
      <c r="CF16" s="10">
        <v>156</v>
      </c>
      <c r="CG16" s="10">
        <v>154</v>
      </c>
      <c r="CH16" s="10">
        <v>143</v>
      </c>
      <c r="CI16" s="10">
        <v>135</v>
      </c>
      <c r="CJ16" s="10">
        <v>127</v>
      </c>
      <c r="CK16" s="10">
        <v>120</v>
      </c>
      <c r="CL16" s="10"/>
      <c r="CM16" s="10"/>
      <c r="CN16" s="10">
        <v>195</v>
      </c>
      <c r="CO16" s="10">
        <v>180</v>
      </c>
      <c r="CP16" s="10">
        <v>180</v>
      </c>
      <c r="CQ16" s="10">
        <v>175</v>
      </c>
      <c r="CR16" s="10">
        <v>175</v>
      </c>
      <c r="CS16" s="10">
        <v>175</v>
      </c>
      <c r="CT16" s="10">
        <v>175</v>
      </c>
    </row>
    <row r="17" spans="1:102" x14ac:dyDescent="0.3">
      <c r="A17" s="2"/>
      <c r="C17" s="2"/>
    </row>
    <row r="18" spans="1:102" x14ac:dyDescent="0.3">
      <c r="A18" s="2" t="s">
        <v>24</v>
      </c>
      <c r="B18" s="2" t="s">
        <v>474</v>
      </c>
      <c r="C18" s="2"/>
      <c r="D18" s="10" t="s">
        <v>475</v>
      </c>
      <c r="E18" s="10" t="s">
        <v>476</v>
      </c>
      <c r="F18" s="10" t="s">
        <v>477</v>
      </c>
      <c r="G18" s="10" t="s">
        <v>475</v>
      </c>
      <c r="H18" s="10" t="s">
        <v>478</v>
      </c>
      <c r="I18" s="10" t="s">
        <v>475</v>
      </c>
      <c r="J18" s="10" t="s">
        <v>475</v>
      </c>
      <c r="K18" s="10" t="s">
        <v>479</v>
      </c>
      <c r="L18" s="10" t="s">
        <v>479</v>
      </c>
      <c r="M18" s="10" t="s">
        <v>476</v>
      </c>
      <c r="N18" s="10" t="s">
        <v>477</v>
      </c>
      <c r="O18" s="10" t="s">
        <v>475</v>
      </c>
      <c r="P18" s="10" t="s">
        <v>476</v>
      </c>
      <c r="Q18" s="10" t="s">
        <v>480</v>
      </c>
      <c r="R18" s="10" t="s">
        <v>481</v>
      </c>
      <c r="S18" s="10" t="s">
        <v>482</v>
      </c>
      <c r="T18" s="10" t="s">
        <v>483</v>
      </c>
      <c r="U18" s="10" t="s">
        <v>476</v>
      </c>
      <c r="V18" s="10" t="s">
        <v>477</v>
      </c>
      <c r="W18" s="10" t="s">
        <v>476</v>
      </c>
      <c r="X18" s="10" t="s">
        <v>475</v>
      </c>
      <c r="Y18" s="10" t="s">
        <v>475</v>
      </c>
      <c r="Z18" s="10" t="s">
        <v>477</v>
      </c>
      <c r="AA18" s="10" t="s">
        <v>477</v>
      </c>
      <c r="AB18" s="10" t="s">
        <v>477</v>
      </c>
      <c r="AC18" s="10" t="s">
        <v>477</v>
      </c>
      <c r="AD18" s="10" t="s">
        <v>475</v>
      </c>
      <c r="AE18" s="10" t="s">
        <v>476</v>
      </c>
      <c r="AF18" s="10" t="s">
        <v>476</v>
      </c>
      <c r="AG18" s="10" t="s">
        <v>475</v>
      </c>
      <c r="AH18" s="10" t="s">
        <v>483</v>
      </c>
      <c r="AI18" s="10" t="s">
        <v>476</v>
      </c>
      <c r="AJ18" s="10" t="s">
        <v>478</v>
      </c>
      <c r="AK18" s="10" t="s">
        <v>484</v>
      </c>
      <c r="AL18" s="10" t="s">
        <v>483</v>
      </c>
      <c r="AM18" s="10" t="s">
        <v>476</v>
      </c>
      <c r="AN18" s="10" t="s">
        <v>477</v>
      </c>
      <c r="AO18" s="10" t="s">
        <v>476</v>
      </c>
      <c r="AP18" s="10" t="s">
        <v>475</v>
      </c>
      <c r="AQ18" s="10" t="s">
        <v>475</v>
      </c>
      <c r="AR18" s="10" t="s">
        <v>477</v>
      </c>
      <c r="AS18" s="10" t="s">
        <v>477</v>
      </c>
      <c r="AT18" s="10" t="s">
        <v>475</v>
      </c>
      <c r="AU18" s="10" t="s">
        <v>475</v>
      </c>
      <c r="AV18" s="10" t="s">
        <v>476</v>
      </c>
      <c r="AW18" s="10" t="s">
        <v>476</v>
      </c>
      <c r="AX18" s="10" t="s">
        <v>476</v>
      </c>
      <c r="AY18" s="10" t="s">
        <v>475</v>
      </c>
      <c r="AZ18" s="10" t="s">
        <v>485</v>
      </c>
      <c r="BA18" s="10" t="s">
        <v>485</v>
      </c>
      <c r="BB18" s="10" t="s">
        <v>478</v>
      </c>
      <c r="BC18" s="10" t="s">
        <v>478</v>
      </c>
      <c r="BD18" s="10" t="s">
        <v>483</v>
      </c>
      <c r="BE18" s="10" t="s">
        <v>476</v>
      </c>
      <c r="BF18" s="10" t="s">
        <v>477</v>
      </c>
      <c r="BG18" s="10" t="s">
        <v>477</v>
      </c>
      <c r="BH18" s="10" t="s">
        <v>475</v>
      </c>
      <c r="BI18" s="10" t="s">
        <v>475</v>
      </c>
      <c r="BJ18" s="10" t="s">
        <v>475</v>
      </c>
      <c r="BK18" s="10" t="s">
        <v>475</v>
      </c>
      <c r="BL18" s="10" t="s">
        <v>475</v>
      </c>
      <c r="BM18" s="10" t="s">
        <v>478</v>
      </c>
      <c r="BN18" s="10" t="s">
        <v>477</v>
      </c>
      <c r="BO18" s="10" t="s">
        <v>475</v>
      </c>
      <c r="BP18" s="10" t="s">
        <v>475</v>
      </c>
      <c r="BQ18" s="10" t="s">
        <v>475</v>
      </c>
      <c r="BR18" s="10" t="s">
        <v>475</v>
      </c>
      <c r="BS18" s="10" t="s">
        <v>475</v>
      </c>
      <c r="BT18" s="10" t="s">
        <v>475</v>
      </c>
      <c r="BU18" s="10" t="s">
        <v>476</v>
      </c>
      <c r="BV18" s="10" t="s">
        <v>475</v>
      </c>
      <c r="BW18" s="10" t="s">
        <v>475</v>
      </c>
      <c r="BX18" s="10" t="s">
        <v>477</v>
      </c>
      <c r="BY18" s="10" t="s">
        <v>477</v>
      </c>
      <c r="BZ18" s="10" t="s">
        <v>475</v>
      </c>
      <c r="CA18" s="10" t="s">
        <v>475</v>
      </c>
      <c r="CB18" s="10" t="s">
        <v>476</v>
      </c>
      <c r="CC18" s="10" t="s">
        <v>476</v>
      </c>
      <c r="CD18" s="10" t="s">
        <v>476</v>
      </c>
      <c r="CE18" s="10" t="s">
        <v>478</v>
      </c>
      <c r="CF18" s="10" t="s">
        <v>475</v>
      </c>
      <c r="CG18" s="10" t="s">
        <v>476</v>
      </c>
      <c r="CH18" s="10" t="s">
        <v>479</v>
      </c>
      <c r="CI18" s="10" t="s">
        <v>486</v>
      </c>
      <c r="CJ18" s="10" t="s">
        <v>476</v>
      </c>
      <c r="CK18" s="10" t="s">
        <v>476</v>
      </c>
      <c r="CL18" s="10" t="s">
        <v>477</v>
      </c>
      <c r="CM18" s="10" t="s">
        <v>477</v>
      </c>
      <c r="CN18" s="10" t="s">
        <v>476</v>
      </c>
      <c r="CO18" s="10" t="s">
        <v>476</v>
      </c>
      <c r="CP18" s="10" t="s">
        <v>485</v>
      </c>
      <c r="CQ18" s="10" t="s">
        <v>483</v>
      </c>
      <c r="CR18" s="10" t="s">
        <v>487</v>
      </c>
      <c r="CS18" s="10" t="s">
        <v>484</v>
      </c>
      <c r="CT18" s="10" t="s">
        <v>475</v>
      </c>
      <c r="CU18" s="10"/>
      <c r="CV18" s="10"/>
      <c r="CW18" s="10"/>
      <c r="CX18" s="10"/>
    </row>
    <row r="19" spans="1:102" x14ac:dyDescent="0.3">
      <c r="A19" s="13" t="s">
        <v>490</v>
      </c>
      <c r="B19" s="2" t="s">
        <v>491</v>
      </c>
      <c r="C19" s="2" t="s">
        <v>492</v>
      </c>
      <c r="D19" s="10" t="s">
        <v>493</v>
      </c>
      <c r="E19" s="10" t="s">
        <v>494</v>
      </c>
      <c r="F19" s="10" t="s">
        <v>495</v>
      </c>
      <c r="G19" s="10" t="s">
        <v>496</v>
      </c>
      <c r="H19" s="10" t="s">
        <v>497</v>
      </c>
      <c r="I19" s="10" t="s">
        <v>498</v>
      </c>
      <c r="J19" s="10" t="s">
        <v>499</v>
      </c>
      <c r="K19" s="10" t="s">
        <v>500</v>
      </c>
      <c r="L19" s="10" t="s">
        <v>501</v>
      </c>
      <c r="M19" s="10" t="s">
        <v>502</v>
      </c>
      <c r="N19" s="10" t="s">
        <v>503</v>
      </c>
      <c r="O19" s="10" t="s">
        <v>504</v>
      </c>
      <c r="P19" s="10" t="s">
        <v>505</v>
      </c>
      <c r="Q19" s="10" t="s">
        <v>506</v>
      </c>
      <c r="R19" s="10" t="s">
        <v>507</v>
      </c>
      <c r="S19" s="10" t="s">
        <v>508</v>
      </c>
      <c r="T19" s="10" t="s">
        <v>509</v>
      </c>
      <c r="U19" s="10" t="s">
        <v>510</v>
      </c>
      <c r="V19" s="10" t="s">
        <v>511</v>
      </c>
      <c r="W19" s="10" t="s">
        <v>512</v>
      </c>
      <c r="X19" s="10" t="s">
        <v>513</v>
      </c>
      <c r="Y19" s="10" t="s">
        <v>514</v>
      </c>
      <c r="Z19" s="10" t="s">
        <v>515</v>
      </c>
      <c r="AA19" s="10" t="s">
        <v>516</v>
      </c>
      <c r="AB19" s="10" t="s">
        <v>517</v>
      </c>
      <c r="AC19" s="10" t="s">
        <v>518</v>
      </c>
      <c r="AD19" s="10" t="s">
        <v>519</v>
      </c>
      <c r="AE19" s="10" t="s">
        <v>520</v>
      </c>
      <c r="AF19" s="10" t="s">
        <v>521</v>
      </c>
      <c r="AG19" s="10" t="s">
        <v>522</v>
      </c>
      <c r="AH19" s="10" t="s">
        <v>523</v>
      </c>
      <c r="AI19" s="10" t="s">
        <v>524</v>
      </c>
      <c r="AJ19" s="10" t="s">
        <v>525</v>
      </c>
      <c r="AK19" s="10" t="s">
        <v>526</v>
      </c>
      <c r="AL19" s="10" t="s">
        <v>527</v>
      </c>
      <c r="AM19" s="10" t="s">
        <v>528</v>
      </c>
      <c r="AN19" s="10" t="s">
        <v>529</v>
      </c>
      <c r="AO19" s="10" t="s">
        <v>530</v>
      </c>
      <c r="AP19" s="10" t="s">
        <v>531</v>
      </c>
      <c r="AQ19" s="10" t="s">
        <v>532</v>
      </c>
      <c r="AR19" s="10" t="s">
        <v>533</v>
      </c>
      <c r="AS19" s="10" t="s">
        <v>534</v>
      </c>
      <c r="AT19" s="10" t="s">
        <v>535</v>
      </c>
      <c r="AU19" s="10" t="s">
        <v>536</v>
      </c>
      <c r="AV19" s="10" t="s">
        <v>537</v>
      </c>
      <c r="AW19" s="10" t="s">
        <v>538</v>
      </c>
      <c r="AX19" s="10" t="s">
        <v>539</v>
      </c>
      <c r="AY19" s="10" t="s">
        <v>540</v>
      </c>
      <c r="AZ19" s="10" t="s">
        <v>541</v>
      </c>
      <c r="BA19" s="10" t="s">
        <v>542</v>
      </c>
      <c r="BB19" s="10" t="s">
        <v>543</v>
      </c>
      <c r="BC19" s="10" t="s">
        <v>544</v>
      </c>
      <c r="BD19" s="10" t="s">
        <v>545</v>
      </c>
      <c r="BE19" s="10" t="s">
        <v>546</v>
      </c>
      <c r="BF19" s="10" t="s">
        <v>547</v>
      </c>
      <c r="BG19" s="10" t="s">
        <v>548</v>
      </c>
      <c r="BH19" s="10" t="s">
        <v>549</v>
      </c>
      <c r="BI19" s="10" t="s">
        <v>550</v>
      </c>
      <c r="BJ19" s="10" t="s">
        <v>551</v>
      </c>
      <c r="BK19" s="10" t="s">
        <v>552</v>
      </c>
      <c r="BL19" s="10" t="s">
        <v>316</v>
      </c>
      <c r="BM19" s="10" t="s">
        <v>553</v>
      </c>
      <c r="BN19" s="10" t="s">
        <v>554</v>
      </c>
      <c r="BO19" s="10" t="s">
        <v>555</v>
      </c>
      <c r="BP19" s="10" t="s">
        <v>556</v>
      </c>
      <c r="BQ19" s="10" t="s">
        <v>557</v>
      </c>
      <c r="BR19" s="10" t="s">
        <v>558</v>
      </c>
      <c r="BS19" s="10" t="s">
        <v>559</v>
      </c>
      <c r="BT19" s="10" t="s">
        <v>560</v>
      </c>
      <c r="BU19" s="10" t="s">
        <v>561</v>
      </c>
      <c r="BV19" s="10" t="s">
        <v>562</v>
      </c>
      <c r="BW19" s="10" t="s">
        <v>563</v>
      </c>
      <c r="BX19" s="10" t="s">
        <v>564</v>
      </c>
      <c r="BY19" s="10" t="s">
        <v>565</v>
      </c>
      <c r="BZ19" s="10" t="s">
        <v>566</v>
      </c>
      <c r="CA19" s="10" t="s">
        <v>567</v>
      </c>
      <c r="CB19" s="10" t="s">
        <v>568</v>
      </c>
      <c r="CC19" s="10" t="s">
        <v>569</v>
      </c>
      <c r="CD19" s="10" t="s">
        <v>570</v>
      </c>
      <c r="CE19" s="10" t="s">
        <v>571</v>
      </c>
      <c r="CF19" s="10" t="s">
        <v>572</v>
      </c>
      <c r="CG19" s="10" t="s">
        <v>573</v>
      </c>
      <c r="CH19" s="10" t="s">
        <v>574</v>
      </c>
      <c r="CI19" s="10" t="s">
        <v>575</v>
      </c>
      <c r="CJ19" s="10" t="s">
        <v>316</v>
      </c>
      <c r="CK19" s="10" t="s">
        <v>316</v>
      </c>
      <c r="CL19" s="10" t="s">
        <v>316</v>
      </c>
      <c r="CM19" s="10" t="s">
        <v>576</v>
      </c>
      <c r="CN19" s="10" t="s">
        <v>577</v>
      </c>
      <c r="CO19" s="10" t="s">
        <v>578</v>
      </c>
      <c r="CP19" s="10" t="s">
        <v>579</v>
      </c>
      <c r="CQ19" s="10" t="s">
        <v>580</v>
      </c>
      <c r="CR19" s="10" t="s">
        <v>581</v>
      </c>
      <c r="CS19" s="10" t="s">
        <v>582</v>
      </c>
      <c r="CT19" s="10" t="s">
        <v>583</v>
      </c>
      <c r="CU19" s="10"/>
      <c r="CV19" s="10"/>
      <c r="CW19" s="10"/>
      <c r="CX19" s="10"/>
    </row>
    <row r="20" spans="1:102" x14ac:dyDescent="0.3">
      <c r="A20" s="2" t="s">
        <v>379</v>
      </c>
      <c r="B20" s="2" t="s">
        <v>380</v>
      </c>
      <c r="C20" s="2"/>
      <c r="D20" s="10" t="s">
        <v>381</v>
      </c>
      <c r="E20" s="10" t="s">
        <v>382</v>
      </c>
      <c r="F20" s="10" t="s">
        <v>382</v>
      </c>
      <c r="G20" s="10" t="s">
        <v>381</v>
      </c>
      <c r="H20" s="10" t="s">
        <v>383</v>
      </c>
      <c r="I20" s="10" t="s">
        <v>381</v>
      </c>
      <c r="J20" s="10" t="s">
        <v>381</v>
      </c>
      <c r="K20" s="10" t="s">
        <v>384</v>
      </c>
      <c r="L20" s="10" t="s">
        <v>382</v>
      </c>
      <c r="M20" s="10" t="s">
        <v>382</v>
      </c>
      <c r="N20" s="10" t="s">
        <v>382</v>
      </c>
      <c r="O20" s="10" t="s">
        <v>381</v>
      </c>
      <c r="P20" s="10" t="s">
        <v>382</v>
      </c>
      <c r="Q20" s="10" t="s">
        <v>382</v>
      </c>
      <c r="R20" s="10" t="s">
        <v>385</v>
      </c>
      <c r="S20" s="10" t="s">
        <v>382</v>
      </c>
      <c r="T20" s="10" t="s">
        <v>382</v>
      </c>
      <c r="U20" s="10" t="s">
        <v>382</v>
      </c>
      <c r="V20" s="10" t="s">
        <v>382</v>
      </c>
      <c r="W20" s="10" t="s">
        <v>382</v>
      </c>
      <c r="X20" s="10" t="s">
        <v>381</v>
      </c>
      <c r="Y20" s="10" t="s">
        <v>381</v>
      </c>
      <c r="Z20" s="10" t="s">
        <v>382</v>
      </c>
      <c r="AA20" s="10" t="s">
        <v>382</v>
      </c>
      <c r="AB20" s="10" t="s">
        <v>382</v>
      </c>
      <c r="AC20" s="10" t="s">
        <v>382</v>
      </c>
      <c r="AD20" s="10" t="s">
        <v>381</v>
      </c>
      <c r="AE20" s="10" t="s">
        <v>382</v>
      </c>
      <c r="AF20" s="10" t="s">
        <v>382</v>
      </c>
      <c r="AG20" s="10" t="s">
        <v>381</v>
      </c>
      <c r="AH20" s="10" t="s">
        <v>382</v>
      </c>
      <c r="AI20" s="10" t="s">
        <v>382</v>
      </c>
      <c r="AJ20" s="10" t="s">
        <v>381</v>
      </c>
      <c r="AK20" s="10" t="s">
        <v>386</v>
      </c>
      <c r="AL20" s="10" t="s">
        <v>382</v>
      </c>
      <c r="AM20" s="10" t="s">
        <v>382</v>
      </c>
      <c r="AN20" s="10" t="s">
        <v>382</v>
      </c>
      <c r="AO20" s="10" t="s">
        <v>382</v>
      </c>
      <c r="AP20" s="10" t="s">
        <v>381</v>
      </c>
      <c r="AQ20" s="10" t="s">
        <v>381</v>
      </c>
      <c r="AR20" s="10" t="s">
        <v>382</v>
      </c>
      <c r="AS20" s="10" t="s">
        <v>382</v>
      </c>
      <c r="AT20" s="10" t="s">
        <v>381</v>
      </c>
      <c r="AU20" s="10" t="s">
        <v>381</v>
      </c>
      <c r="AV20" s="10" t="s">
        <v>382</v>
      </c>
      <c r="AW20" s="10" t="s">
        <v>382</v>
      </c>
      <c r="AX20" s="10" t="s">
        <v>382</v>
      </c>
      <c r="AY20" s="10" t="s">
        <v>381</v>
      </c>
      <c r="AZ20" s="10" t="s">
        <v>382</v>
      </c>
      <c r="BA20" s="10" t="s">
        <v>382</v>
      </c>
      <c r="BB20" s="10" t="s">
        <v>381</v>
      </c>
      <c r="BC20" s="10" t="s">
        <v>381</v>
      </c>
      <c r="BD20" s="10" t="s">
        <v>382</v>
      </c>
      <c r="BE20" s="10" t="s">
        <v>382</v>
      </c>
      <c r="BF20" s="10" t="s">
        <v>382</v>
      </c>
      <c r="BG20" s="10" t="s">
        <v>382</v>
      </c>
      <c r="BH20" s="10" t="s">
        <v>381</v>
      </c>
      <c r="BI20" s="10" t="s">
        <v>381</v>
      </c>
      <c r="BJ20" s="10" t="s">
        <v>381</v>
      </c>
      <c r="BK20" s="10" t="s">
        <v>381</v>
      </c>
      <c r="BL20" s="10" t="s">
        <v>387</v>
      </c>
      <c r="BM20" s="10" t="s">
        <v>381</v>
      </c>
      <c r="BN20" s="10" t="s">
        <v>382</v>
      </c>
      <c r="BO20" s="10" t="s">
        <v>381</v>
      </c>
      <c r="BP20" s="10" t="s">
        <v>381</v>
      </c>
      <c r="BQ20" s="10" t="s">
        <v>381</v>
      </c>
      <c r="BR20" s="10" t="s">
        <v>381</v>
      </c>
      <c r="BS20" s="10" t="s">
        <v>381</v>
      </c>
      <c r="BT20" s="10" t="s">
        <v>381</v>
      </c>
      <c r="BU20" s="10" t="s">
        <v>382</v>
      </c>
      <c r="BV20" s="10" t="s">
        <v>381</v>
      </c>
      <c r="BW20" s="10" t="s">
        <v>381</v>
      </c>
      <c r="BX20" s="10" t="s">
        <v>382</v>
      </c>
      <c r="BY20" s="10" t="s">
        <v>382</v>
      </c>
      <c r="BZ20" s="10" t="s">
        <v>381</v>
      </c>
      <c r="CA20" s="10" t="s">
        <v>381</v>
      </c>
      <c r="CB20" s="10" t="s">
        <v>382</v>
      </c>
      <c r="CC20" s="10" t="s">
        <v>382</v>
      </c>
      <c r="CD20" s="10" t="s">
        <v>382</v>
      </c>
      <c r="CE20" s="10" t="s">
        <v>388</v>
      </c>
      <c r="CF20" s="10" t="s">
        <v>381</v>
      </c>
      <c r="CG20" s="10" t="s">
        <v>382</v>
      </c>
      <c r="CH20" s="10" t="s">
        <v>389</v>
      </c>
      <c r="CI20" s="10" t="s">
        <v>382</v>
      </c>
      <c r="CJ20" s="10" t="s">
        <v>387</v>
      </c>
      <c r="CK20" s="10" t="s">
        <v>387</v>
      </c>
      <c r="CL20" s="10" t="s">
        <v>387</v>
      </c>
      <c r="CM20" s="10" t="s">
        <v>382</v>
      </c>
      <c r="CN20" s="10" t="s">
        <v>382</v>
      </c>
      <c r="CO20" s="10" t="s">
        <v>382</v>
      </c>
      <c r="CP20" s="10" t="s">
        <v>382</v>
      </c>
      <c r="CQ20" s="10" t="s">
        <v>382</v>
      </c>
      <c r="CR20" s="10" t="s">
        <v>382</v>
      </c>
      <c r="CS20" s="10" t="s">
        <v>390</v>
      </c>
      <c r="CT20" s="10" t="s">
        <v>381</v>
      </c>
      <c r="CU20" s="10"/>
      <c r="CV20" s="10"/>
      <c r="CW20" s="10"/>
      <c r="CX20" s="10"/>
    </row>
    <row r="21" spans="1:102" x14ac:dyDescent="0.3">
      <c r="A21" s="2" t="s">
        <v>444</v>
      </c>
      <c r="B21" s="2" t="s">
        <v>445</v>
      </c>
      <c r="C21" s="2" t="s">
        <v>446</v>
      </c>
      <c r="D21" s="10">
        <v>1270</v>
      </c>
      <c r="E21" s="10">
        <v>970</v>
      </c>
      <c r="F21" s="10" t="s">
        <v>448</v>
      </c>
      <c r="G21" s="10" t="s">
        <v>449</v>
      </c>
      <c r="H21" s="10" t="s">
        <v>450</v>
      </c>
      <c r="I21" s="10">
        <v>18350</v>
      </c>
      <c r="J21" s="10">
        <v>333.6</v>
      </c>
      <c r="K21" s="10">
        <v>317.5</v>
      </c>
      <c r="L21" s="10"/>
      <c r="M21" s="10">
        <v>936</v>
      </c>
      <c r="N21" s="10" t="s">
        <v>451</v>
      </c>
      <c r="O21" s="10">
        <v>4602</v>
      </c>
      <c r="P21" s="10" t="s">
        <v>452</v>
      </c>
      <c r="Q21" s="10" t="s">
        <v>453</v>
      </c>
      <c r="R21" s="10"/>
      <c r="S21" s="10"/>
      <c r="T21" s="10">
        <v>206</v>
      </c>
      <c r="U21" s="10">
        <v>319</v>
      </c>
      <c r="V21" s="10" t="s">
        <v>454</v>
      </c>
      <c r="W21" s="10">
        <v>3810</v>
      </c>
      <c r="X21" s="10"/>
      <c r="Y21" s="10">
        <v>4140</v>
      </c>
      <c r="Z21" s="10">
        <v>4560</v>
      </c>
      <c r="AA21" s="10">
        <v>5940</v>
      </c>
      <c r="AB21" s="10">
        <v>5150</v>
      </c>
      <c r="AC21" s="10">
        <v>4910</v>
      </c>
      <c r="AD21" s="10">
        <v>4720</v>
      </c>
      <c r="AE21" s="10">
        <v>4970</v>
      </c>
      <c r="AF21" s="10">
        <v>3570</v>
      </c>
      <c r="AG21" s="10" t="s">
        <v>455</v>
      </c>
      <c r="AH21" s="10">
        <v>2740</v>
      </c>
      <c r="AI21" s="10" t="s">
        <v>456</v>
      </c>
      <c r="AJ21" s="10"/>
      <c r="AK21" s="10">
        <v>3350</v>
      </c>
      <c r="AL21" s="10"/>
      <c r="AM21" s="10">
        <v>1120</v>
      </c>
      <c r="AN21" s="10" t="s">
        <v>457</v>
      </c>
      <c r="AO21" s="10"/>
      <c r="AP21" s="10" t="s">
        <v>458</v>
      </c>
      <c r="AQ21" s="10" t="s">
        <v>459</v>
      </c>
      <c r="AR21" s="10">
        <v>3480</v>
      </c>
      <c r="AS21" s="10">
        <v>6190</v>
      </c>
      <c r="AT21" s="10"/>
      <c r="AU21" s="10">
        <v>5970</v>
      </c>
      <c r="AV21" s="10" t="s">
        <v>460</v>
      </c>
      <c r="AW21" s="10">
        <v>3070</v>
      </c>
      <c r="AX21" s="10" t="s">
        <v>461</v>
      </c>
      <c r="AY21" s="10">
        <v>2310</v>
      </c>
      <c r="AZ21" s="10">
        <v>1215</v>
      </c>
      <c r="BA21" s="10" t="s">
        <v>462</v>
      </c>
      <c r="BB21" s="10">
        <v>3420</v>
      </c>
      <c r="BC21" s="10">
        <v>2610</v>
      </c>
      <c r="BD21" s="10"/>
      <c r="BE21" s="10">
        <v>1090</v>
      </c>
      <c r="BF21" s="10"/>
      <c r="BG21" s="10">
        <v>1620</v>
      </c>
      <c r="BH21" s="10">
        <v>2475</v>
      </c>
      <c r="BI21" s="10" t="s">
        <v>463</v>
      </c>
      <c r="BJ21" s="10">
        <v>2280</v>
      </c>
      <c r="BK21" s="10">
        <v>2330</v>
      </c>
      <c r="BL21" s="10"/>
      <c r="BM21" s="10">
        <v>2130</v>
      </c>
      <c r="BN21" s="10"/>
      <c r="BO21" s="10">
        <v>2680</v>
      </c>
      <c r="BP21" s="10">
        <v>2620</v>
      </c>
      <c r="BQ21" s="10">
        <v>2710</v>
      </c>
      <c r="BR21" s="10">
        <v>2760</v>
      </c>
      <c r="BS21" s="10">
        <v>2830</v>
      </c>
      <c r="BT21" s="10"/>
      <c r="BU21" s="10">
        <v>1590</v>
      </c>
      <c r="BV21" s="10"/>
      <c r="BW21" s="10">
        <v>3010</v>
      </c>
      <c r="BX21" s="10" t="s">
        <v>464</v>
      </c>
      <c r="BY21" s="10">
        <v>5174</v>
      </c>
      <c r="BZ21" s="10" t="s">
        <v>460</v>
      </c>
      <c r="CA21" s="10">
        <v>4940</v>
      </c>
      <c r="CB21" s="10">
        <v>4825</v>
      </c>
      <c r="CC21" s="10">
        <v>2680</v>
      </c>
      <c r="CD21" s="10">
        <v>1740</v>
      </c>
      <c r="CE21" s="10">
        <v>1407</v>
      </c>
      <c r="CF21" s="10">
        <v>818</v>
      </c>
      <c r="CG21" s="10">
        <v>1260</v>
      </c>
      <c r="CH21" s="10">
        <v>1790</v>
      </c>
      <c r="CI21" s="10"/>
      <c r="CJ21" s="10"/>
      <c r="CK21" s="10"/>
      <c r="CL21" s="10"/>
      <c r="CM21" s="10"/>
      <c r="CN21" s="10"/>
      <c r="CO21" s="10">
        <v>2490</v>
      </c>
      <c r="CP21" s="10"/>
      <c r="CQ21" s="10">
        <v>3155</v>
      </c>
      <c r="CR21" s="10"/>
      <c r="CS21" s="10">
        <v>2260</v>
      </c>
    </row>
    <row r="22" spans="1:102" x14ac:dyDescent="0.3">
      <c r="C22" s="2"/>
    </row>
    <row r="23" spans="1:102" x14ac:dyDescent="0.3">
      <c r="C23" s="2"/>
    </row>
    <row r="24" spans="1:102" x14ac:dyDescent="0.3">
      <c r="A24" s="3" t="s">
        <v>13</v>
      </c>
      <c r="C24" s="2"/>
      <c r="D24" s="10"/>
      <c r="E24" s="10"/>
      <c r="J24" s="10"/>
    </row>
    <row r="25" spans="1:102" x14ac:dyDescent="0.3">
      <c r="A25" s="2" t="s">
        <v>724</v>
      </c>
      <c r="B25" s="2" t="s">
        <v>722</v>
      </c>
      <c r="C25" s="2" t="s">
        <v>442</v>
      </c>
      <c r="D25" s="16"/>
      <c r="E25" s="16"/>
      <c r="F25" s="10">
        <v>4.9000000000000004</v>
      </c>
      <c r="G25" s="10">
        <v>287</v>
      </c>
      <c r="H25" s="10"/>
      <c r="I25" s="10"/>
      <c r="J25" s="16"/>
      <c r="K25" s="16"/>
      <c r="L25" s="16"/>
      <c r="M25" s="16"/>
      <c r="N25" s="10">
        <v>10</v>
      </c>
      <c r="O25" s="10">
        <v>45</v>
      </c>
      <c r="P25" s="10">
        <v>70</v>
      </c>
      <c r="Q25" s="10">
        <v>47</v>
      </c>
      <c r="R25" s="10"/>
      <c r="S25" s="10"/>
      <c r="T25" s="16"/>
      <c r="U25" s="16"/>
      <c r="V25" s="10"/>
      <c r="W25" s="10">
        <v>20</v>
      </c>
      <c r="X25" s="10">
        <v>74</v>
      </c>
      <c r="Y25" s="10">
        <v>116</v>
      </c>
      <c r="Z25" s="10">
        <v>128</v>
      </c>
      <c r="AA25" s="10">
        <v>279</v>
      </c>
      <c r="AB25" s="10">
        <v>198</v>
      </c>
      <c r="AC25" s="10">
        <v>211</v>
      </c>
      <c r="AD25" s="10">
        <v>209</v>
      </c>
      <c r="AE25" s="10">
        <v>200</v>
      </c>
      <c r="AF25" s="10">
        <v>130</v>
      </c>
      <c r="AG25" s="10">
        <v>108</v>
      </c>
      <c r="AH25" s="10"/>
      <c r="AI25" s="10"/>
      <c r="AJ25" s="10">
        <v>8</v>
      </c>
      <c r="AK25" s="10">
        <v>10</v>
      </c>
      <c r="AL25" s="16"/>
      <c r="AM25" s="16"/>
      <c r="AN25" s="10">
        <v>2.4</v>
      </c>
      <c r="AO25" s="10"/>
      <c r="AP25" s="10">
        <v>64</v>
      </c>
      <c r="AQ25" s="10">
        <v>68</v>
      </c>
      <c r="AR25" s="10">
        <v>105</v>
      </c>
      <c r="AS25" s="10">
        <v>329</v>
      </c>
      <c r="AT25" s="10"/>
      <c r="AU25" s="10">
        <v>447</v>
      </c>
      <c r="AV25" s="10">
        <v>275</v>
      </c>
      <c r="AW25" s="10">
        <v>121</v>
      </c>
      <c r="AX25" s="10">
        <v>83</v>
      </c>
      <c r="AY25" s="10">
        <v>50</v>
      </c>
      <c r="AZ25" s="10">
        <v>11</v>
      </c>
      <c r="BA25" s="10">
        <v>50</v>
      </c>
      <c r="BB25" s="10">
        <v>55</v>
      </c>
      <c r="BC25" s="10">
        <v>43</v>
      </c>
      <c r="BD25" s="10"/>
      <c r="BE25" s="16"/>
      <c r="BF25" s="10">
        <v>1.7</v>
      </c>
      <c r="BG25" s="10">
        <v>13</v>
      </c>
      <c r="BH25" s="10">
        <v>37</v>
      </c>
      <c r="BI25" s="10">
        <v>34</v>
      </c>
      <c r="BJ25" s="10">
        <v>37</v>
      </c>
      <c r="BK25" s="10">
        <v>41</v>
      </c>
      <c r="BL25" s="10">
        <v>46</v>
      </c>
      <c r="BM25" s="10">
        <v>50</v>
      </c>
      <c r="BN25" s="10">
        <v>18</v>
      </c>
      <c r="BO25" s="10">
        <v>55</v>
      </c>
      <c r="BP25" s="10">
        <v>56</v>
      </c>
      <c r="BQ25" s="10">
        <v>61</v>
      </c>
      <c r="BR25" s="10">
        <v>65</v>
      </c>
      <c r="BS25" s="10">
        <v>70</v>
      </c>
      <c r="BT25" s="10">
        <v>74</v>
      </c>
      <c r="BU25" s="10">
        <v>24</v>
      </c>
      <c r="BV25" s="10">
        <v>69</v>
      </c>
      <c r="BW25" s="10">
        <v>78</v>
      </c>
      <c r="BX25" s="10">
        <v>186</v>
      </c>
      <c r="BY25" s="10">
        <v>411</v>
      </c>
      <c r="BZ25" s="10">
        <v>463</v>
      </c>
      <c r="CA25" s="10"/>
      <c r="CB25" s="10">
        <v>528</v>
      </c>
      <c r="CC25" s="10">
        <v>168</v>
      </c>
      <c r="CD25" s="10">
        <v>78</v>
      </c>
      <c r="CE25" s="16"/>
      <c r="CF25" s="10">
        <v>8</v>
      </c>
      <c r="CG25" s="10">
        <v>16</v>
      </c>
      <c r="CH25" s="10">
        <v>32</v>
      </c>
      <c r="CI25" s="10"/>
      <c r="CJ25" s="10"/>
      <c r="CK25" s="16"/>
      <c r="CL25" s="10"/>
      <c r="CM25" s="10"/>
      <c r="CN25" s="10"/>
      <c r="CO25" s="10">
        <v>79</v>
      </c>
      <c r="CP25" s="10"/>
      <c r="CQ25" s="10">
        <v>208</v>
      </c>
    </row>
    <row r="26" spans="1:102" x14ac:dyDescent="0.3">
      <c r="A26" s="2" t="s">
        <v>285</v>
      </c>
      <c r="B26" s="2" t="s">
        <v>443</v>
      </c>
      <c r="C26" s="2" t="s">
        <v>442</v>
      </c>
      <c r="D26" s="16"/>
      <c r="E26" s="16"/>
      <c r="F26" s="10">
        <v>4.2</v>
      </c>
      <c r="G26" s="10">
        <v>132</v>
      </c>
      <c r="H26" s="10"/>
      <c r="I26" s="10"/>
      <c r="J26" s="16"/>
      <c r="K26" s="16"/>
      <c r="L26" s="16"/>
      <c r="M26" s="16"/>
      <c r="N26" s="10">
        <v>3.3</v>
      </c>
      <c r="O26" s="10">
        <v>17</v>
      </c>
      <c r="P26" s="10">
        <v>26</v>
      </c>
      <c r="Q26" s="10"/>
      <c r="R26" s="10"/>
      <c r="S26" s="10"/>
      <c r="T26" s="16"/>
      <c r="U26" s="16"/>
      <c r="V26" s="10">
        <v>1.3</v>
      </c>
      <c r="W26" s="10">
        <v>7.4</v>
      </c>
      <c r="X26" s="10">
        <v>29</v>
      </c>
      <c r="Y26" s="10">
        <v>44</v>
      </c>
      <c r="Z26" s="10">
        <v>47</v>
      </c>
      <c r="AA26" s="10">
        <v>115</v>
      </c>
      <c r="AB26" s="10"/>
      <c r="AC26" s="10">
        <v>82</v>
      </c>
      <c r="AD26" s="10">
        <v>75</v>
      </c>
      <c r="AE26" s="10">
        <v>76</v>
      </c>
      <c r="AF26" s="10">
        <v>48</v>
      </c>
      <c r="AG26" s="10">
        <v>43</v>
      </c>
      <c r="AH26" s="10"/>
      <c r="AI26" s="10"/>
      <c r="AJ26" s="10"/>
      <c r="AK26" s="10">
        <v>3.7</v>
      </c>
      <c r="AL26" s="16"/>
      <c r="AM26" s="16"/>
      <c r="AN26" s="10"/>
      <c r="AO26" s="10">
        <v>6.1</v>
      </c>
      <c r="AP26" s="10">
        <v>26</v>
      </c>
      <c r="AQ26" s="10">
        <v>33</v>
      </c>
      <c r="AR26" s="10">
        <v>38</v>
      </c>
      <c r="AS26" s="10">
        <v>20</v>
      </c>
      <c r="AT26" s="10"/>
      <c r="AU26" s="10">
        <v>173</v>
      </c>
      <c r="AV26" s="10">
        <v>150</v>
      </c>
      <c r="AW26" s="10">
        <v>44</v>
      </c>
      <c r="AX26" s="10">
        <v>30</v>
      </c>
      <c r="AY26" s="10">
        <v>19</v>
      </c>
      <c r="AZ26" s="10"/>
      <c r="BA26" s="10">
        <v>18</v>
      </c>
      <c r="BB26" s="10">
        <v>20</v>
      </c>
      <c r="BC26" s="10">
        <v>16</v>
      </c>
      <c r="BD26" s="10"/>
      <c r="BE26" s="16"/>
      <c r="BF26" s="10"/>
      <c r="BG26" s="10">
        <v>4.9000000000000004</v>
      </c>
      <c r="BH26" s="10">
        <v>14</v>
      </c>
      <c r="BI26" s="10">
        <v>14</v>
      </c>
      <c r="BJ26" s="10">
        <v>15</v>
      </c>
      <c r="BK26" s="10">
        <v>16</v>
      </c>
      <c r="BL26" s="10">
        <v>18</v>
      </c>
      <c r="BM26" s="10">
        <v>20</v>
      </c>
      <c r="BN26" s="10">
        <v>7.9</v>
      </c>
      <c r="BO26" s="10">
        <v>22</v>
      </c>
      <c r="BP26" s="10">
        <v>22</v>
      </c>
      <c r="BQ26" s="10">
        <v>25</v>
      </c>
      <c r="BR26" s="10">
        <v>26</v>
      </c>
      <c r="BS26" s="10">
        <v>28</v>
      </c>
      <c r="BT26" s="10">
        <v>31</v>
      </c>
      <c r="BU26" s="10">
        <v>9.9</v>
      </c>
      <c r="BV26" s="10">
        <v>27</v>
      </c>
      <c r="BW26" s="10">
        <v>30</v>
      </c>
      <c r="BX26" s="10">
        <v>69</v>
      </c>
      <c r="BY26" s="10">
        <v>161</v>
      </c>
      <c r="BZ26" s="10">
        <v>178</v>
      </c>
      <c r="CA26" s="10">
        <v>222</v>
      </c>
      <c r="CB26" s="10">
        <v>210</v>
      </c>
      <c r="CC26" s="10">
        <v>61</v>
      </c>
      <c r="CD26" s="10">
        <v>27</v>
      </c>
      <c r="CE26" s="16"/>
      <c r="CF26" s="10">
        <v>2.8</v>
      </c>
      <c r="CG26" s="10">
        <v>5.6</v>
      </c>
      <c r="CH26" s="10">
        <v>12</v>
      </c>
      <c r="CI26" s="10"/>
      <c r="CJ26" s="10"/>
      <c r="CK26" s="16"/>
      <c r="CL26" s="10"/>
      <c r="CM26" s="10"/>
      <c r="CN26" s="10"/>
      <c r="CO26" s="10">
        <v>31</v>
      </c>
      <c r="CP26" s="10"/>
      <c r="CQ26" s="10">
        <v>111</v>
      </c>
      <c r="CR26" s="10"/>
      <c r="CS26" s="10">
        <v>43</v>
      </c>
    </row>
    <row r="27" spans="1:102" x14ac:dyDescent="0.3">
      <c r="A27" s="2" t="s">
        <v>287</v>
      </c>
      <c r="B27" s="2" t="s">
        <v>470</v>
      </c>
      <c r="C27" s="2" t="s">
        <v>442</v>
      </c>
      <c r="D27" s="10"/>
      <c r="E27" s="10"/>
      <c r="F27" s="10">
        <v>11</v>
      </c>
      <c r="G27" s="10">
        <v>130</v>
      </c>
      <c r="H27" s="10">
        <v>320</v>
      </c>
      <c r="I27" s="10">
        <v>33</v>
      </c>
      <c r="J27" s="10"/>
      <c r="K27" s="10"/>
      <c r="L27" s="10"/>
      <c r="M27" s="10"/>
      <c r="N27" s="10">
        <v>6.3</v>
      </c>
      <c r="O27" s="10">
        <v>45</v>
      </c>
      <c r="P27" s="10">
        <v>76</v>
      </c>
      <c r="Q27" s="10">
        <v>100</v>
      </c>
      <c r="R27" s="10">
        <v>11</v>
      </c>
      <c r="S27" s="10">
        <v>7.7</v>
      </c>
      <c r="T27" s="10">
        <v>1.1000000000000001</v>
      </c>
      <c r="U27" s="10"/>
      <c r="V27" s="10">
        <v>3.1</v>
      </c>
      <c r="W27" s="10">
        <v>17</v>
      </c>
      <c r="X27" s="10">
        <v>57</v>
      </c>
      <c r="Y27" s="10">
        <v>110</v>
      </c>
      <c r="Z27" s="10">
        <v>160</v>
      </c>
      <c r="AA27" s="10">
        <v>160</v>
      </c>
      <c r="AB27" s="10">
        <v>120</v>
      </c>
      <c r="AC27" s="10">
        <v>170</v>
      </c>
      <c r="AD27" s="10">
        <v>180</v>
      </c>
      <c r="AE27" s="10">
        <v>180</v>
      </c>
      <c r="AF27" s="10">
        <v>140</v>
      </c>
      <c r="AG27" s="10">
        <v>70</v>
      </c>
      <c r="AH27" s="10"/>
      <c r="AI27" s="10"/>
      <c r="AJ27" s="10">
        <v>22</v>
      </c>
      <c r="AK27" s="10">
        <v>8.3000000000000007</v>
      </c>
      <c r="AL27" s="10">
        <v>1.9</v>
      </c>
      <c r="AM27" s="10"/>
      <c r="AN27" s="10">
        <v>2.5</v>
      </c>
      <c r="AO27" s="10"/>
      <c r="AP27" s="10">
        <v>41</v>
      </c>
      <c r="AQ27" s="10"/>
      <c r="AR27" s="10">
        <v>170</v>
      </c>
      <c r="AS27" s="10">
        <v>230</v>
      </c>
      <c r="AT27" s="10"/>
      <c r="AU27" s="10">
        <v>220</v>
      </c>
      <c r="AV27" s="10">
        <v>380</v>
      </c>
      <c r="AW27" s="10">
        <v>180</v>
      </c>
      <c r="AX27" s="10">
        <v>100</v>
      </c>
      <c r="AY27" s="10">
        <v>42</v>
      </c>
      <c r="AZ27" s="10"/>
      <c r="BA27" s="10">
        <v>58</v>
      </c>
      <c r="BB27" s="10">
        <v>42</v>
      </c>
      <c r="BC27" s="10">
        <v>65</v>
      </c>
      <c r="BD27" s="10">
        <v>7.7</v>
      </c>
      <c r="BE27" s="10"/>
      <c r="BF27" s="10">
        <v>1.6</v>
      </c>
      <c r="BG27" s="10">
        <v>9.6</v>
      </c>
      <c r="BH27" s="10">
        <v>28</v>
      </c>
      <c r="BI27" s="10">
        <v>22</v>
      </c>
      <c r="BJ27" s="10">
        <v>29</v>
      </c>
      <c r="BK27" s="10">
        <v>32</v>
      </c>
      <c r="BL27" s="10">
        <v>33</v>
      </c>
      <c r="BM27" s="10">
        <v>38</v>
      </c>
      <c r="BN27" s="10">
        <v>8.3000000000000007</v>
      </c>
      <c r="BO27" s="10">
        <v>38</v>
      </c>
      <c r="BP27" s="10">
        <v>38.700000000000003</v>
      </c>
      <c r="BQ27" s="10">
        <v>41</v>
      </c>
      <c r="BR27" s="10">
        <v>40</v>
      </c>
      <c r="BS27" s="10">
        <v>44</v>
      </c>
      <c r="BT27" s="10">
        <v>45</v>
      </c>
      <c r="BU27" s="10">
        <v>31</v>
      </c>
      <c r="BV27" s="10">
        <v>48</v>
      </c>
      <c r="BW27" s="10">
        <v>110</v>
      </c>
      <c r="BX27" s="10">
        <v>200</v>
      </c>
      <c r="BY27" s="10">
        <v>310</v>
      </c>
      <c r="BZ27" s="10">
        <v>370</v>
      </c>
      <c r="CA27" s="10"/>
      <c r="CB27" s="10">
        <v>320</v>
      </c>
      <c r="CC27" s="10">
        <v>230</v>
      </c>
      <c r="CD27" s="10">
        <v>220</v>
      </c>
      <c r="CE27" s="10">
        <v>25</v>
      </c>
      <c r="CF27" s="10">
        <v>43</v>
      </c>
      <c r="CG27" s="10">
        <v>46</v>
      </c>
      <c r="CH27" s="10">
        <v>31</v>
      </c>
      <c r="CI27" s="10"/>
      <c r="CJ27" s="10"/>
      <c r="CK27" s="10"/>
      <c r="CL27" s="10"/>
      <c r="CM27" s="10"/>
      <c r="CN27" s="10"/>
      <c r="CO27" s="10">
        <v>54</v>
      </c>
      <c r="CP27" s="10"/>
      <c r="CQ27" s="10">
        <v>100</v>
      </c>
    </row>
    <row r="28" spans="1:102" x14ac:dyDescent="0.3">
      <c r="A28" s="2" t="s">
        <v>4</v>
      </c>
      <c r="B28" s="2" t="s">
        <v>470</v>
      </c>
      <c r="C28" s="2"/>
      <c r="D28" s="16"/>
      <c r="E28" s="16"/>
      <c r="F28" s="10" t="s">
        <v>387</v>
      </c>
      <c r="G28" s="10">
        <v>3.2000000000000001E-2</v>
      </c>
      <c r="H28" s="10" t="s">
        <v>387</v>
      </c>
      <c r="I28" s="10" t="s">
        <v>387</v>
      </c>
      <c r="J28" s="16"/>
      <c r="K28" s="16"/>
      <c r="L28" s="16"/>
      <c r="M28" s="16"/>
      <c r="N28" s="10" t="s">
        <v>387</v>
      </c>
      <c r="O28" s="10">
        <v>0.28999999999999998</v>
      </c>
      <c r="P28" s="10">
        <v>0.35</v>
      </c>
      <c r="Q28" s="10" t="s">
        <v>387</v>
      </c>
      <c r="R28" s="10" t="s">
        <v>387</v>
      </c>
      <c r="S28" s="10" t="s">
        <v>387</v>
      </c>
      <c r="T28" s="16"/>
      <c r="U28" s="16"/>
      <c r="V28" s="10" t="s">
        <v>387</v>
      </c>
      <c r="W28" s="10">
        <v>0.31</v>
      </c>
      <c r="X28" s="10">
        <v>0.28000000000000003</v>
      </c>
      <c r="Y28" s="10">
        <v>0.32</v>
      </c>
      <c r="Z28" s="10">
        <v>0.37</v>
      </c>
      <c r="AA28" s="10">
        <v>0.21</v>
      </c>
      <c r="AB28" s="10" t="s">
        <v>387</v>
      </c>
      <c r="AC28" s="10">
        <v>0.28999999999999998</v>
      </c>
      <c r="AD28" s="10">
        <v>0.31</v>
      </c>
      <c r="AE28" s="10">
        <v>0.31</v>
      </c>
      <c r="AF28" s="10">
        <v>0.34</v>
      </c>
      <c r="AG28" s="10">
        <v>0.25</v>
      </c>
      <c r="AH28" s="10" t="s">
        <v>387</v>
      </c>
      <c r="AI28" s="10" t="s">
        <v>387</v>
      </c>
      <c r="AJ28" s="10" t="s">
        <v>387</v>
      </c>
      <c r="AK28" s="10">
        <v>0.33</v>
      </c>
      <c r="AL28" s="16"/>
      <c r="AM28" s="16"/>
      <c r="AN28" s="10" t="s">
        <v>387</v>
      </c>
      <c r="AO28" s="10">
        <v>0.28000000000000003</v>
      </c>
      <c r="AP28" s="10">
        <v>0.24</v>
      </c>
      <c r="AQ28" s="10">
        <v>0.34</v>
      </c>
      <c r="AR28" s="10">
        <v>0.4</v>
      </c>
      <c r="AS28" s="10">
        <v>0.31</v>
      </c>
      <c r="AT28" s="10" t="s">
        <v>387</v>
      </c>
      <c r="AU28" s="10">
        <v>0.3</v>
      </c>
      <c r="AV28" s="10">
        <v>0.26</v>
      </c>
      <c r="AW28" s="10">
        <v>0.39</v>
      </c>
      <c r="AX28" s="10">
        <v>0.37</v>
      </c>
      <c r="AY28" s="10">
        <v>0.3</v>
      </c>
      <c r="AZ28" s="10" t="s">
        <v>387</v>
      </c>
      <c r="BA28" s="10">
        <v>0.36</v>
      </c>
      <c r="BB28" s="10" t="s">
        <v>387</v>
      </c>
      <c r="BC28" s="10" t="s">
        <v>387</v>
      </c>
      <c r="BD28" s="10" t="s">
        <v>387</v>
      </c>
      <c r="BE28" s="16"/>
      <c r="BF28" s="10" t="s">
        <v>387</v>
      </c>
      <c r="BG28" s="10" t="s">
        <v>387</v>
      </c>
      <c r="BH28" s="10">
        <v>0.28000000000000003</v>
      </c>
      <c r="BI28" s="10">
        <v>0.24</v>
      </c>
      <c r="BJ28" s="10">
        <v>0.28000000000000003</v>
      </c>
      <c r="BK28" s="10">
        <v>0.28000000000000003</v>
      </c>
      <c r="BL28" s="10">
        <v>0.28000000000000003</v>
      </c>
      <c r="BM28" s="10">
        <v>0.27</v>
      </c>
      <c r="BN28" s="10">
        <v>0.15</v>
      </c>
      <c r="BO28" s="10">
        <v>0.26</v>
      </c>
      <c r="BP28" s="10">
        <v>0.26</v>
      </c>
      <c r="BQ28" s="10">
        <v>0.25</v>
      </c>
      <c r="BR28" s="10">
        <v>0.23</v>
      </c>
      <c r="BS28" s="10">
        <v>0.24</v>
      </c>
      <c r="BT28" s="10">
        <v>0.21</v>
      </c>
      <c r="BU28" s="10">
        <v>0.21</v>
      </c>
      <c r="BV28" s="10">
        <v>0.26</v>
      </c>
      <c r="BW28" s="10">
        <v>0.37</v>
      </c>
      <c r="BX28" s="10">
        <v>0.34</v>
      </c>
      <c r="BY28" s="10">
        <v>0.28000000000000003</v>
      </c>
      <c r="BZ28" s="10">
        <v>0.3</v>
      </c>
      <c r="CA28" s="10">
        <v>0.25</v>
      </c>
      <c r="CB28" s="10">
        <v>0.26</v>
      </c>
      <c r="CC28" s="10">
        <v>0.38</v>
      </c>
      <c r="CD28" s="10">
        <v>0.44</v>
      </c>
      <c r="CE28" s="16"/>
      <c r="CF28" s="10">
        <v>0.45</v>
      </c>
      <c r="CG28" s="10">
        <v>0.44</v>
      </c>
      <c r="CH28" s="10">
        <v>0.33</v>
      </c>
      <c r="CI28" s="10" t="s">
        <v>387</v>
      </c>
      <c r="CJ28" s="10" t="s">
        <v>387</v>
      </c>
      <c r="CK28" s="16"/>
      <c r="CL28" s="10" t="s">
        <v>387</v>
      </c>
      <c r="CM28" s="10" t="s">
        <v>387</v>
      </c>
      <c r="CN28" s="10" t="s">
        <v>387</v>
      </c>
      <c r="CO28" s="10">
        <v>0.27</v>
      </c>
      <c r="CP28" s="10" t="s">
        <v>387</v>
      </c>
      <c r="CQ28" s="10">
        <v>0.23</v>
      </c>
      <c r="CR28" s="10" t="s">
        <v>387</v>
      </c>
      <c r="CS28" s="10">
        <v>0.21</v>
      </c>
      <c r="CT28" s="10" t="s">
        <v>387</v>
      </c>
      <c r="CU28" s="10"/>
      <c r="CV28" s="10"/>
      <c r="CW28" s="10"/>
      <c r="CX28" s="10"/>
    </row>
    <row r="29" spans="1:102" x14ac:dyDescent="0.3">
      <c r="A29" s="2"/>
      <c r="C29" s="2"/>
    </row>
    <row r="30" spans="1:102" x14ac:dyDescent="0.3">
      <c r="A30" s="2" t="s">
        <v>5</v>
      </c>
      <c r="C30" s="2"/>
      <c r="D30" s="16"/>
      <c r="E30" s="16"/>
      <c r="J30" s="16"/>
      <c r="K30" s="16"/>
      <c r="L30" s="16"/>
      <c r="M30" s="16"/>
      <c r="T30" s="16"/>
      <c r="U30" s="16"/>
      <c r="AL30" s="16"/>
      <c r="AM30" s="16"/>
      <c r="BE30" s="16"/>
      <c r="CE30" s="16"/>
      <c r="CK30" s="16"/>
    </row>
    <row r="31" spans="1:102" x14ac:dyDescent="0.3">
      <c r="A31" s="2" t="s">
        <v>6</v>
      </c>
      <c r="B31" s="2" t="s">
        <v>310</v>
      </c>
      <c r="C31" s="2" t="s">
        <v>311</v>
      </c>
      <c r="D31" s="16"/>
      <c r="E31" s="16"/>
      <c r="F31" s="10"/>
      <c r="G31" s="10">
        <v>600</v>
      </c>
      <c r="H31" s="10"/>
      <c r="I31" s="10"/>
      <c r="J31" s="16"/>
      <c r="K31" s="16"/>
      <c r="L31" s="16"/>
      <c r="M31" s="16"/>
      <c r="N31" s="10">
        <v>0.69</v>
      </c>
      <c r="O31" s="10">
        <v>260</v>
      </c>
      <c r="P31" s="10">
        <v>245</v>
      </c>
      <c r="Q31" s="10"/>
      <c r="R31" s="10"/>
      <c r="S31" s="10"/>
      <c r="T31" s="16"/>
      <c r="U31" s="16"/>
      <c r="V31" s="10">
        <v>0.36299999999999999</v>
      </c>
      <c r="W31" s="10">
        <v>167</v>
      </c>
      <c r="X31" s="10">
        <v>750</v>
      </c>
      <c r="Y31" s="10">
        <v>716</v>
      </c>
      <c r="Z31" s="10">
        <v>628</v>
      </c>
      <c r="AA31" s="10">
        <v>1120</v>
      </c>
      <c r="AB31" s="10">
        <v>196</v>
      </c>
      <c r="AC31" s="10">
        <v>490</v>
      </c>
      <c r="AD31" s="10">
        <v>700</v>
      </c>
      <c r="AE31" s="10">
        <v>700</v>
      </c>
      <c r="AF31" s="10">
        <v>874</v>
      </c>
      <c r="AG31" s="10">
        <v>412</v>
      </c>
      <c r="AH31" s="10">
        <v>60</v>
      </c>
      <c r="AI31" s="10"/>
      <c r="AJ31" s="10">
        <v>1440</v>
      </c>
      <c r="AK31" s="10">
        <v>736</v>
      </c>
      <c r="AL31" s="16"/>
      <c r="AM31" s="16"/>
      <c r="AN31" s="10">
        <v>0.216</v>
      </c>
      <c r="AO31" s="10"/>
      <c r="AP31" s="10">
        <v>589</v>
      </c>
      <c r="AQ31" s="10">
        <v>650</v>
      </c>
      <c r="AR31" s="10">
        <v>736</v>
      </c>
      <c r="AS31" s="10" t="s">
        <v>312</v>
      </c>
      <c r="AT31" s="10"/>
      <c r="AU31" s="10">
        <v>2160</v>
      </c>
      <c r="AV31" s="10" t="s">
        <v>312</v>
      </c>
      <c r="AW31" s="10">
        <v>37.299999999999997</v>
      </c>
      <c r="AX31" s="10">
        <v>24.5</v>
      </c>
      <c r="AY31" s="10">
        <v>203</v>
      </c>
      <c r="AZ31" s="10">
        <v>8.83</v>
      </c>
      <c r="BA31" s="10">
        <v>51</v>
      </c>
      <c r="BB31" s="10">
        <v>294</v>
      </c>
      <c r="BC31" s="10">
        <v>180</v>
      </c>
      <c r="BD31" s="10"/>
      <c r="BE31" s="16"/>
      <c r="BF31" s="10">
        <v>0.14000000000000001</v>
      </c>
      <c r="BG31" s="10"/>
      <c r="BH31" s="10">
        <v>363</v>
      </c>
      <c r="BI31" s="10">
        <v>412</v>
      </c>
      <c r="BJ31" s="10">
        <v>481</v>
      </c>
      <c r="BK31" s="10">
        <v>265</v>
      </c>
      <c r="BL31" s="10"/>
      <c r="BM31" s="10">
        <v>441</v>
      </c>
      <c r="BN31" s="10"/>
      <c r="BO31" s="10"/>
      <c r="BP31" s="10">
        <v>677</v>
      </c>
      <c r="BQ31" s="10">
        <v>500</v>
      </c>
      <c r="BR31" s="10">
        <v>746</v>
      </c>
      <c r="BS31" s="10">
        <v>814</v>
      </c>
      <c r="BT31" s="10">
        <v>471</v>
      </c>
      <c r="BU31" s="10">
        <v>343</v>
      </c>
      <c r="BV31" s="10">
        <v>893</v>
      </c>
      <c r="BW31" s="10" t="s">
        <v>312</v>
      </c>
      <c r="BX31" s="10">
        <v>800</v>
      </c>
      <c r="BY31" s="10">
        <v>2570</v>
      </c>
      <c r="BZ31" s="10">
        <v>1320</v>
      </c>
      <c r="CA31" s="10">
        <v>3920</v>
      </c>
      <c r="CB31" s="10">
        <v>1670</v>
      </c>
      <c r="CC31" s="10">
        <v>392</v>
      </c>
      <c r="CD31" s="10">
        <v>2450</v>
      </c>
      <c r="CE31" s="16"/>
      <c r="CF31" s="10">
        <v>26.4</v>
      </c>
      <c r="CG31" s="10">
        <v>38.299999999999997</v>
      </c>
      <c r="CH31" s="10">
        <v>94.2</v>
      </c>
      <c r="CI31" s="10"/>
      <c r="CJ31" s="10"/>
      <c r="CK31" s="16"/>
      <c r="CL31" s="10"/>
      <c r="CM31" s="10"/>
      <c r="CN31" s="10"/>
      <c r="CO31" s="10">
        <v>400</v>
      </c>
      <c r="CQ31" t="s">
        <v>312</v>
      </c>
    </row>
    <row r="32" spans="1:102" x14ac:dyDescent="0.3">
      <c r="A32" s="2" t="s">
        <v>721</v>
      </c>
      <c r="B32" s="2" t="s">
        <v>720</v>
      </c>
      <c r="C32" s="2" t="s">
        <v>472</v>
      </c>
      <c r="D32" s="16"/>
      <c r="E32" s="16"/>
      <c r="F32" s="10"/>
      <c r="G32" s="10">
        <v>1670</v>
      </c>
      <c r="H32" s="10"/>
      <c r="I32" s="10"/>
      <c r="J32" s="16"/>
      <c r="K32" s="16"/>
      <c r="L32" s="16"/>
      <c r="M32" s="16"/>
      <c r="N32" s="10"/>
      <c r="O32" s="10"/>
      <c r="P32" s="10">
        <v>167</v>
      </c>
      <c r="Q32" s="10"/>
      <c r="R32" s="10"/>
      <c r="S32" s="10"/>
      <c r="T32" s="16"/>
      <c r="U32" s="16"/>
      <c r="V32" s="10"/>
      <c r="W32" s="10"/>
      <c r="X32" s="10"/>
      <c r="Y32" s="10">
        <v>970</v>
      </c>
      <c r="Z32" s="10">
        <v>628</v>
      </c>
      <c r="AA32" s="10">
        <v>1060</v>
      </c>
      <c r="AB32" s="10"/>
      <c r="AC32" s="10">
        <v>608</v>
      </c>
      <c r="AD32" s="10">
        <v>1043</v>
      </c>
      <c r="AE32" s="10">
        <v>638</v>
      </c>
      <c r="AF32" s="10">
        <v>369</v>
      </c>
      <c r="AG32" s="10"/>
      <c r="AH32" s="10"/>
      <c r="AI32" s="10"/>
      <c r="AJ32" s="10"/>
      <c r="AK32" s="10"/>
      <c r="AL32" s="16"/>
      <c r="AM32" s="16"/>
      <c r="AN32" s="10"/>
      <c r="AO32" s="10"/>
      <c r="AP32" s="10"/>
      <c r="AQ32" s="10">
        <v>903</v>
      </c>
      <c r="AR32" s="10">
        <v>1320</v>
      </c>
      <c r="AS32" s="10">
        <v>1530</v>
      </c>
      <c r="AT32" s="10"/>
      <c r="AU32" s="10"/>
      <c r="AV32" s="10">
        <v>1246</v>
      </c>
      <c r="AW32" s="10">
        <v>461</v>
      </c>
      <c r="AX32" s="10">
        <v>251</v>
      </c>
      <c r="AY32" s="10"/>
      <c r="AZ32" s="10"/>
      <c r="BA32" s="10"/>
      <c r="BB32" s="10"/>
      <c r="BC32" s="10"/>
      <c r="BD32" s="10"/>
      <c r="BE32" s="16"/>
      <c r="BF32" s="10"/>
      <c r="BG32" s="10"/>
      <c r="BH32" s="10">
        <v>491</v>
      </c>
      <c r="BI32" s="10">
        <v>270</v>
      </c>
      <c r="BJ32" s="10">
        <v>400</v>
      </c>
      <c r="BK32" s="10">
        <v>343</v>
      </c>
      <c r="BL32" s="10"/>
      <c r="BM32" s="10">
        <v>412</v>
      </c>
      <c r="BN32" s="10">
        <v>167</v>
      </c>
      <c r="BO32" s="10">
        <v>570</v>
      </c>
      <c r="BP32" s="10">
        <v>863</v>
      </c>
      <c r="BQ32" s="10">
        <v>540</v>
      </c>
      <c r="BR32" s="10">
        <v>481</v>
      </c>
      <c r="BS32" s="10">
        <v>589</v>
      </c>
      <c r="BT32" s="10">
        <v>520</v>
      </c>
      <c r="BU32" s="10">
        <v>206</v>
      </c>
      <c r="BV32" s="10">
        <v>1160</v>
      </c>
      <c r="BW32" s="10">
        <v>1760</v>
      </c>
      <c r="BX32" s="10">
        <v>873</v>
      </c>
      <c r="BY32" s="10">
        <v>3430</v>
      </c>
      <c r="BZ32" s="10">
        <v>2450</v>
      </c>
      <c r="CA32" s="10"/>
      <c r="CB32" s="10">
        <v>1760</v>
      </c>
      <c r="CC32" s="10">
        <v>549</v>
      </c>
      <c r="CD32" s="10">
        <v>216</v>
      </c>
      <c r="CE32" s="16"/>
      <c r="CF32" s="10"/>
      <c r="CG32" s="10"/>
      <c r="CH32" s="10"/>
      <c r="CI32" s="10"/>
      <c r="CJ32" s="10"/>
      <c r="CK32" s="16"/>
      <c r="CL32" s="10"/>
      <c r="CM32" s="10"/>
      <c r="CN32" s="10"/>
      <c r="CO32" s="10">
        <v>350</v>
      </c>
      <c r="CP32" s="10"/>
      <c r="CQ32" s="10">
        <v>1960</v>
      </c>
    </row>
    <row r="33" spans="1:102" x14ac:dyDescent="0.3">
      <c r="A33" s="2"/>
      <c r="C33" s="2"/>
    </row>
    <row r="34" spans="1:102" x14ac:dyDescent="0.3">
      <c r="A34" s="2"/>
      <c r="C34" s="2"/>
    </row>
    <row r="35" spans="1:102" x14ac:dyDescent="0.3">
      <c r="A35" s="5" t="s">
        <v>14</v>
      </c>
      <c r="C35" s="2"/>
    </row>
    <row r="36" spans="1:102" x14ac:dyDescent="0.3">
      <c r="A36" s="2" t="s">
        <v>283</v>
      </c>
      <c r="B36" s="2" t="s">
        <v>640</v>
      </c>
      <c r="C36" s="2" t="s">
        <v>641</v>
      </c>
      <c r="D36" s="10"/>
      <c r="E36" s="10"/>
      <c r="F36" s="10" t="s">
        <v>642</v>
      </c>
      <c r="G36" s="10" t="s">
        <v>643</v>
      </c>
      <c r="H36" s="10">
        <v>10000</v>
      </c>
      <c r="I36" s="10" t="s">
        <v>644</v>
      </c>
      <c r="J36" s="10"/>
      <c r="K36" s="10"/>
      <c r="L36" s="10"/>
      <c r="M36" s="10"/>
      <c r="N36" s="10" t="s">
        <v>645</v>
      </c>
      <c r="O36" s="10" t="s">
        <v>646</v>
      </c>
      <c r="P36" s="10" t="s">
        <v>647</v>
      </c>
      <c r="Q36" s="10">
        <v>1E-3</v>
      </c>
      <c r="R36" s="10" t="s">
        <v>648</v>
      </c>
      <c r="S36" s="10" t="s">
        <v>649</v>
      </c>
      <c r="T36" s="10">
        <v>100</v>
      </c>
      <c r="U36" s="10"/>
      <c r="V36" s="10" t="s">
        <v>650</v>
      </c>
      <c r="W36" s="10" t="s">
        <v>651</v>
      </c>
      <c r="X36" s="10" t="s">
        <v>652</v>
      </c>
      <c r="Y36" s="10" t="s">
        <v>653</v>
      </c>
      <c r="Z36" s="10" t="s">
        <v>654</v>
      </c>
      <c r="AA36" s="10" t="s">
        <v>655</v>
      </c>
      <c r="AB36" s="10" t="s">
        <v>656</v>
      </c>
      <c r="AC36" s="10" t="s">
        <v>657</v>
      </c>
      <c r="AD36" s="10" t="s">
        <v>658</v>
      </c>
      <c r="AE36" s="10" t="s">
        <v>650</v>
      </c>
      <c r="AF36" s="10" t="s">
        <v>659</v>
      </c>
      <c r="AG36" s="10" t="s">
        <v>660</v>
      </c>
      <c r="AH36" s="10" t="s">
        <v>661</v>
      </c>
      <c r="AI36" s="10">
        <v>5.0000000000000001E-4</v>
      </c>
      <c r="AJ36" s="10" t="s">
        <v>662</v>
      </c>
      <c r="AK36" s="10"/>
      <c r="AL36" s="10" t="s">
        <v>663</v>
      </c>
      <c r="AM36" s="10"/>
      <c r="AN36" s="10" t="s">
        <v>664</v>
      </c>
      <c r="AO36" s="10" t="s">
        <v>655</v>
      </c>
      <c r="AP36" s="10" t="s">
        <v>665</v>
      </c>
      <c r="AQ36" s="10" t="s">
        <v>666</v>
      </c>
      <c r="AR36" s="10" t="s">
        <v>667</v>
      </c>
      <c r="AS36" s="10" t="s">
        <v>668</v>
      </c>
      <c r="AT36" s="10" t="s">
        <v>654</v>
      </c>
      <c r="AU36" s="10" t="s">
        <v>669</v>
      </c>
      <c r="AV36" s="10" t="s">
        <v>670</v>
      </c>
      <c r="AW36" s="10" t="s">
        <v>696</v>
      </c>
      <c r="AX36" s="10" t="s">
        <v>671</v>
      </c>
      <c r="AY36" s="10" t="s">
        <v>650</v>
      </c>
      <c r="AZ36" s="10" t="s">
        <v>672</v>
      </c>
      <c r="BA36" s="10" t="s">
        <v>673</v>
      </c>
      <c r="BB36" s="10" t="s">
        <v>653</v>
      </c>
      <c r="BC36" s="10">
        <v>1E-4</v>
      </c>
      <c r="BD36" s="10" t="s">
        <v>674</v>
      </c>
      <c r="BE36" s="10"/>
      <c r="BF36" s="10" t="s">
        <v>654</v>
      </c>
      <c r="BG36" s="10" t="s">
        <v>675</v>
      </c>
      <c r="BH36" s="10" t="s">
        <v>676</v>
      </c>
      <c r="BI36" s="10" t="s">
        <v>677</v>
      </c>
      <c r="BJ36" s="10" t="s">
        <v>678</v>
      </c>
      <c r="BK36" s="10" t="s">
        <v>679</v>
      </c>
      <c r="BL36" s="10" t="s">
        <v>680</v>
      </c>
      <c r="BM36" s="10" t="s">
        <v>681</v>
      </c>
      <c r="BN36" s="10" t="s">
        <v>682</v>
      </c>
      <c r="BO36" s="10" t="s">
        <v>683</v>
      </c>
      <c r="BP36" s="10" t="s">
        <v>684</v>
      </c>
      <c r="BQ36" s="10" t="s">
        <v>685</v>
      </c>
      <c r="BR36" s="10" t="s">
        <v>681</v>
      </c>
      <c r="BS36" s="10" t="s">
        <v>686</v>
      </c>
      <c r="BT36" s="10" t="s">
        <v>678</v>
      </c>
      <c r="BU36" s="10" t="s">
        <v>687</v>
      </c>
      <c r="BV36" s="10" t="s">
        <v>665</v>
      </c>
      <c r="BW36" s="10" t="s">
        <v>662</v>
      </c>
      <c r="BX36" s="10" t="s">
        <v>655</v>
      </c>
      <c r="BY36" s="10" t="s">
        <v>668</v>
      </c>
      <c r="BZ36" s="10" t="s">
        <v>688</v>
      </c>
      <c r="CA36" s="10" t="s">
        <v>689</v>
      </c>
      <c r="CB36" s="10" t="s">
        <v>645</v>
      </c>
      <c r="CC36" s="10" t="s">
        <v>673</v>
      </c>
      <c r="CD36" s="10" t="s">
        <v>690</v>
      </c>
      <c r="CE36" s="10" t="s">
        <v>691</v>
      </c>
      <c r="CF36" s="10" t="s">
        <v>667</v>
      </c>
      <c r="CG36" s="10" t="s">
        <v>692</v>
      </c>
      <c r="CH36" s="10" t="s">
        <v>683</v>
      </c>
      <c r="CI36" s="10" t="s">
        <v>693</v>
      </c>
      <c r="CJ36" s="10"/>
      <c r="CK36" s="10"/>
      <c r="CL36" s="10"/>
      <c r="CM36" s="10" t="s">
        <v>694</v>
      </c>
      <c r="CN36" s="10"/>
      <c r="CO36" s="10" t="s">
        <v>667</v>
      </c>
      <c r="CP36" s="10" t="s">
        <v>688</v>
      </c>
      <c r="CQ36" s="10" t="s">
        <v>687</v>
      </c>
      <c r="CR36" s="10" t="s">
        <v>684</v>
      </c>
      <c r="CS36" s="10" t="s">
        <v>695</v>
      </c>
    </row>
    <row r="37" spans="1:102" x14ac:dyDescent="0.3">
      <c r="A37" s="2" t="s">
        <v>321</v>
      </c>
      <c r="B37" s="2" t="s">
        <v>323</v>
      </c>
      <c r="C37" s="2" t="s">
        <v>322</v>
      </c>
      <c r="D37" s="10"/>
      <c r="E37" s="10"/>
      <c r="F37" s="10" t="s">
        <v>324</v>
      </c>
      <c r="G37" s="10" t="s">
        <v>325</v>
      </c>
      <c r="H37" s="10">
        <v>1E-4</v>
      </c>
      <c r="I37" s="10" t="s">
        <v>326</v>
      </c>
      <c r="J37" s="10"/>
      <c r="K37" s="10"/>
      <c r="L37" s="10"/>
      <c r="M37" s="10"/>
      <c r="N37" s="10" t="s">
        <v>327</v>
      </c>
      <c r="O37" s="10" t="s">
        <v>328</v>
      </c>
      <c r="P37" s="10" t="s">
        <v>329</v>
      </c>
      <c r="Q37" s="10" t="s">
        <v>371</v>
      </c>
      <c r="R37" s="10" t="s">
        <v>330</v>
      </c>
      <c r="S37" s="10" t="s">
        <v>331</v>
      </c>
      <c r="T37" s="10">
        <v>0.01</v>
      </c>
      <c r="U37" s="10"/>
      <c r="V37" s="10" t="s">
        <v>332</v>
      </c>
      <c r="W37" s="10" t="s">
        <v>333</v>
      </c>
      <c r="X37" s="10" t="s">
        <v>334</v>
      </c>
      <c r="Y37" s="10" t="s">
        <v>335</v>
      </c>
      <c r="Z37" s="10" t="s">
        <v>336</v>
      </c>
      <c r="AA37" s="10" t="s">
        <v>337</v>
      </c>
      <c r="AB37" s="10" t="s">
        <v>338</v>
      </c>
      <c r="AC37" s="10" t="s">
        <v>330</v>
      </c>
      <c r="AD37" s="10" t="s">
        <v>339</v>
      </c>
      <c r="AE37" s="10" t="s">
        <v>332</v>
      </c>
      <c r="AF37" s="10" t="s">
        <v>340</v>
      </c>
      <c r="AG37" s="10" t="s">
        <v>339</v>
      </c>
      <c r="AH37" s="10" t="s">
        <v>341</v>
      </c>
      <c r="AI37" s="10" t="s">
        <v>342</v>
      </c>
      <c r="AJ37" s="10" t="s">
        <v>343</v>
      </c>
      <c r="AK37" s="10"/>
      <c r="AL37" s="10" t="s">
        <v>344</v>
      </c>
      <c r="AM37" s="10"/>
      <c r="AN37" s="10" t="s">
        <v>345</v>
      </c>
      <c r="AO37" s="10" t="s">
        <v>346</v>
      </c>
      <c r="AP37" s="10" t="s">
        <v>334</v>
      </c>
      <c r="AQ37" s="10" t="s">
        <v>347</v>
      </c>
      <c r="AR37" s="10" t="s">
        <v>348</v>
      </c>
      <c r="AS37" s="10" t="s">
        <v>349</v>
      </c>
      <c r="AT37" s="10" t="s">
        <v>336</v>
      </c>
      <c r="AU37" s="10" t="s">
        <v>332</v>
      </c>
      <c r="AV37" s="10" t="s">
        <v>328</v>
      </c>
      <c r="AW37" s="10" t="s">
        <v>330</v>
      </c>
      <c r="AX37" s="10" t="s">
        <v>350</v>
      </c>
      <c r="AY37" s="10" t="s">
        <v>332</v>
      </c>
      <c r="AZ37" s="10" t="s">
        <v>351</v>
      </c>
      <c r="BA37" s="10" t="s">
        <v>352</v>
      </c>
      <c r="BB37" s="10" t="s">
        <v>335</v>
      </c>
      <c r="BC37" s="10" t="s">
        <v>353</v>
      </c>
      <c r="BD37" s="10" t="s">
        <v>354</v>
      </c>
      <c r="BE37" s="10"/>
      <c r="BF37" s="10" t="s">
        <v>336</v>
      </c>
      <c r="BG37" s="10" t="s">
        <v>355</v>
      </c>
      <c r="BH37" s="10" t="s">
        <v>356</v>
      </c>
      <c r="BI37" s="10" t="s">
        <v>357</v>
      </c>
      <c r="BJ37" s="10" t="s">
        <v>357</v>
      </c>
      <c r="BK37" s="10" t="s">
        <v>356</v>
      </c>
      <c r="BL37" s="10" t="s">
        <v>358</v>
      </c>
      <c r="BM37" s="10" t="s">
        <v>359</v>
      </c>
      <c r="BN37" s="10" t="s">
        <v>359</v>
      </c>
      <c r="BO37" s="10" t="s">
        <v>360</v>
      </c>
      <c r="BP37" s="10" t="s">
        <v>361</v>
      </c>
      <c r="BQ37" s="10" t="s">
        <v>359</v>
      </c>
      <c r="BR37" s="10" t="s">
        <v>359</v>
      </c>
      <c r="BS37" s="10" t="s">
        <v>362</v>
      </c>
      <c r="BT37" s="10" t="s">
        <v>357</v>
      </c>
      <c r="BU37" s="10" t="s">
        <v>363</v>
      </c>
      <c r="BV37" s="10" t="s">
        <v>334</v>
      </c>
      <c r="BW37" s="10" t="s">
        <v>343</v>
      </c>
      <c r="BX37" s="10" t="s">
        <v>346</v>
      </c>
      <c r="BY37" s="10" t="s">
        <v>349</v>
      </c>
      <c r="BZ37" s="10" t="s">
        <v>364</v>
      </c>
      <c r="CA37" s="10" t="s">
        <v>351</v>
      </c>
      <c r="CB37" s="10" t="s">
        <v>327</v>
      </c>
      <c r="CC37" s="10" t="s">
        <v>365</v>
      </c>
      <c r="CD37" s="10" t="s">
        <v>366</v>
      </c>
      <c r="CE37" s="10" t="s">
        <v>367</v>
      </c>
      <c r="CF37" s="10" t="s">
        <v>348</v>
      </c>
      <c r="CG37" s="10" t="s">
        <v>368</v>
      </c>
      <c r="CH37" s="10" t="s">
        <v>360</v>
      </c>
      <c r="CI37" s="10" t="s">
        <v>369</v>
      </c>
      <c r="CJ37" s="10"/>
      <c r="CK37" s="10"/>
      <c r="CL37" s="10"/>
      <c r="CM37" s="10" t="s">
        <v>367</v>
      </c>
      <c r="CN37" s="10"/>
      <c r="CO37" s="10" t="s">
        <v>348</v>
      </c>
      <c r="CP37" s="10" t="s">
        <v>364</v>
      </c>
      <c r="CQ37" s="10" t="s">
        <v>363</v>
      </c>
      <c r="CR37" s="10" t="s">
        <v>361</v>
      </c>
      <c r="CS37" s="10" t="s">
        <v>370</v>
      </c>
      <c r="CX37" s="10"/>
    </row>
    <row r="38" spans="1:102" x14ac:dyDescent="0.3">
      <c r="A38" s="2"/>
      <c r="C38" s="2"/>
    </row>
    <row r="39" spans="1:102" x14ac:dyDescent="0.3">
      <c r="A39" s="2" t="s">
        <v>585</v>
      </c>
      <c r="B39" s="2" t="s">
        <v>584</v>
      </c>
      <c r="C39" s="2"/>
      <c r="D39" s="10" t="s">
        <v>586</v>
      </c>
      <c r="E39" s="10" t="s">
        <v>586</v>
      </c>
      <c r="F39" s="10" t="s">
        <v>587</v>
      </c>
      <c r="G39" s="10" t="s">
        <v>586</v>
      </c>
      <c r="H39" s="10" t="s">
        <v>586</v>
      </c>
      <c r="I39" s="10" t="s">
        <v>586</v>
      </c>
      <c r="J39" s="10" t="s">
        <v>586</v>
      </c>
      <c r="K39" s="10" t="s">
        <v>587</v>
      </c>
      <c r="L39" s="10" t="s">
        <v>387</v>
      </c>
      <c r="M39" s="10" t="s">
        <v>586</v>
      </c>
      <c r="N39" s="10" t="s">
        <v>587</v>
      </c>
      <c r="O39" s="10" t="s">
        <v>587</v>
      </c>
      <c r="P39" s="10" t="s">
        <v>587</v>
      </c>
      <c r="Q39" s="10" t="s">
        <v>586</v>
      </c>
      <c r="R39" s="10" t="s">
        <v>586</v>
      </c>
      <c r="S39" s="10" t="s">
        <v>586</v>
      </c>
      <c r="T39" s="10" t="s">
        <v>586</v>
      </c>
      <c r="U39" s="10" t="s">
        <v>586</v>
      </c>
      <c r="V39" s="10" t="s">
        <v>587</v>
      </c>
      <c r="W39" s="10" t="s">
        <v>587</v>
      </c>
      <c r="X39" s="10" t="s">
        <v>587</v>
      </c>
      <c r="Y39" s="10" t="s">
        <v>587</v>
      </c>
      <c r="Z39" s="10" t="s">
        <v>587</v>
      </c>
      <c r="AA39" s="10" t="s">
        <v>588</v>
      </c>
      <c r="AB39" s="10" t="s">
        <v>587</v>
      </c>
      <c r="AC39" s="10" t="s">
        <v>589</v>
      </c>
      <c r="AD39" s="10" t="s">
        <v>589</v>
      </c>
      <c r="AE39" s="10" t="s">
        <v>589</v>
      </c>
      <c r="AF39" s="10" t="s">
        <v>586</v>
      </c>
      <c r="AG39" s="10" t="s">
        <v>586</v>
      </c>
      <c r="AH39" s="10" t="s">
        <v>586</v>
      </c>
      <c r="AI39" s="10" t="s">
        <v>586</v>
      </c>
      <c r="AJ39" s="10" t="s">
        <v>586</v>
      </c>
      <c r="AK39" s="10" t="s">
        <v>586</v>
      </c>
      <c r="AL39" s="10" t="s">
        <v>586</v>
      </c>
      <c r="AM39" s="10" t="s">
        <v>586</v>
      </c>
      <c r="AN39" s="10" t="s">
        <v>587</v>
      </c>
      <c r="AO39" s="10" t="s">
        <v>587</v>
      </c>
      <c r="AP39" s="10" t="s">
        <v>587</v>
      </c>
      <c r="AQ39" s="10" t="s">
        <v>587</v>
      </c>
      <c r="AR39" s="10" t="s">
        <v>587</v>
      </c>
      <c r="AS39" s="10" t="s">
        <v>587</v>
      </c>
      <c r="AT39" s="10" t="s">
        <v>587</v>
      </c>
      <c r="AU39" s="10" t="s">
        <v>587</v>
      </c>
      <c r="AV39" s="10" t="s">
        <v>587</v>
      </c>
      <c r="AW39" s="10" t="s">
        <v>587</v>
      </c>
      <c r="AX39" s="10" t="s">
        <v>586</v>
      </c>
      <c r="AY39" s="10" t="s">
        <v>586</v>
      </c>
      <c r="AZ39" s="10" t="s">
        <v>586</v>
      </c>
      <c r="BA39" s="10" t="s">
        <v>586</v>
      </c>
      <c r="BB39" s="10" t="s">
        <v>586</v>
      </c>
      <c r="BC39" s="10" t="s">
        <v>586</v>
      </c>
      <c r="BD39" s="10" t="s">
        <v>586</v>
      </c>
      <c r="BE39" s="10" t="s">
        <v>586</v>
      </c>
      <c r="BF39" s="10" t="s">
        <v>587</v>
      </c>
      <c r="BG39" s="10" t="s">
        <v>587</v>
      </c>
      <c r="BH39" s="10" t="s">
        <v>587</v>
      </c>
      <c r="BI39" s="10" t="s">
        <v>587</v>
      </c>
      <c r="BJ39" s="10" t="s">
        <v>587</v>
      </c>
      <c r="BK39" s="10" t="s">
        <v>587</v>
      </c>
      <c r="BL39" s="10" t="s">
        <v>387</v>
      </c>
      <c r="BM39" s="10" t="s">
        <v>587</v>
      </c>
      <c r="BN39" s="10" t="s">
        <v>587</v>
      </c>
      <c r="BO39" s="10" t="s">
        <v>589</v>
      </c>
      <c r="BP39" s="10" t="s">
        <v>587</v>
      </c>
      <c r="BQ39" s="10" t="s">
        <v>587</v>
      </c>
      <c r="BR39" s="10" t="s">
        <v>587</v>
      </c>
      <c r="BS39" s="10" t="s">
        <v>587</v>
      </c>
      <c r="BT39" s="10" t="s">
        <v>587</v>
      </c>
      <c r="BU39" s="10" t="s">
        <v>587</v>
      </c>
      <c r="BV39" s="10" t="s">
        <v>587</v>
      </c>
      <c r="BW39" s="10" t="s">
        <v>587</v>
      </c>
      <c r="BX39" s="10" t="s">
        <v>587</v>
      </c>
      <c r="BY39" s="10" t="s">
        <v>587</v>
      </c>
      <c r="BZ39" s="10" t="s">
        <v>587</v>
      </c>
      <c r="CA39" s="10" t="s">
        <v>587</v>
      </c>
      <c r="CB39" s="10" t="s">
        <v>587</v>
      </c>
      <c r="CC39" s="10" t="s">
        <v>587</v>
      </c>
      <c r="CD39" s="10" t="s">
        <v>586</v>
      </c>
      <c r="CE39" s="10" t="s">
        <v>586</v>
      </c>
      <c r="CF39" s="10" t="s">
        <v>586</v>
      </c>
      <c r="CG39" s="10" t="s">
        <v>586</v>
      </c>
      <c r="CH39" s="10" t="s">
        <v>586</v>
      </c>
      <c r="CI39" s="10" t="s">
        <v>387</v>
      </c>
      <c r="CJ39" s="10" t="s">
        <v>387</v>
      </c>
      <c r="CK39" s="10" t="s">
        <v>387</v>
      </c>
      <c r="CL39" s="10" t="s">
        <v>387</v>
      </c>
      <c r="CM39" s="10" t="s">
        <v>387</v>
      </c>
      <c r="CN39" s="10" t="s">
        <v>387</v>
      </c>
      <c r="CO39" s="10" t="s">
        <v>587</v>
      </c>
      <c r="CP39" s="10" t="s">
        <v>587</v>
      </c>
      <c r="CQ39" s="10" t="s">
        <v>587</v>
      </c>
      <c r="CR39" s="10" t="s">
        <v>387</v>
      </c>
      <c r="CS39" s="10" t="s">
        <v>587</v>
      </c>
      <c r="CT39" s="10" t="s">
        <v>587</v>
      </c>
      <c r="CU39" s="10"/>
      <c r="CV39" s="10"/>
      <c r="CW39" s="10"/>
      <c r="CX39" s="10"/>
    </row>
    <row r="40" spans="1:102" x14ac:dyDescent="0.3">
      <c r="A40" s="2" t="s">
        <v>391</v>
      </c>
      <c r="B40" s="2" t="s">
        <v>392</v>
      </c>
      <c r="C40" s="2" t="s">
        <v>393</v>
      </c>
      <c r="D40" s="10">
        <f>-2.48*10^-8</f>
        <v>-2.48E-8</v>
      </c>
      <c r="E40" s="10">
        <f>-5.9*10^-9</f>
        <v>-5.9000000000000007E-9</v>
      </c>
      <c r="F40" s="10" t="s">
        <v>394</v>
      </c>
      <c r="G40" s="10">
        <f>-1.26*10^-8</f>
        <v>-1.26E-8</v>
      </c>
      <c r="H40" s="10">
        <f>-8.7*10^-9</f>
        <v>-8.7000000000000001E-9</v>
      </c>
      <c r="I40" s="10">
        <f>-6.2*10^-9</f>
        <v>-6.2000000000000009E-9</v>
      </c>
      <c r="J40" s="10">
        <f>-5.4*10^-9</f>
        <v>-5.4000000000000004E-9</v>
      </c>
      <c r="K40" s="10" t="s">
        <v>395</v>
      </c>
      <c r="L40" s="10" t="s">
        <v>387</v>
      </c>
      <c r="M40" s="10">
        <f>-4.1*10^-9</f>
        <v>-4.0999999999999995E-9</v>
      </c>
      <c r="N40" s="10" t="s">
        <v>396</v>
      </c>
      <c r="O40" s="10" t="s">
        <v>397</v>
      </c>
      <c r="P40" s="10" t="s">
        <v>398</v>
      </c>
      <c r="Q40" s="10">
        <f>-1.6*10^-9</f>
        <v>-1.6000000000000003E-9</v>
      </c>
      <c r="R40" s="10">
        <f>-1.13*10^-8</f>
        <v>-1.1299999999999999E-8</v>
      </c>
      <c r="S40" s="10">
        <f>-6.2*10^-9</f>
        <v>-6.2000000000000009E-9</v>
      </c>
      <c r="T40" s="10">
        <f>-7.2*10^-9</f>
        <v>-7.2000000000000008E-9</v>
      </c>
      <c r="U40" s="10">
        <f>-6*10^-9</f>
        <v>-6.0000000000000008E-9</v>
      </c>
      <c r="V40" s="10" t="s">
        <v>399</v>
      </c>
      <c r="W40" s="10" t="s">
        <v>400</v>
      </c>
      <c r="X40" s="10" t="s">
        <v>401</v>
      </c>
      <c r="Y40" s="10" t="s">
        <v>402</v>
      </c>
      <c r="Z40" s="10" t="s">
        <v>403</v>
      </c>
      <c r="AA40" s="10" t="s">
        <v>404</v>
      </c>
      <c r="AB40" s="10" t="s">
        <v>405</v>
      </c>
      <c r="AC40" s="10" t="s">
        <v>387</v>
      </c>
      <c r="AD40" s="10" t="s">
        <v>387</v>
      </c>
      <c r="AE40" s="10" t="s">
        <v>387</v>
      </c>
      <c r="AF40" s="10">
        <f>-1.08*10^-9</f>
        <v>-1.0800000000000002E-9</v>
      </c>
      <c r="AG40" s="10">
        <f>-2.21*10^-9</f>
        <v>-2.21E-9</v>
      </c>
      <c r="AH40" s="10">
        <f>-3*10^-9</f>
        <v>-3.0000000000000004E-9</v>
      </c>
      <c r="AI40" s="10">
        <f>-1.5*10^-9</f>
        <v>-1.5000000000000002E-9</v>
      </c>
      <c r="AJ40" s="10">
        <f>-3.9*10^-9</f>
        <v>-3.9000000000000002E-9</v>
      </c>
      <c r="AK40" s="10">
        <f>-4*10^-9</f>
        <v>-4.0000000000000002E-9</v>
      </c>
      <c r="AL40" s="10">
        <f>-4.9*10^-9</f>
        <v>-4.9000000000000009E-9</v>
      </c>
      <c r="AM40" s="10">
        <f>-4.4*10^-9</f>
        <v>-4.4000000000000005E-9</v>
      </c>
      <c r="AN40" s="10" t="s">
        <v>406</v>
      </c>
      <c r="AO40" s="10" t="s">
        <v>407</v>
      </c>
      <c r="AP40" s="10" t="s">
        <v>408</v>
      </c>
      <c r="AQ40" s="10" t="s">
        <v>409</v>
      </c>
      <c r="AR40" s="10" t="s">
        <v>410</v>
      </c>
      <c r="AS40" s="10" t="s">
        <v>411</v>
      </c>
      <c r="AT40" s="10" t="s">
        <v>412</v>
      </c>
      <c r="AU40" s="10" t="s">
        <v>413</v>
      </c>
      <c r="AV40" s="10" t="s">
        <v>414</v>
      </c>
      <c r="AW40" s="10" t="s">
        <v>415</v>
      </c>
      <c r="AX40" s="10">
        <f>-2.27*10^-9</f>
        <v>-2.2700000000000002E-9</v>
      </c>
      <c r="AY40" s="10">
        <f>-2.3*10^-9</f>
        <v>-2.2999999999999999E-9</v>
      </c>
      <c r="AZ40" s="10">
        <f>-1.4*10^-9</f>
        <v>-1.3999999999999999E-9</v>
      </c>
      <c r="BA40" s="10">
        <f>-3.1*10^-9</f>
        <v>-3.1000000000000005E-9</v>
      </c>
      <c r="BB40" s="10">
        <f>-1.09*10^-8</f>
        <v>-1.0900000000000002E-8</v>
      </c>
      <c r="BC40" s="10">
        <f>-3.9*10^-9</f>
        <v>-3.9000000000000002E-9</v>
      </c>
      <c r="BD40" s="10">
        <f>-4.5*10^-9</f>
        <v>-4.5000000000000006E-9</v>
      </c>
      <c r="BE40" s="10">
        <f>-4.3*10^-9</f>
        <v>-4.3000000000000005E-9</v>
      </c>
      <c r="BF40" s="10" t="s">
        <v>416</v>
      </c>
      <c r="BG40" s="10" t="s">
        <v>417</v>
      </c>
      <c r="BH40" s="10" t="s">
        <v>418</v>
      </c>
      <c r="BI40" s="10" t="s">
        <v>419</v>
      </c>
      <c r="BJ40" s="10" t="s">
        <v>420</v>
      </c>
      <c r="BK40" s="10" t="s">
        <v>421</v>
      </c>
      <c r="BL40" s="10" t="s">
        <v>387</v>
      </c>
      <c r="BM40" s="10" t="s">
        <v>422</v>
      </c>
      <c r="BN40" s="10" t="s">
        <v>423</v>
      </c>
      <c r="BO40" s="10" t="s">
        <v>387</v>
      </c>
      <c r="BP40" s="11">
        <v>1.36E-5</v>
      </c>
      <c r="BQ40" s="10" t="s">
        <v>424</v>
      </c>
      <c r="BR40" s="10" t="s">
        <v>425</v>
      </c>
      <c r="BS40" s="10" t="s">
        <v>426</v>
      </c>
      <c r="BT40" s="10" t="s">
        <v>427</v>
      </c>
      <c r="BU40" s="10" t="s">
        <v>428</v>
      </c>
      <c r="BV40" s="10" t="s">
        <v>429</v>
      </c>
      <c r="BW40" s="10" t="s">
        <v>430</v>
      </c>
      <c r="BX40" s="10" t="s">
        <v>431</v>
      </c>
      <c r="BY40" s="10" t="s">
        <v>432</v>
      </c>
      <c r="BZ40" s="10" t="s">
        <v>433</v>
      </c>
      <c r="CA40" s="10" t="s">
        <v>434</v>
      </c>
      <c r="CB40" s="10" t="s">
        <v>435</v>
      </c>
      <c r="CC40" s="10" t="s">
        <v>436</v>
      </c>
      <c r="CD40" s="10">
        <f>-1.78*10^-9</f>
        <v>-1.7800000000000001E-9</v>
      </c>
      <c r="CE40" s="10">
        <f>-2.1*10^-9</f>
        <v>-2.1000000000000002E-9</v>
      </c>
      <c r="CF40" s="10">
        <f>-3*10^-9</f>
        <v>-3.0000000000000004E-9</v>
      </c>
      <c r="CG40" s="10">
        <f>-1.5*10^-9</f>
        <v>-1.5000000000000002E-9</v>
      </c>
      <c r="CH40" s="10">
        <f>-1.7*10^-8</f>
        <v>-1.7E-8</v>
      </c>
      <c r="CI40" s="10" t="s">
        <v>387</v>
      </c>
      <c r="CJ40" s="10" t="s">
        <v>387</v>
      </c>
      <c r="CK40" s="10" t="s">
        <v>387</v>
      </c>
      <c r="CL40" s="10" t="s">
        <v>387</v>
      </c>
      <c r="CM40" s="10" t="s">
        <v>387</v>
      </c>
      <c r="CN40" s="10" t="s">
        <v>387</v>
      </c>
      <c r="CO40" s="10" t="s">
        <v>437</v>
      </c>
      <c r="CP40" s="10" t="s">
        <v>438</v>
      </c>
      <c r="CQ40" s="10" t="s">
        <v>439</v>
      </c>
      <c r="CR40" s="10" t="s">
        <v>387</v>
      </c>
      <c r="CS40" s="10" t="s">
        <v>440</v>
      </c>
      <c r="CT40" s="10" t="s">
        <v>441</v>
      </c>
      <c r="CU40" s="10"/>
      <c r="CV40" s="10"/>
      <c r="CW40" s="10"/>
      <c r="CX40" s="10"/>
    </row>
    <row r="41" spans="1:102" x14ac:dyDescent="0.3">
      <c r="A41" s="2" t="s">
        <v>590</v>
      </c>
      <c r="B41" s="2" t="s">
        <v>591</v>
      </c>
      <c r="C41" s="2" t="s">
        <v>393</v>
      </c>
      <c r="D41" s="10">
        <f>-4.999*10^-11</f>
        <v>-4.9989999999999994E-11</v>
      </c>
      <c r="E41" s="10">
        <f>-2.36*10^-11</f>
        <v>-2.3599999999999998E-11</v>
      </c>
      <c r="F41" s="10" t="s">
        <v>592</v>
      </c>
      <c r="G41" s="10">
        <f>-1.136*10^-10</f>
        <v>-1.1359999999999999E-10</v>
      </c>
      <c r="H41" s="10">
        <f>-9.41*10^-11</f>
        <v>-9.409999999999999E-11</v>
      </c>
      <c r="I41" s="10">
        <f>-7.45*10^-11</f>
        <v>-7.4500000000000001E-11</v>
      </c>
      <c r="J41" s="10">
        <f>-1.5*10^-10</f>
        <v>-1.5E-10</v>
      </c>
      <c r="K41" s="10" t="s">
        <v>593</v>
      </c>
      <c r="L41" s="10" t="s">
        <v>387</v>
      </c>
      <c r="M41" s="10">
        <f>-8.27*10^-11</f>
        <v>-8.2699999999999996E-11</v>
      </c>
      <c r="N41" s="10" t="s">
        <v>594</v>
      </c>
      <c r="O41" s="10" t="s">
        <v>595</v>
      </c>
      <c r="P41" s="10" t="s">
        <v>596</v>
      </c>
      <c r="Q41" s="10">
        <f>-4.49*10^-11</f>
        <v>-4.4900000000000001E-11</v>
      </c>
      <c r="R41" s="10">
        <f>-3.5*10^-10</f>
        <v>-3.5000000000000003E-10</v>
      </c>
      <c r="S41" s="10">
        <f>-1.99*10^-10</f>
        <v>-1.9900000000000001E-10</v>
      </c>
      <c r="T41" s="10">
        <f>-5.11*10^-10</f>
        <v>-5.110000000000001E-10</v>
      </c>
      <c r="U41" s="10">
        <f>-2.4*10^-10</f>
        <v>-2.4E-10</v>
      </c>
      <c r="V41" s="10" t="s">
        <v>597</v>
      </c>
      <c r="W41" s="10" t="s">
        <v>598</v>
      </c>
      <c r="X41" s="10" t="s">
        <v>599</v>
      </c>
      <c r="Y41" s="10" t="s">
        <v>600</v>
      </c>
      <c r="Z41" s="10" t="s">
        <v>601</v>
      </c>
      <c r="AA41" s="10" t="s">
        <v>602</v>
      </c>
      <c r="AB41" s="10" t="s">
        <v>603</v>
      </c>
      <c r="AC41" s="10" t="s">
        <v>387</v>
      </c>
      <c r="AD41" s="10" t="s">
        <v>387</v>
      </c>
      <c r="AE41" s="10" t="s">
        <v>387</v>
      </c>
      <c r="AF41" s="10">
        <f>-6.86*10^-11</f>
        <v>-6.8600000000000001E-11</v>
      </c>
      <c r="AG41" s="10">
        <f>-1.45*10^-10</f>
        <v>-1.4499999999999999E-10</v>
      </c>
      <c r="AH41" s="10">
        <f>-2.09*10^-10</f>
        <v>-2.09E-10</v>
      </c>
      <c r="AI41" s="10">
        <f>-1.09*10^-10</f>
        <v>-1.0900000000000001E-10</v>
      </c>
      <c r="AJ41" s="10">
        <f>-2.92*10^-10</f>
        <v>-2.9200000000000003E-10</v>
      </c>
      <c r="AK41" s="10">
        <f>-3.16*10^-10</f>
        <v>-3.1600000000000005E-10</v>
      </c>
      <c r="AL41" s="10">
        <f>-7.83*10^-10</f>
        <v>-7.8299999999999998E-10</v>
      </c>
      <c r="AM41" s="10">
        <f>-3.69*10^-10</f>
        <v>-3.6900000000000002E-10</v>
      </c>
      <c r="AN41" s="10" t="s">
        <v>604</v>
      </c>
      <c r="AO41" s="10" t="s">
        <v>605</v>
      </c>
      <c r="AP41" s="10" t="s">
        <v>606</v>
      </c>
      <c r="AQ41" s="10" t="s">
        <v>607</v>
      </c>
      <c r="AR41" s="10" t="s">
        <v>608</v>
      </c>
      <c r="AS41" s="10" t="s">
        <v>609</v>
      </c>
      <c r="AT41" s="10" t="s">
        <v>610</v>
      </c>
      <c r="AU41" s="10" t="s">
        <v>611</v>
      </c>
      <c r="AV41" s="10" t="s">
        <v>612</v>
      </c>
      <c r="AW41" s="10" t="s">
        <v>613</v>
      </c>
      <c r="AX41" s="10">
        <f>-2.45*10^-10</f>
        <v>-2.4500000000000003E-10</v>
      </c>
      <c r="AY41" s="10">
        <f>-2.59*10^-10</f>
        <v>-2.5899999999999998E-10</v>
      </c>
      <c r="AZ41" s="10">
        <f>-1.61*10^-10</f>
        <v>-1.6100000000000001E-10</v>
      </c>
      <c r="BA41" s="10">
        <f>-3.68*10^-10</f>
        <v>-3.6800000000000002E-10</v>
      </c>
      <c r="BB41" s="10">
        <f>-1.327*10^-9</f>
        <v>-1.3270000000000001E-9</v>
      </c>
      <c r="BC41" s="10">
        <f>-4.98*10^-10</f>
        <v>-4.9800000000000004E-10</v>
      </c>
      <c r="BD41" s="10">
        <f>-1.14*10^-9</f>
        <v>-1.14E-9</v>
      </c>
      <c r="BE41" s="10">
        <f>-5.65*10^-10</f>
        <v>-5.6500000000000001E-10</v>
      </c>
      <c r="BF41" s="10" t="s">
        <v>614</v>
      </c>
      <c r="BG41" s="10" t="s">
        <v>615</v>
      </c>
      <c r="BH41" s="10" t="s">
        <v>616</v>
      </c>
      <c r="BI41" s="10" t="s">
        <v>617</v>
      </c>
      <c r="BJ41" s="10" t="s">
        <v>618</v>
      </c>
      <c r="BK41" s="10" t="s">
        <v>619</v>
      </c>
      <c r="BL41" s="10" t="s">
        <v>387</v>
      </c>
      <c r="BM41" s="10" t="s">
        <v>620</v>
      </c>
      <c r="BN41" s="10" t="s">
        <v>621</v>
      </c>
      <c r="BO41" s="10" t="s">
        <v>387</v>
      </c>
      <c r="BP41" s="10" t="s">
        <v>622</v>
      </c>
      <c r="BQ41" s="10" t="s">
        <v>623</v>
      </c>
      <c r="BR41" s="10" t="s">
        <v>624</v>
      </c>
      <c r="BS41" s="10" t="s">
        <v>625</v>
      </c>
      <c r="BT41" s="10" t="s">
        <v>626</v>
      </c>
      <c r="BU41" s="10" t="s">
        <v>627</v>
      </c>
      <c r="BV41" s="10" t="s">
        <v>596</v>
      </c>
      <c r="BW41" s="10" t="s">
        <v>628</v>
      </c>
      <c r="BX41" s="10" t="s">
        <v>629</v>
      </c>
      <c r="BY41" s="10" t="s">
        <v>630</v>
      </c>
      <c r="BZ41" s="10" t="s">
        <v>631</v>
      </c>
      <c r="CA41" s="10" t="s">
        <v>632</v>
      </c>
      <c r="CB41" s="10" t="s">
        <v>633</v>
      </c>
      <c r="CC41" s="10" t="s">
        <v>634</v>
      </c>
      <c r="CD41" s="10">
        <f>-3.51*10^-10</f>
        <v>-3.5099999999999998E-10</v>
      </c>
      <c r="CE41" s="10">
        <f>-4.21*10^-10</f>
        <v>-4.2099999999999999E-10</v>
      </c>
      <c r="CF41" s="10">
        <f>-6.13*10^-10</f>
        <v>-6.1300000000000005E-10</v>
      </c>
      <c r="CG41" s="10">
        <f>-3.11*10^-10</f>
        <v>-3.1100000000000001E-10</v>
      </c>
      <c r="CH41" s="10">
        <f>-3.6*10^-9</f>
        <v>-3.6000000000000004E-9</v>
      </c>
      <c r="CI41" s="10" t="s">
        <v>387</v>
      </c>
      <c r="CJ41" s="10" t="s">
        <v>387</v>
      </c>
      <c r="CK41" s="10" t="s">
        <v>387</v>
      </c>
      <c r="CL41" s="10" t="s">
        <v>387</v>
      </c>
      <c r="CM41" s="10" t="s">
        <v>387</v>
      </c>
      <c r="CN41" s="10" t="s">
        <v>387</v>
      </c>
      <c r="CO41" s="10" t="s">
        <v>635</v>
      </c>
      <c r="CP41" s="10" t="s">
        <v>636</v>
      </c>
      <c r="CQ41" s="10" t="s">
        <v>637</v>
      </c>
      <c r="CR41" s="10" t="s">
        <v>387</v>
      </c>
      <c r="CS41" s="10" t="s">
        <v>638</v>
      </c>
      <c r="CT41" s="10" t="s">
        <v>639</v>
      </c>
      <c r="CU41" s="10"/>
      <c r="CV41" s="10"/>
      <c r="CW41" s="10"/>
      <c r="CX41" s="10"/>
    </row>
    <row r="42" spans="1:102" x14ac:dyDescent="0.3">
      <c r="A42" s="2" t="s">
        <v>277</v>
      </c>
      <c r="C42" s="2"/>
    </row>
    <row r="43" spans="1:102" x14ac:dyDescent="0.3">
      <c r="A43" s="2"/>
      <c r="C43" s="2"/>
    </row>
    <row r="44" spans="1:102" x14ac:dyDescent="0.3">
      <c r="A44" s="2" t="s">
        <v>319</v>
      </c>
      <c r="B44" s="2" t="s">
        <v>320</v>
      </c>
      <c r="C44" s="2" t="s">
        <v>317</v>
      </c>
      <c r="D44" s="10" t="s">
        <v>316</v>
      </c>
      <c r="E44" s="10" t="s">
        <v>316</v>
      </c>
      <c r="F44" s="10" t="s">
        <v>316</v>
      </c>
      <c r="G44" s="10" t="s">
        <v>316</v>
      </c>
      <c r="H44" s="10" t="s">
        <v>316</v>
      </c>
      <c r="I44" s="10" t="s">
        <v>316</v>
      </c>
      <c r="J44" s="10" t="s">
        <v>316</v>
      </c>
      <c r="K44" s="10" t="s">
        <v>316</v>
      </c>
      <c r="L44" s="10" t="s">
        <v>316</v>
      </c>
      <c r="M44" s="10" t="s">
        <v>316</v>
      </c>
      <c r="N44" s="10" t="s">
        <v>316</v>
      </c>
      <c r="O44" s="10" t="s">
        <v>316</v>
      </c>
      <c r="P44" s="10" t="s">
        <v>316</v>
      </c>
      <c r="Q44" s="10" t="s">
        <v>316</v>
      </c>
      <c r="R44" s="10" t="s">
        <v>316</v>
      </c>
      <c r="S44" s="10" t="s">
        <v>316</v>
      </c>
      <c r="T44" s="10" t="s">
        <v>316</v>
      </c>
      <c r="U44" s="10" t="s">
        <v>316</v>
      </c>
      <c r="V44" s="10" t="s">
        <v>316</v>
      </c>
      <c r="W44" s="10" t="s">
        <v>316</v>
      </c>
      <c r="X44" s="10" t="s">
        <v>316</v>
      </c>
      <c r="Y44" s="10" t="s">
        <v>316</v>
      </c>
      <c r="Z44" s="10" t="s">
        <v>316</v>
      </c>
      <c r="AA44" s="10" t="s">
        <v>316</v>
      </c>
      <c r="AB44" s="10" t="s">
        <v>316</v>
      </c>
      <c r="AC44" s="10">
        <v>1043</v>
      </c>
      <c r="AD44" s="10">
        <v>1394</v>
      </c>
      <c r="AE44" s="10">
        <v>631</v>
      </c>
      <c r="AF44" s="10" t="s">
        <v>316</v>
      </c>
      <c r="AG44" s="10" t="s">
        <v>316</v>
      </c>
      <c r="AH44" s="10" t="s">
        <v>316</v>
      </c>
      <c r="AI44" s="10" t="s">
        <v>316</v>
      </c>
      <c r="AJ44" s="10" t="s">
        <v>316</v>
      </c>
      <c r="AK44" s="10" t="s">
        <v>316</v>
      </c>
      <c r="AL44" s="10" t="s">
        <v>316</v>
      </c>
      <c r="AM44" s="10" t="s">
        <v>316</v>
      </c>
      <c r="AN44" s="10" t="s">
        <v>316</v>
      </c>
      <c r="AO44" s="10" t="s">
        <v>316</v>
      </c>
      <c r="AP44" s="10" t="s">
        <v>316</v>
      </c>
      <c r="AQ44" s="10" t="s">
        <v>316</v>
      </c>
      <c r="AR44" s="10" t="s">
        <v>316</v>
      </c>
      <c r="AS44" s="10" t="s">
        <v>316</v>
      </c>
      <c r="AT44" s="10" t="s">
        <v>316</v>
      </c>
      <c r="AU44" s="10" t="s">
        <v>316</v>
      </c>
      <c r="AV44" s="10" t="s">
        <v>316</v>
      </c>
      <c r="AW44" s="10" t="s">
        <v>316</v>
      </c>
      <c r="AX44" s="10" t="s">
        <v>316</v>
      </c>
      <c r="AY44" s="10" t="s">
        <v>316</v>
      </c>
      <c r="AZ44" s="10" t="s">
        <v>316</v>
      </c>
      <c r="BA44" s="10" t="s">
        <v>316</v>
      </c>
      <c r="BB44" s="10" t="s">
        <v>316</v>
      </c>
      <c r="BC44" s="10" t="s">
        <v>316</v>
      </c>
      <c r="BD44" s="10" t="s">
        <v>316</v>
      </c>
      <c r="BE44" s="10" t="s">
        <v>316</v>
      </c>
      <c r="BF44" s="10" t="s">
        <v>316</v>
      </c>
      <c r="BG44" s="10" t="s">
        <v>316</v>
      </c>
      <c r="BH44" s="10" t="s">
        <v>316</v>
      </c>
      <c r="BI44" s="10" t="s">
        <v>316</v>
      </c>
      <c r="BJ44" s="10" t="s">
        <v>316</v>
      </c>
      <c r="BK44" s="10" t="s">
        <v>316</v>
      </c>
      <c r="BL44" s="10" t="s">
        <v>316</v>
      </c>
      <c r="BM44" s="10" t="s">
        <v>316</v>
      </c>
      <c r="BN44" s="10" t="s">
        <v>316</v>
      </c>
      <c r="BO44" s="10">
        <v>292</v>
      </c>
      <c r="BP44" s="10">
        <v>222</v>
      </c>
      <c r="BQ44" s="10">
        <v>87</v>
      </c>
      <c r="BR44" s="10">
        <v>20</v>
      </c>
      <c r="BS44" s="10">
        <v>32</v>
      </c>
      <c r="BT44" s="10">
        <v>25</v>
      </c>
      <c r="BU44" s="10" t="s">
        <v>316</v>
      </c>
      <c r="BV44" s="10" t="s">
        <v>316</v>
      </c>
      <c r="BW44" s="10" t="s">
        <v>316</v>
      </c>
      <c r="BX44" s="10" t="s">
        <v>316</v>
      </c>
      <c r="BY44" s="10" t="s">
        <v>316</v>
      </c>
      <c r="BZ44" s="10" t="s">
        <v>316</v>
      </c>
      <c r="CA44" s="10" t="s">
        <v>316</v>
      </c>
      <c r="CB44" s="10" t="s">
        <v>316</v>
      </c>
      <c r="CC44" s="10" t="s">
        <v>316</v>
      </c>
      <c r="CD44" s="10" t="s">
        <v>316</v>
      </c>
      <c r="CE44" s="10" t="s">
        <v>316</v>
      </c>
      <c r="CF44" s="10" t="s">
        <v>316</v>
      </c>
      <c r="CG44" s="10" t="s">
        <v>316</v>
      </c>
      <c r="CH44" s="10" t="s">
        <v>316</v>
      </c>
      <c r="CI44" s="10" t="s">
        <v>316</v>
      </c>
      <c r="CJ44" s="10" t="s">
        <v>316</v>
      </c>
      <c r="CK44" s="10" t="s">
        <v>316</v>
      </c>
      <c r="CL44" s="10" t="s">
        <v>316</v>
      </c>
      <c r="CM44" s="10" t="s">
        <v>316</v>
      </c>
      <c r="CN44" s="10" t="s">
        <v>316</v>
      </c>
      <c r="CO44" s="10" t="s">
        <v>316</v>
      </c>
      <c r="CP44" s="10" t="s">
        <v>316</v>
      </c>
      <c r="CQ44" s="10" t="s">
        <v>316</v>
      </c>
      <c r="CR44" s="10" t="s">
        <v>316</v>
      </c>
      <c r="CS44" s="10" t="s">
        <v>316</v>
      </c>
      <c r="CT44" s="10" t="s">
        <v>316</v>
      </c>
      <c r="CU44" s="10"/>
      <c r="CX44" s="10"/>
    </row>
    <row r="45" spans="1:102" x14ac:dyDescent="0.3">
      <c r="A45" s="2" t="s">
        <v>465</v>
      </c>
      <c r="C45" s="2"/>
    </row>
    <row r="46" spans="1:102" x14ac:dyDescent="0.3">
      <c r="A46" s="2"/>
      <c r="C46" s="2"/>
    </row>
    <row r="47" spans="1:102" x14ac:dyDescent="0.3">
      <c r="A47" s="12" t="s">
        <v>447</v>
      </c>
      <c r="C47" s="2"/>
    </row>
    <row r="48" spans="1:102" x14ac:dyDescent="0.3">
      <c r="A48" s="2" t="s">
        <v>279</v>
      </c>
      <c r="B48" s="2" t="s">
        <v>466</v>
      </c>
      <c r="C48" s="2" t="s">
        <v>467</v>
      </c>
      <c r="D48" s="10">
        <v>0.18049999999999999</v>
      </c>
      <c r="E48" s="10">
        <v>0.15129999999999999</v>
      </c>
      <c r="F48" s="10">
        <v>85</v>
      </c>
      <c r="G48" s="10">
        <v>190</v>
      </c>
      <c r="H48" s="10">
        <v>27</v>
      </c>
      <c r="I48" s="10">
        <v>140</v>
      </c>
      <c r="J48" s="10">
        <v>2.5829999999999999E-2</v>
      </c>
      <c r="K48" s="10">
        <v>2.6579999999999999E-2</v>
      </c>
      <c r="L48" s="10">
        <v>2.7699999999999999E-2</v>
      </c>
      <c r="M48" s="10">
        <v>4.9099999999999998E-2</v>
      </c>
      <c r="N48" s="10">
        <v>140</v>
      </c>
      <c r="O48" s="10">
        <v>160</v>
      </c>
      <c r="P48" s="10">
        <v>235</v>
      </c>
      <c r="Q48" s="10">
        <v>150</v>
      </c>
      <c r="R48" s="10">
        <v>0.23599999999999999</v>
      </c>
      <c r="S48" s="10">
        <v>0.20499999999999999</v>
      </c>
      <c r="T48" s="10">
        <v>8.8999999999999999E-3</v>
      </c>
      <c r="U48" s="10">
        <v>1.772E-2</v>
      </c>
      <c r="V48" s="10">
        <v>100</v>
      </c>
      <c r="W48" s="10">
        <v>200</v>
      </c>
      <c r="X48" s="10">
        <v>16</v>
      </c>
      <c r="Y48" s="10">
        <v>22</v>
      </c>
      <c r="Z48" s="10">
        <v>31</v>
      </c>
      <c r="AA48" s="10">
        <v>94</v>
      </c>
      <c r="AB48" s="10">
        <v>7.8</v>
      </c>
      <c r="AC48" s="10">
        <v>80</v>
      </c>
      <c r="AD48" s="10">
        <v>100</v>
      </c>
      <c r="AE48" s="10">
        <v>91</v>
      </c>
      <c r="AF48" s="10">
        <v>400</v>
      </c>
      <c r="AG48" s="10">
        <v>120</v>
      </c>
      <c r="AH48" s="10">
        <v>29</v>
      </c>
      <c r="AI48" s="10">
        <v>60</v>
      </c>
      <c r="AJ48" s="10">
        <v>50</v>
      </c>
      <c r="AK48" s="10">
        <v>0.52</v>
      </c>
      <c r="AL48" s="10">
        <v>0.12</v>
      </c>
      <c r="AM48" s="10">
        <v>9.4299999999999991E-3</v>
      </c>
      <c r="AN48" s="10">
        <v>58</v>
      </c>
      <c r="AO48" s="10">
        <v>35</v>
      </c>
      <c r="AP48" s="10">
        <v>17</v>
      </c>
      <c r="AQ48" s="10">
        <v>23</v>
      </c>
      <c r="AR48" s="10">
        <v>54</v>
      </c>
      <c r="AS48" s="10">
        <v>139</v>
      </c>
      <c r="AT48" s="10">
        <v>51</v>
      </c>
      <c r="AU48" s="10">
        <v>120</v>
      </c>
      <c r="AV48" s="10">
        <v>150</v>
      </c>
      <c r="AW48" s="10">
        <v>72</v>
      </c>
      <c r="AX48" s="10">
        <v>430</v>
      </c>
      <c r="AY48" s="10">
        <v>97</v>
      </c>
      <c r="AZ48" s="10">
        <v>82</v>
      </c>
      <c r="BA48" s="10">
        <v>67</v>
      </c>
      <c r="BB48" s="10">
        <v>24</v>
      </c>
      <c r="BC48" s="10">
        <v>3</v>
      </c>
      <c r="BD48" s="10">
        <v>0.44900000000000001</v>
      </c>
      <c r="BE48" s="10">
        <v>5.6499999999999996E-3</v>
      </c>
      <c r="BF48" s="10">
        <v>36</v>
      </c>
      <c r="BG48" s="10">
        <v>18</v>
      </c>
      <c r="BH48" s="10">
        <v>13</v>
      </c>
      <c r="BI48" s="10">
        <v>11</v>
      </c>
      <c r="BJ48" s="10">
        <v>13</v>
      </c>
      <c r="BK48" s="10">
        <v>17</v>
      </c>
      <c r="BL48" s="10">
        <v>15</v>
      </c>
      <c r="BM48" s="10">
        <v>13</v>
      </c>
      <c r="BN48" s="10">
        <v>14</v>
      </c>
      <c r="BO48" s="10">
        <v>11</v>
      </c>
      <c r="BP48" s="10">
        <v>11</v>
      </c>
      <c r="BQ48" s="10">
        <v>11</v>
      </c>
      <c r="BR48" s="10">
        <v>16</v>
      </c>
      <c r="BS48" s="10">
        <v>15</v>
      </c>
      <c r="BT48" s="10">
        <v>17</v>
      </c>
      <c r="BU48" s="10">
        <v>39</v>
      </c>
      <c r="BV48" s="10">
        <v>16</v>
      </c>
      <c r="BW48" s="10">
        <v>23</v>
      </c>
      <c r="BX48" s="10">
        <v>57</v>
      </c>
      <c r="BY48" s="10">
        <v>170</v>
      </c>
      <c r="BZ48" s="10">
        <v>48</v>
      </c>
      <c r="CA48" s="10">
        <v>88</v>
      </c>
      <c r="CB48" s="10">
        <v>150</v>
      </c>
      <c r="CC48" s="10">
        <v>72</v>
      </c>
      <c r="CD48" s="10">
        <v>320</v>
      </c>
      <c r="CE48" s="10">
        <v>8.3000000000000007</v>
      </c>
      <c r="CF48" s="10">
        <v>46</v>
      </c>
      <c r="CG48" s="10">
        <v>35</v>
      </c>
      <c r="CH48" s="10">
        <v>8</v>
      </c>
      <c r="CI48" s="10"/>
      <c r="CJ48" s="10">
        <v>2</v>
      </c>
      <c r="CK48" s="10">
        <v>3.6099999999999999E-3</v>
      </c>
      <c r="CL48" s="10"/>
      <c r="CM48" s="10">
        <v>19</v>
      </c>
      <c r="CN48" s="10">
        <v>12</v>
      </c>
      <c r="CO48" s="10">
        <v>54</v>
      </c>
      <c r="CP48" s="10">
        <v>47</v>
      </c>
      <c r="CQ48" s="10">
        <v>27</v>
      </c>
      <c r="CR48" s="10">
        <v>6</v>
      </c>
      <c r="CS48" s="10">
        <v>6</v>
      </c>
      <c r="CT48" s="10">
        <v>10</v>
      </c>
      <c r="CU48" s="10"/>
      <c r="CV48" s="10"/>
      <c r="CW48" s="10"/>
    </row>
    <row r="49" spans="1:102" x14ac:dyDescent="0.3">
      <c r="A49" s="2" t="s">
        <v>276</v>
      </c>
      <c r="B49" s="2" t="s">
        <v>697</v>
      </c>
      <c r="C49" s="2" t="s">
        <v>698</v>
      </c>
      <c r="D49" s="10"/>
      <c r="E49" s="10"/>
      <c r="F49" s="10">
        <v>4.6E-5</v>
      </c>
      <c r="G49" s="10">
        <v>1.13E-5</v>
      </c>
      <c r="H49" s="10" t="s">
        <v>699</v>
      </c>
      <c r="I49" s="10" t="s">
        <v>700</v>
      </c>
      <c r="J49" s="10"/>
      <c r="K49" s="10"/>
      <c r="L49" s="10"/>
      <c r="M49" s="10"/>
      <c r="N49" s="10">
        <v>7.1000000000000005E-5</v>
      </c>
      <c r="O49" s="10" t="s">
        <v>701</v>
      </c>
      <c r="P49" s="10">
        <v>2.3099999999999999E-5</v>
      </c>
      <c r="Q49" s="10" t="s">
        <v>702</v>
      </c>
      <c r="R49" s="10"/>
      <c r="S49" s="10"/>
      <c r="T49" s="10"/>
      <c r="U49" s="10"/>
      <c r="V49" s="10"/>
      <c r="W49" s="10">
        <v>2.23E-5</v>
      </c>
      <c r="X49" s="10">
        <v>1.0200000000000001E-5</v>
      </c>
      <c r="Y49" s="10" t="s">
        <v>703</v>
      </c>
      <c r="Z49" s="10" t="s">
        <v>704</v>
      </c>
      <c r="AA49" s="10" t="s">
        <v>705</v>
      </c>
      <c r="AB49" s="10">
        <v>2.1699999999999999E-5</v>
      </c>
      <c r="AC49" s="10">
        <v>1.1800000000000001E-5</v>
      </c>
      <c r="AD49" s="10">
        <v>1.2999999999999999E-5</v>
      </c>
      <c r="AE49" s="10">
        <v>1.34E-5</v>
      </c>
      <c r="AF49" s="10">
        <v>1.6500000000000001E-5</v>
      </c>
      <c r="AG49" s="10">
        <v>3.0199999999999999E-5</v>
      </c>
      <c r="AH49" s="10">
        <v>1.2E-4</v>
      </c>
      <c r="AI49" s="10" t="s">
        <v>699</v>
      </c>
      <c r="AJ49" s="10"/>
      <c r="AK49" s="10"/>
      <c r="AL49" s="10"/>
      <c r="AM49" s="10"/>
      <c r="AN49" s="10"/>
      <c r="AO49" s="10">
        <v>2.2500000000000001E-5</v>
      </c>
      <c r="AP49" s="10">
        <v>1.06E-5</v>
      </c>
      <c r="AQ49" s="10" t="s">
        <v>706</v>
      </c>
      <c r="AR49" s="10" t="s">
        <v>707</v>
      </c>
      <c r="AS49" s="10" t="s">
        <v>708</v>
      </c>
      <c r="AT49" s="10"/>
      <c r="AU49" s="10" t="s">
        <v>709</v>
      </c>
      <c r="AV49" s="10" t="s">
        <v>701</v>
      </c>
      <c r="AW49" s="10">
        <v>1.1800000000000001E-5</v>
      </c>
      <c r="AX49" s="10">
        <v>1.8899999999999999E-5</v>
      </c>
      <c r="AY49" s="10">
        <v>3.0800000000000003E-5</v>
      </c>
      <c r="AZ49" s="10">
        <v>3.2100000000000001E-5</v>
      </c>
      <c r="BA49" s="10">
        <v>2.1999999999999999E-5</v>
      </c>
      <c r="BB49" s="10">
        <v>1.1E-5</v>
      </c>
      <c r="BC49" s="10"/>
      <c r="BD49" s="10"/>
      <c r="BE49" s="10"/>
      <c r="BF49" s="10"/>
      <c r="BG49" s="10">
        <v>2.0599999999999999E-5</v>
      </c>
      <c r="BH49" s="10">
        <v>1.2099999999999999E-5</v>
      </c>
      <c r="BI49" s="10" t="s">
        <v>710</v>
      </c>
      <c r="BJ49" s="10" t="s">
        <v>711</v>
      </c>
      <c r="BK49" s="10" t="s">
        <v>712</v>
      </c>
      <c r="BL49" s="10">
        <v>1.1E-5</v>
      </c>
      <c r="BM49" s="10">
        <v>1.27E-5</v>
      </c>
      <c r="BN49" s="10">
        <v>3.4999999999999997E-5</v>
      </c>
      <c r="BO49" s="10" t="s">
        <v>713</v>
      </c>
      <c r="BP49" s="10">
        <v>1.03E-5</v>
      </c>
      <c r="BQ49" s="10" t="s">
        <v>714</v>
      </c>
      <c r="BR49" s="10">
        <v>1.1199999999999999E-5</v>
      </c>
      <c r="BS49" s="10">
        <v>1.22E-5</v>
      </c>
      <c r="BT49" s="10">
        <v>1.33E-5</v>
      </c>
      <c r="BU49" s="10">
        <v>2.6299999999999999E-5</v>
      </c>
      <c r="BV49" s="10" t="s">
        <v>714</v>
      </c>
      <c r="BW49" s="10" t="s">
        <v>715</v>
      </c>
      <c r="BX49" s="10" t="s">
        <v>710</v>
      </c>
      <c r="BY49" s="10" t="s">
        <v>716</v>
      </c>
      <c r="BZ49" s="10" t="s">
        <v>717</v>
      </c>
      <c r="CA49" s="10" t="s">
        <v>718</v>
      </c>
      <c r="CB49" s="10" t="s">
        <v>709</v>
      </c>
      <c r="CC49" s="10" t="s">
        <v>719</v>
      </c>
      <c r="CD49" s="10">
        <v>1.42E-5</v>
      </c>
      <c r="CE49" s="10"/>
      <c r="CF49" s="10">
        <v>2.9899999999999998E-5</v>
      </c>
      <c r="CG49" s="10">
        <v>2.8900000000000001E-5</v>
      </c>
      <c r="CH49" s="10">
        <v>1.34E-5</v>
      </c>
      <c r="CI49" s="10"/>
      <c r="CJ49" s="10"/>
      <c r="CK49" s="10"/>
      <c r="CL49" s="10"/>
      <c r="CM49" s="10"/>
      <c r="CN49" s="10"/>
      <c r="CO49" s="10">
        <v>1.1E-5</v>
      </c>
      <c r="CP49" s="10"/>
      <c r="CQ49" s="10">
        <v>1.3900000000000001E-5</v>
      </c>
    </row>
    <row r="50" spans="1:102" x14ac:dyDescent="0.3">
      <c r="A50" s="2"/>
      <c r="C50" s="2"/>
    </row>
    <row r="51" spans="1:102" x14ac:dyDescent="0.3">
      <c r="A51" s="2" t="s">
        <v>246</v>
      </c>
      <c r="B51" s="2" t="s">
        <v>469</v>
      </c>
      <c r="C51" s="2" t="s">
        <v>132</v>
      </c>
      <c r="D51" s="10">
        <v>14.01</v>
      </c>
      <c r="E51" s="10" t="s">
        <v>316</v>
      </c>
      <c r="F51" s="10">
        <v>453.69</v>
      </c>
      <c r="G51" s="10">
        <v>1560</v>
      </c>
      <c r="H51" s="10">
        <v>2348</v>
      </c>
      <c r="I51" s="10">
        <v>3823</v>
      </c>
      <c r="J51" s="10">
        <v>63.05</v>
      </c>
      <c r="K51" s="10">
        <v>54.8</v>
      </c>
      <c r="L51" s="10">
        <v>53.5</v>
      </c>
      <c r="M51" s="10">
        <v>24.56</v>
      </c>
      <c r="N51" s="10">
        <v>370.87</v>
      </c>
      <c r="O51" s="10">
        <v>923</v>
      </c>
      <c r="P51" s="10">
        <v>933.47</v>
      </c>
      <c r="Q51" s="10">
        <v>1687</v>
      </c>
      <c r="R51" s="10">
        <v>317.3</v>
      </c>
      <c r="S51" s="10">
        <v>388.36</v>
      </c>
      <c r="T51" s="10">
        <v>171.6</v>
      </c>
      <c r="U51" s="10">
        <v>83.8</v>
      </c>
      <c r="V51" s="10">
        <v>336.53</v>
      </c>
      <c r="W51" s="10">
        <v>1115</v>
      </c>
      <c r="X51" s="10">
        <v>1814</v>
      </c>
      <c r="Y51" s="10">
        <v>1941</v>
      </c>
      <c r="Z51" s="10">
        <v>2183</v>
      </c>
      <c r="AA51" s="10">
        <v>2180</v>
      </c>
      <c r="AB51" s="10">
        <v>1519</v>
      </c>
      <c r="AC51" s="10">
        <v>1811</v>
      </c>
      <c r="AD51" s="10">
        <v>1768</v>
      </c>
      <c r="AE51" s="10">
        <v>1728</v>
      </c>
      <c r="AF51" s="10">
        <v>1357.77</v>
      </c>
      <c r="AG51" s="10">
        <v>692.68</v>
      </c>
      <c r="AH51" s="10">
        <v>302.91000000000003</v>
      </c>
      <c r="AI51" s="10">
        <v>1211.4000000000001</v>
      </c>
      <c r="AJ51" s="10">
        <v>1090</v>
      </c>
      <c r="AK51" s="10">
        <v>494</v>
      </c>
      <c r="AL51" s="10">
        <v>265.8</v>
      </c>
      <c r="AM51" s="10">
        <v>115.79</v>
      </c>
      <c r="AN51" s="10">
        <v>312.45999999999998</v>
      </c>
      <c r="AO51" s="10">
        <v>1050</v>
      </c>
      <c r="AP51" s="10">
        <v>1799</v>
      </c>
      <c r="AQ51" s="10">
        <v>2128</v>
      </c>
      <c r="AR51" s="10">
        <v>2750</v>
      </c>
      <c r="AS51" s="10">
        <v>2896</v>
      </c>
      <c r="AT51" s="10">
        <v>2430</v>
      </c>
      <c r="AU51" s="10">
        <v>2607</v>
      </c>
      <c r="AV51" s="10">
        <v>2237</v>
      </c>
      <c r="AW51" s="10">
        <v>1828.05</v>
      </c>
      <c r="AX51" s="10">
        <v>1234.93</v>
      </c>
      <c r="AY51" s="10">
        <v>594.22</v>
      </c>
      <c r="AZ51" s="10">
        <v>429.75</v>
      </c>
      <c r="BA51" s="10">
        <v>505.08</v>
      </c>
      <c r="BB51" s="10">
        <v>903.78</v>
      </c>
      <c r="BC51" s="10">
        <v>722.66</v>
      </c>
      <c r="BD51" s="10">
        <v>386.85</v>
      </c>
      <c r="BE51" s="10">
        <v>161.30000000000001</v>
      </c>
      <c r="BF51" s="10">
        <v>301.58999999999997</v>
      </c>
      <c r="BG51" s="10" t="s">
        <v>468</v>
      </c>
      <c r="BH51" s="10">
        <v>1193</v>
      </c>
      <c r="BI51" s="10">
        <v>1071</v>
      </c>
      <c r="BJ51" s="10">
        <v>1204</v>
      </c>
      <c r="BK51" s="10">
        <v>1294</v>
      </c>
      <c r="BL51" s="10">
        <v>1373</v>
      </c>
      <c r="BM51" s="10">
        <v>1345</v>
      </c>
      <c r="BN51" s="10">
        <v>1095</v>
      </c>
      <c r="BO51" s="10">
        <v>1586</v>
      </c>
      <c r="BP51" s="10">
        <v>1629</v>
      </c>
      <c r="BQ51" s="10">
        <v>1685</v>
      </c>
      <c r="BR51" s="10">
        <v>1747</v>
      </c>
      <c r="BS51" s="10">
        <v>1770</v>
      </c>
      <c r="BT51" s="10">
        <v>1818</v>
      </c>
      <c r="BU51" s="10">
        <v>1092</v>
      </c>
      <c r="BV51" s="10">
        <v>1936</v>
      </c>
      <c r="BW51" s="10">
        <v>2506</v>
      </c>
      <c r="BX51" s="10">
        <v>3290</v>
      </c>
      <c r="BY51" s="10">
        <v>3695</v>
      </c>
      <c r="BZ51" s="10">
        <v>3459</v>
      </c>
      <c r="CA51" s="10">
        <v>3306</v>
      </c>
      <c r="CB51" s="10">
        <v>2739</v>
      </c>
      <c r="CC51" s="10">
        <v>2041.4</v>
      </c>
      <c r="CD51" s="10">
        <v>1337.33</v>
      </c>
      <c r="CE51" s="10">
        <v>234.32</v>
      </c>
      <c r="CF51" s="10">
        <v>577</v>
      </c>
      <c r="CG51" s="10">
        <v>600.61</v>
      </c>
      <c r="CH51" s="10">
        <v>544.4</v>
      </c>
      <c r="CI51" s="10">
        <v>527</v>
      </c>
      <c r="CJ51" s="10">
        <v>575</v>
      </c>
      <c r="CK51" s="10">
        <v>202</v>
      </c>
      <c r="CL51" s="10" t="s">
        <v>316</v>
      </c>
      <c r="CM51" s="10">
        <v>973</v>
      </c>
      <c r="CN51" s="10">
        <v>1323</v>
      </c>
      <c r="CO51" s="10">
        <v>2023</v>
      </c>
      <c r="CP51" s="10">
        <v>1845</v>
      </c>
      <c r="CQ51" s="10">
        <v>1408</v>
      </c>
      <c r="CR51" s="10">
        <v>917</v>
      </c>
      <c r="CS51" s="10">
        <v>913</v>
      </c>
      <c r="CT51" s="10">
        <v>1449</v>
      </c>
      <c r="CU51" s="10"/>
      <c r="CV51" s="10"/>
      <c r="CW51" s="10"/>
      <c r="CX51" s="10"/>
    </row>
    <row r="52" spans="1:102" x14ac:dyDescent="0.3">
      <c r="A52" s="2" t="s">
        <v>245</v>
      </c>
      <c r="B52" s="2" t="s">
        <v>307</v>
      </c>
      <c r="C52" s="2" t="s">
        <v>132</v>
      </c>
      <c r="D52" s="10">
        <v>20.28</v>
      </c>
      <c r="E52" s="10">
        <v>4.22</v>
      </c>
      <c r="F52" s="10">
        <v>1615</v>
      </c>
      <c r="G52" s="10">
        <v>2744</v>
      </c>
      <c r="H52" s="10">
        <v>4273</v>
      </c>
      <c r="I52" s="10">
        <v>4098</v>
      </c>
      <c r="J52" s="10">
        <v>77.36</v>
      </c>
      <c r="K52" s="10">
        <v>90.2</v>
      </c>
      <c r="L52" s="10">
        <v>85.03</v>
      </c>
      <c r="M52" s="10">
        <v>27.07</v>
      </c>
      <c r="N52" s="10">
        <v>1156</v>
      </c>
      <c r="O52" s="10">
        <v>1363</v>
      </c>
      <c r="P52" s="10">
        <v>2792</v>
      </c>
      <c r="Q52" s="10">
        <v>3538</v>
      </c>
      <c r="R52" s="10">
        <v>553.65</v>
      </c>
      <c r="S52" s="10">
        <v>717.75</v>
      </c>
      <c r="T52" s="10">
        <v>239.11</v>
      </c>
      <c r="U52" s="10">
        <v>87.3</v>
      </c>
      <c r="V52" s="10">
        <v>1032</v>
      </c>
      <c r="W52" s="10">
        <v>1757</v>
      </c>
      <c r="X52" s="10">
        <v>3109</v>
      </c>
      <c r="Y52" s="10">
        <v>3560</v>
      </c>
      <c r="Z52" s="10">
        <v>3680</v>
      </c>
      <c r="AA52" s="10">
        <v>2944</v>
      </c>
      <c r="AB52" s="10">
        <v>2334</v>
      </c>
      <c r="AC52" s="10">
        <v>3134</v>
      </c>
      <c r="AD52" s="10">
        <v>3200</v>
      </c>
      <c r="AE52" s="10">
        <v>3186</v>
      </c>
      <c r="AF52" s="10">
        <v>2835</v>
      </c>
      <c r="AG52" s="10">
        <v>1180</v>
      </c>
      <c r="AH52" s="10">
        <v>2477</v>
      </c>
      <c r="AI52" s="10">
        <v>3106</v>
      </c>
      <c r="AJ52" s="10">
        <v>887</v>
      </c>
      <c r="AK52" s="10">
        <v>958</v>
      </c>
      <c r="AL52" s="10">
        <v>331.95</v>
      </c>
      <c r="AM52" s="10">
        <v>119.93</v>
      </c>
      <c r="AN52" s="10">
        <v>961</v>
      </c>
      <c r="AO52" s="10">
        <v>1655</v>
      </c>
      <c r="AP52" s="10">
        <v>3618</v>
      </c>
      <c r="AQ52" s="10">
        <v>4682</v>
      </c>
      <c r="AR52" s="10">
        <v>5017</v>
      </c>
      <c r="AS52" s="10">
        <v>4912</v>
      </c>
      <c r="AT52" s="10">
        <v>4538</v>
      </c>
      <c r="AU52" s="10">
        <v>4423</v>
      </c>
      <c r="AV52" s="10">
        <v>3968</v>
      </c>
      <c r="AW52" s="10">
        <v>3236</v>
      </c>
      <c r="AX52" s="10">
        <v>2435</v>
      </c>
      <c r="AY52" s="10">
        <v>1040</v>
      </c>
      <c r="AZ52" s="10">
        <v>2345</v>
      </c>
      <c r="BA52" s="10">
        <v>2875</v>
      </c>
      <c r="BB52" s="10">
        <v>1860</v>
      </c>
      <c r="BC52" s="10">
        <v>1261</v>
      </c>
      <c r="BD52" s="10" t="s">
        <v>305</v>
      </c>
      <c r="BE52" s="10" t="s">
        <v>306</v>
      </c>
      <c r="BF52" s="10">
        <v>944</v>
      </c>
      <c r="BG52" s="10">
        <v>2170</v>
      </c>
      <c r="BH52" s="10">
        <v>3737</v>
      </c>
      <c r="BI52" s="10">
        <v>3697</v>
      </c>
      <c r="BJ52" s="10">
        <v>3793</v>
      </c>
      <c r="BK52" s="10">
        <v>3347</v>
      </c>
      <c r="BL52" s="10">
        <v>3273</v>
      </c>
      <c r="BM52" s="10">
        <v>2067</v>
      </c>
      <c r="BN52" s="10">
        <v>1802</v>
      </c>
      <c r="BO52" s="10">
        <v>3546</v>
      </c>
      <c r="BP52" s="10">
        <v>3503</v>
      </c>
      <c r="BQ52" s="10">
        <v>2840</v>
      </c>
      <c r="BR52" s="10">
        <v>2973</v>
      </c>
      <c r="BS52" s="10">
        <v>3141</v>
      </c>
      <c r="BT52" s="10">
        <v>2223</v>
      </c>
      <c r="BU52" s="10">
        <v>1469</v>
      </c>
      <c r="BV52" s="10">
        <v>3675</v>
      </c>
      <c r="BW52" s="10"/>
      <c r="BX52" s="10">
        <v>5731</v>
      </c>
      <c r="BY52" s="10">
        <v>5828</v>
      </c>
      <c r="BZ52" s="10">
        <v>5869</v>
      </c>
      <c r="CA52" s="10">
        <v>5285</v>
      </c>
      <c r="CB52" s="10">
        <v>4701</v>
      </c>
      <c r="CC52" s="10">
        <v>4098</v>
      </c>
      <c r="CD52" s="10">
        <v>3129</v>
      </c>
      <c r="CE52" s="10">
        <v>629.88</v>
      </c>
      <c r="CF52" s="10">
        <v>1746</v>
      </c>
      <c r="CG52" s="10">
        <v>2022</v>
      </c>
      <c r="CH52" s="10">
        <v>1837</v>
      </c>
      <c r="CI52" s="10">
        <v>1235</v>
      </c>
      <c r="CJ52" s="10"/>
      <c r="CK52" s="10">
        <v>211.45</v>
      </c>
      <c r="CL52" s="10"/>
      <c r="CM52" s="10">
        <v>1413</v>
      </c>
      <c r="CN52" s="10">
        <v>3471</v>
      </c>
      <c r="CO52" s="10">
        <v>5061</v>
      </c>
      <c r="CP52" s="10"/>
      <c r="CQ52" s="10">
        <v>4404</v>
      </c>
      <c r="CR52" s="10">
        <v>4175</v>
      </c>
      <c r="CS52" s="10">
        <v>3501</v>
      </c>
      <c r="CT52" s="10">
        <v>2284</v>
      </c>
    </row>
    <row r="53" spans="1:102" x14ac:dyDescent="0.3">
      <c r="A53" s="2" t="s">
        <v>16</v>
      </c>
      <c r="C53" s="2"/>
    </row>
    <row r="54" spans="1:102" x14ac:dyDescent="0.3">
      <c r="A54" s="2" t="s">
        <v>17</v>
      </c>
      <c r="C54" s="2"/>
    </row>
    <row r="55" spans="1:102" x14ac:dyDescent="0.3">
      <c r="A55" s="2" t="s">
        <v>18</v>
      </c>
      <c r="B55" s="2" t="s">
        <v>318</v>
      </c>
      <c r="C55" s="2" t="s">
        <v>317</v>
      </c>
      <c r="D55" s="10">
        <v>32.97</v>
      </c>
      <c r="E55" s="10">
        <v>5.19</v>
      </c>
      <c r="F55" s="10">
        <v>3223</v>
      </c>
      <c r="G55" s="10" t="s">
        <v>316</v>
      </c>
      <c r="H55" s="10" t="s">
        <v>316</v>
      </c>
      <c r="I55" s="10" t="s">
        <v>316</v>
      </c>
      <c r="J55" s="10">
        <v>126.21</v>
      </c>
      <c r="K55" s="10">
        <v>154.59</v>
      </c>
      <c r="L55" s="10">
        <v>144.13</v>
      </c>
      <c r="M55" s="10">
        <v>44.4</v>
      </c>
      <c r="N55" s="10">
        <v>2573</v>
      </c>
      <c r="O55" s="10" t="s">
        <v>316</v>
      </c>
      <c r="P55" s="10" t="s">
        <v>316</v>
      </c>
      <c r="Q55" s="10" t="s">
        <v>316</v>
      </c>
      <c r="R55" s="10" t="s">
        <v>316</v>
      </c>
      <c r="S55" s="10">
        <v>1314</v>
      </c>
      <c r="T55" s="10">
        <v>416.9</v>
      </c>
      <c r="U55" s="10">
        <v>150.87</v>
      </c>
      <c r="V55" s="10">
        <v>2223</v>
      </c>
      <c r="W55" s="10" t="s">
        <v>316</v>
      </c>
      <c r="X55" s="10" t="s">
        <v>316</v>
      </c>
      <c r="Y55" s="10" t="s">
        <v>316</v>
      </c>
      <c r="Z55" s="10" t="s">
        <v>316</v>
      </c>
      <c r="AA55" s="10" t="s">
        <v>316</v>
      </c>
      <c r="AB55" s="10" t="s">
        <v>316</v>
      </c>
      <c r="AC55" s="10" t="s">
        <v>316</v>
      </c>
      <c r="AD55" s="10" t="s">
        <v>316</v>
      </c>
      <c r="AE55" s="10" t="s">
        <v>316</v>
      </c>
      <c r="AF55" s="10" t="s">
        <v>316</v>
      </c>
      <c r="AG55" s="10" t="s">
        <v>316</v>
      </c>
      <c r="AH55" s="10" t="s">
        <v>316</v>
      </c>
      <c r="AI55" s="10" t="s">
        <v>316</v>
      </c>
      <c r="AJ55" s="10" t="s">
        <v>316</v>
      </c>
      <c r="AK55" s="10">
        <v>1766</v>
      </c>
      <c r="AL55" s="10">
        <v>588</v>
      </c>
      <c r="AM55" s="10">
        <v>209.41</v>
      </c>
      <c r="AN55" s="10">
        <v>2093</v>
      </c>
      <c r="AO55" s="10" t="s">
        <v>316</v>
      </c>
      <c r="AP55" s="10" t="s">
        <v>316</v>
      </c>
      <c r="AQ55" s="10" t="s">
        <v>316</v>
      </c>
      <c r="AR55" s="10" t="s">
        <v>316</v>
      </c>
      <c r="AS55" s="10" t="s">
        <v>316</v>
      </c>
      <c r="AT55" s="10" t="s">
        <v>316</v>
      </c>
      <c r="AU55" s="10" t="s">
        <v>316</v>
      </c>
      <c r="AV55" s="10" t="s">
        <v>316</v>
      </c>
      <c r="AW55" s="10" t="s">
        <v>316</v>
      </c>
      <c r="AX55" s="10" t="s">
        <v>316</v>
      </c>
      <c r="AY55" s="10" t="s">
        <v>316</v>
      </c>
      <c r="AZ55" s="10" t="s">
        <v>316</v>
      </c>
      <c r="BA55" s="10" t="s">
        <v>316</v>
      </c>
      <c r="BB55" s="10" t="s">
        <v>316</v>
      </c>
      <c r="BC55" s="10" t="s">
        <v>316</v>
      </c>
      <c r="BD55" s="10">
        <v>819</v>
      </c>
      <c r="BE55" s="10">
        <v>289.77</v>
      </c>
      <c r="BF55" s="10">
        <v>1938</v>
      </c>
      <c r="BG55" s="10" t="s">
        <v>316</v>
      </c>
      <c r="BH55" s="10" t="s">
        <v>316</v>
      </c>
      <c r="BI55" s="10" t="s">
        <v>316</v>
      </c>
      <c r="BJ55" s="10" t="s">
        <v>316</v>
      </c>
      <c r="BK55" s="10" t="s">
        <v>316</v>
      </c>
      <c r="BL55" s="10" t="s">
        <v>316</v>
      </c>
      <c r="BM55" s="10" t="s">
        <v>316</v>
      </c>
      <c r="BN55" s="10" t="s">
        <v>316</v>
      </c>
      <c r="BO55" s="10" t="s">
        <v>316</v>
      </c>
      <c r="BP55" s="10" t="s">
        <v>316</v>
      </c>
      <c r="BQ55" s="10" t="s">
        <v>316</v>
      </c>
      <c r="BR55" s="10" t="s">
        <v>316</v>
      </c>
      <c r="BS55" s="10" t="s">
        <v>316</v>
      </c>
      <c r="BT55" s="10" t="s">
        <v>316</v>
      </c>
      <c r="BU55" s="10" t="s">
        <v>316</v>
      </c>
      <c r="BV55" s="10" t="s">
        <v>316</v>
      </c>
      <c r="BW55" s="10" t="s">
        <v>316</v>
      </c>
      <c r="BX55" s="10" t="s">
        <v>316</v>
      </c>
      <c r="BY55" s="10" t="s">
        <v>316</v>
      </c>
      <c r="BZ55" s="10" t="s">
        <v>316</v>
      </c>
      <c r="CA55" s="10" t="s">
        <v>316</v>
      </c>
      <c r="CB55" s="10" t="s">
        <v>316</v>
      </c>
      <c r="CC55" s="10" t="s">
        <v>316</v>
      </c>
      <c r="CD55" s="10" t="s">
        <v>316</v>
      </c>
      <c r="CE55" s="10">
        <v>1750</v>
      </c>
      <c r="CF55" s="10" t="s">
        <v>316</v>
      </c>
      <c r="CG55" s="10" t="s">
        <v>316</v>
      </c>
      <c r="CH55" s="10" t="s">
        <v>316</v>
      </c>
      <c r="CI55" s="10" t="s">
        <v>316</v>
      </c>
      <c r="CJ55" s="10" t="s">
        <v>316</v>
      </c>
      <c r="CK55" s="10">
        <v>377</v>
      </c>
      <c r="CL55" s="10" t="s">
        <v>316</v>
      </c>
      <c r="CM55" s="10" t="s">
        <v>316</v>
      </c>
      <c r="CN55" s="10" t="s">
        <v>316</v>
      </c>
      <c r="CO55" s="10" t="s">
        <v>316</v>
      </c>
      <c r="CP55" s="10" t="s">
        <v>316</v>
      </c>
      <c r="CQ55" s="10" t="s">
        <v>316</v>
      </c>
      <c r="CR55" s="10" t="s">
        <v>316</v>
      </c>
      <c r="CS55" s="10" t="s">
        <v>316</v>
      </c>
      <c r="CT55" s="10" t="s">
        <v>316</v>
      </c>
      <c r="CU55" s="10"/>
    </row>
    <row r="56" spans="1:102" x14ac:dyDescent="0.3">
      <c r="A56" s="2" t="s">
        <v>473</v>
      </c>
      <c r="B56" s="2" t="s">
        <v>471</v>
      </c>
      <c r="C56" s="2" t="s">
        <v>472</v>
      </c>
      <c r="D56" s="10">
        <v>1.2929999999999999</v>
      </c>
      <c r="E56" s="10">
        <v>0.22700000000000001</v>
      </c>
      <c r="F56" s="10">
        <v>67</v>
      </c>
      <c r="G56" s="10"/>
      <c r="H56" s="10"/>
      <c r="I56" s="10"/>
      <c r="J56" s="10">
        <v>3.39</v>
      </c>
      <c r="K56" s="10">
        <v>5.0430000000000001</v>
      </c>
      <c r="L56" s="10">
        <v>5.1719999999999997</v>
      </c>
      <c r="M56" s="10">
        <v>2.76</v>
      </c>
      <c r="N56" s="10">
        <v>35</v>
      </c>
      <c r="O56" s="10"/>
      <c r="P56" s="10"/>
      <c r="Q56" s="10"/>
      <c r="R56" s="10"/>
      <c r="S56" s="10">
        <v>20.7</v>
      </c>
      <c r="T56" s="10">
        <v>7.9909999999999997</v>
      </c>
      <c r="U56" s="10">
        <v>4.8979999999999997</v>
      </c>
      <c r="V56" s="10">
        <v>16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>
        <v>27.2</v>
      </c>
      <c r="AL56" s="10">
        <v>10.34</v>
      </c>
      <c r="AM56" s="10">
        <v>5.5</v>
      </c>
      <c r="AN56" s="10">
        <v>16</v>
      </c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>
        <v>11.7</v>
      </c>
      <c r="BE56" s="10">
        <v>5.8410000000000002</v>
      </c>
      <c r="BF56" s="10">
        <v>9.4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>
        <v>172</v>
      </c>
      <c r="CF56" s="10"/>
      <c r="CG56" s="10"/>
      <c r="CH56" s="10"/>
      <c r="CI56" s="10"/>
      <c r="CJ56" s="10"/>
      <c r="CK56" s="10">
        <v>6.28</v>
      </c>
    </row>
    <row r="57" spans="1:102" x14ac:dyDescent="0.3">
      <c r="A57" s="2"/>
      <c r="C57" s="2"/>
    </row>
    <row r="58" spans="1:102" x14ac:dyDescent="0.3">
      <c r="A58" s="2" t="s">
        <v>20</v>
      </c>
      <c r="C58" s="2"/>
    </row>
    <row r="59" spans="1:102" x14ac:dyDescent="0.3">
      <c r="A59" s="2" t="s">
        <v>21</v>
      </c>
      <c r="C59" s="2"/>
    </row>
    <row r="60" spans="1:102" x14ac:dyDescent="0.3">
      <c r="A60" s="2" t="s">
        <v>22</v>
      </c>
      <c r="C60" s="2"/>
    </row>
    <row r="61" spans="1:102" x14ac:dyDescent="0.3">
      <c r="A61" s="2"/>
      <c r="C61" s="2"/>
      <c r="CV61" s="10"/>
      <c r="CW61" s="10"/>
    </row>
    <row r="62" spans="1:102" x14ac:dyDescent="0.3">
      <c r="A62" s="4" t="s">
        <v>15</v>
      </c>
      <c r="C62" s="2"/>
    </row>
    <row r="63" spans="1:102" x14ac:dyDescent="0.3">
      <c r="A63" s="2" t="s">
        <v>248</v>
      </c>
      <c r="B63" s="2" t="s">
        <v>304</v>
      </c>
      <c r="C63" s="2" t="s">
        <v>303</v>
      </c>
      <c r="D63" s="10">
        <v>13.598000000000001</v>
      </c>
      <c r="E63" s="10">
        <v>24.587</v>
      </c>
      <c r="F63" s="10">
        <v>5.3920000000000003</v>
      </c>
      <c r="G63" s="10">
        <v>9.3230000000000004</v>
      </c>
      <c r="H63" s="10">
        <v>8.298</v>
      </c>
      <c r="I63" s="10">
        <v>11.26</v>
      </c>
      <c r="J63" s="10">
        <v>14.534000000000001</v>
      </c>
      <c r="K63" s="10">
        <v>13.618</v>
      </c>
      <c r="L63" s="10">
        <v>17.422999999999998</v>
      </c>
      <c r="M63" s="10">
        <v>21.565000000000001</v>
      </c>
      <c r="N63" s="10">
        <v>5.1390000000000002</v>
      </c>
      <c r="O63" s="10">
        <v>7.6459999999999999</v>
      </c>
      <c r="P63" s="10">
        <v>5.9859999999999998</v>
      </c>
      <c r="Q63" s="10">
        <v>8.1519999999999992</v>
      </c>
      <c r="R63" s="10">
        <v>10.487</v>
      </c>
      <c r="S63" s="10">
        <v>10.36</v>
      </c>
      <c r="T63" s="10">
        <v>12.968</v>
      </c>
      <c r="U63" s="10">
        <v>15.76</v>
      </c>
      <c r="V63" s="10">
        <v>4.3410000000000002</v>
      </c>
      <c r="W63" s="10">
        <v>6.1130000000000004</v>
      </c>
      <c r="X63" s="10">
        <v>6.5609999999999999</v>
      </c>
      <c r="Y63" s="10">
        <v>6.8280000000000003</v>
      </c>
      <c r="Z63" s="10">
        <v>6.7460000000000004</v>
      </c>
      <c r="AA63" s="10">
        <v>6.7670000000000003</v>
      </c>
      <c r="AB63" s="10">
        <v>7.4340000000000002</v>
      </c>
      <c r="AC63" s="10">
        <v>7.9020000000000001</v>
      </c>
      <c r="AD63" s="10">
        <v>7.8810000000000002</v>
      </c>
      <c r="AE63" s="10">
        <v>7.64</v>
      </c>
      <c r="AF63" s="10">
        <v>7.726</v>
      </c>
      <c r="AG63" s="10">
        <v>9.3940000000000001</v>
      </c>
      <c r="AH63" s="10">
        <v>5.9989999999999997</v>
      </c>
      <c r="AI63" s="10">
        <v>7.9</v>
      </c>
      <c r="AJ63" s="10">
        <v>9.8149999999999995</v>
      </c>
      <c r="AK63" s="10">
        <v>9.7520000000000007</v>
      </c>
      <c r="AL63" s="10">
        <v>11.814</v>
      </c>
      <c r="AM63" s="10">
        <v>14</v>
      </c>
      <c r="AN63" s="10">
        <v>4.1769999999999996</v>
      </c>
      <c r="AO63" s="10">
        <v>5.6950000000000003</v>
      </c>
      <c r="AP63" s="10">
        <v>6.2169999999999996</v>
      </c>
      <c r="AQ63" s="10">
        <v>6.6340000000000003</v>
      </c>
      <c r="AR63" s="10">
        <v>6.7590000000000003</v>
      </c>
      <c r="AS63" s="10">
        <v>7.0919999999999996</v>
      </c>
      <c r="AT63" s="10">
        <v>7.28</v>
      </c>
      <c r="AU63" s="10">
        <v>7.3609999999999998</v>
      </c>
      <c r="AV63" s="10">
        <v>7.4589999999999996</v>
      </c>
      <c r="AW63" s="10">
        <v>8.3369999999999997</v>
      </c>
      <c r="AX63" s="10">
        <v>7.5759999999999996</v>
      </c>
      <c r="AY63" s="10">
        <v>8.9939999999999998</v>
      </c>
      <c r="AZ63" s="10">
        <v>5.7859999999999996</v>
      </c>
      <c r="BA63" s="10">
        <v>7.3440000000000003</v>
      </c>
      <c r="BB63" s="10">
        <v>8.64</v>
      </c>
      <c r="BC63" s="10">
        <v>9.01</v>
      </c>
      <c r="BD63" s="10">
        <v>10.451000000000001</v>
      </c>
      <c r="BE63" s="10">
        <v>12.13</v>
      </c>
      <c r="BF63" s="10">
        <v>3.8940000000000001</v>
      </c>
      <c r="BG63" s="10">
        <v>5.2119999999999997</v>
      </c>
      <c r="BH63" s="10">
        <v>5.577</v>
      </c>
      <c r="BI63" s="10">
        <v>5.5389999999999997</v>
      </c>
      <c r="BJ63" s="10">
        <v>5.4640000000000004</v>
      </c>
      <c r="BK63" s="10">
        <v>5.5250000000000004</v>
      </c>
      <c r="BL63" s="10">
        <v>5.55</v>
      </c>
      <c r="BM63" s="10">
        <v>5.6440000000000001</v>
      </c>
      <c r="BN63" s="10">
        <v>5.67</v>
      </c>
      <c r="BO63" s="10">
        <v>6.15</v>
      </c>
      <c r="BP63" s="10">
        <v>5.8639999999999999</v>
      </c>
      <c r="BQ63" s="10">
        <v>5.9390000000000001</v>
      </c>
      <c r="BR63" s="10">
        <v>6.0220000000000002</v>
      </c>
      <c r="BS63" s="10">
        <v>6.1079999999999997</v>
      </c>
      <c r="BT63" s="10">
        <v>6.1840000000000002</v>
      </c>
      <c r="BU63" s="10">
        <v>6.2539999999999996</v>
      </c>
      <c r="BV63" s="10">
        <v>5.4260000000000002</v>
      </c>
      <c r="BW63" s="10">
        <v>6.8250000000000002</v>
      </c>
      <c r="BX63" s="10">
        <v>7.89</v>
      </c>
      <c r="BY63" s="10">
        <v>7.98</v>
      </c>
      <c r="BZ63" s="10">
        <v>7.88</v>
      </c>
      <c r="CA63" s="10">
        <v>8.6999999999999993</v>
      </c>
      <c r="CB63" s="10">
        <v>9.1</v>
      </c>
      <c r="CC63" s="10">
        <v>9</v>
      </c>
      <c r="CD63" s="10">
        <v>9.2260000000000009</v>
      </c>
      <c r="CE63" s="10">
        <v>10.438000000000001</v>
      </c>
      <c r="CF63" s="10">
        <v>6.1079999999999997</v>
      </c>
      <c r="CG63" s="10">
        <v>7.4169999999999998</v>
      </c>
      <c r="CH63" s="10">
        <v>7.2889999999999997</v>
      </c>
      <c r="CI63" s="10">
        <v>8.4169999999999998</v>
      </c>
      <c r="CJ63" s="10">
        <v>9.5</v>
      </c>
      <c r="CK63" s="10">
        <v>10.744999999999999</v>
      </c>
      <c r="CL63" s="10">
        <v>3.9</v>
      </c>
      <c r="CM63" s="10"/>
      <c r="CN63" s="10">
        <v>5.17</v>
      </c>
      <c r="CO63" s="10">
        <v>6.08</v>
      </c>
      <c r="CP63" s="10">
        <v>5.89</v>
      </c>
      <c r="CQ63" s="10">
        <v>6.194</v>
      </c>
      <c r="CR63" s="10">
        <v>6.266</v>
      </c>
      <c r="CS63" s="10">
        <v>6.06</v>
      </c>
      <c r="CT63" s="10">
        <v>5.9930000000000003</v>
      </c>
      <c r="CU63" s="10"/>
      <c r="CV63" s="10"/>
      <c r="CW63" s="10"/>
    </row>
    <row r="64" spans="1:102" x14ac:dyDescent="0.3">
      <c r="A64" s="2" t="s">
        <v>249</v>
      </c>
      <c r="C64" s="2"/>
    </row>
    <row r="65" spans="1:99" x14ac:dyDescent="0.3">
      <c r="A65" s="2" t="s">
        <v>250</v>
      </c>
      <c r="C65" s="2"/>
    </row>
    <row r="66" spans="1:99" x14ac:dyDescent="0.3">
      <c r="A66" s="2" t="s">
        <v>239</v>
      </c>
      <c r="B66" s="2" t="s">
        <v>295</v>
      </c>
      <c r="C66" s="2" t="s">
        <v>303</v>
      </c>
      <c r="D66" s="10">
        <v>0.754</v>
      </c>
      <c r="E66" s="10">
        <v>0</v>
      </c>
      <c r="F66" s="10">
        <v>0.61799999999999999</v>
      </c>
      <c r="G66" s="10">
        <v>0</v>
      </c>
      <c r="H66" s="10">
        <v>0.27700000000000002</v>
      </c>
      <c r="I66" s="10">
        <v>1.2629999999999999</v>
      </c>
      <c r="J66" s="10">
        <v>0</v>
      </c>
      <c r="K66" s="10">
        <v>1.4610000000000001</v>
      </c>
      <c r="L66" s="10">
        <v>3.339</v>
      </c>
      <c r="M66" s="10">
        <v>0</v>
      </c>
      <c r="N66" s="10">
        <v>0.54800000000000004</v>
      </c>
      <c r="O66" s="10">
        <v>0</v>
      </c>
      <c r="P66" s="10">
        <v>0.441</v>
      </c>
      <c r="Q66" s="10">
        <v>1.385</v>
      </c>
      <c r="R66" s="10">
        <v>0.746</v>
      </c>
      <c r="S66" s="10">
        <v>2.077</v>
      </c>
      <c r="T66" s="10">
        <v>3.617</v>
      </c>
      <c r="U66" s="10">
        <v>0</v>
      </c>
      <c r="V66" s="10">
        <v>0.501</v>
      </c>
      <c r="W66" s="10">
        <v>0</v>
      </c>
      <c r="X66" s="10">
        <v>0.188</v>
      </c>
      <c r="Y66" s="10">
        <v>7.9000000000000001E-2</v>
      </c>
      <c r="Z66" s="10">
        <v>0.52500000000000002</v>
      </c>
      <c r="AA66" s="10">
        <v>0.66600000000000004</v>
      </c>
      <c r="AB66" s="10">
        <v>0</v>
      </c>
      <c r="AC66" s="10">
        <v>0.16300000000000001</v>
      </c>
      <c r="AD66" s="10">
        <v>0.66100000000000003</v>
      </c>
      <c r="AE66" s="10">
        <v>1.1559999999999999</v>
      </c>
      <c r="AF66" s="10">
        <v>1.228</v>
      </c>
      <c r="AG66" s="10">
        <v>0</v>
      </c>
      <c r="AH66" s="10">
        <v>0.3</v>
      </c>
      <c r="AI66" s="10">
        <v>1.35</v>
      </c>
      <c r="AJ66" s="10">
        <v>0.81</v>
      </c>
      <c r="AK66" s="10">
        <v>2.0209999999999999</v>
      </c>
      <c r="AL66" s="10">
        <v>3.3650000000000002</v>
      </c>
      <c r="AM66" s="10">
        <v>0</v>
      </c>
      <c r="AN66" s="10">
        <v>0.46800000000000003</v>
      </c>
      <c r="AO66" s="10">
        <v>0</v>
      </c>
      <c r="AP66" s="10">
        <v>0.307</v>
      </c>
      <c r="AQ66" s="10">
        <v>0.42599999999999999</v>
      </c>
      <c r="AR66" s="10">
        <v>0.89300000000000002</v>
      </c>
      <c r="AS66" s="10">
        <v>0.746</v>
      </c>
      <c r="AT66" s="10">
        <v>0.55000000000000004</v>
      </c>
      <c r="AU66" s="10">
        <v>1.05</v>
      </c>
      <c r="AV66" s="10">
        <v>1.137</v>
      </c>
      <c r="AW66" s="10">
        <v>0.55700000000000005</v>
      </c>
      <c r="AX66" s="10">
        <v>1.302</v>
      </c>
      <c r="AY66" s="10">
        <v>0</v>
      </c>
      <c r="AZ66" s="10">
        <v>0.3</v>
      </c>
      <c r="BA66" s="10">
        <v>1.2</v>
      </c>
      <c r="BB66" s="10">
        <v>1.07</v>
      </c>
      <c r="BC66" s="10">
        <v>1.9710000000000001</v>
      </c>
      <c r="BD66" s="10">
        <v>3.0590000000000002</v>
      </c>
      <c r="BE66" s="10">
        <v>0</v>
      </c>
      <c r="BF66" s="10">
        <v>0.47199999999999998</v>
      </c>
      <c r="BG66" s="10">
        <v>0</v>
      </c>
      <c r="BH66" s="10">
        <v>0.5</v>
      </c>
      <c r="BI66" s="10">
        <v>0.5</v>
      </c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>
        <v>0</v>
      </c>
      <c r="BX66" s="10">
        <v>0.32200000000000001</v>
      </c>
      <c r="BY66" s="10">
        <v>0.81499999999999995</v>
      </c>
      <c r="BZ66" s="10">
        <v>0.15</v>
      </c>
      <c r="CA66" s="10">
        <v>1.1000000000000001</v>
      </c>
      <c r="CB66" s="10">
        <v>1.5649999999999999</v>
      </c>
      <c r="CC66" s="10">
        <v>2.1280000000000001</v>
      </c>
      <c r="CD66" s="10">
        <v>2.3090000000000002</v>
      </c>
      <c r="CE66" s="10">
        <v>0</v>
      </c>
      <c r="CF66" s="10">
        <v>0.2</v>
      </c>
      <c r="CG66" s="10">
        <v>0.36</v>
      </c>
      <c r="CH66" s="10">
        <v>0.94599999999999995</v>
      </c>
      <c r="CI66" s="10">
        <v>1.9</v>
      </c>
      <c r="CJ66" s="10">
        <v>2.8</v>
      </c>
      <c r="CK66" s="10">
        <v>0</v>
      </c>
      <c r="CL66" s="10">
        <v>0.47</v>
      </c>
      <c r="CM66" s="10">
        <v>0</v>
      </c>
    </row>
    <row r="67" spans="1:99" x14ac:dyDescent="0.3">
      <c r="A67" s="2" t="s">
        <v>10</v>
      </c>
      <c r="B67" s="2" t="s">
        <v>295</v>
      </c>
      <c r="C67" s="2" t="s">
        <v>301</v>
      </c>
      <c r="D67" s="10">
        <v>2.2000000000000002</v>
      </c>
      <c r="E67" s="10"/>
      <c r="F67" s="10">
        <v>0.98</v>
      </c>
      <c r="G67" s="10">
        <v>1.57</v>
      </c>
      <c r="H67" s="10">
        <v>2.04</v>
      </c>
      <c r="I67" s="10">
        <v>2.5499999999999998</v>
      </c>
      <c r="J67" s="10">
        <v>3.04</v>
      </c>
      <c r="K67" s="10">
        <v>3.44</v>
      </c>
      <c r="L67" s="10">
        <v>3.98</v>
      </c>
      <c r="M67" s="10"/>
      <c r="N67" s="10">
        <v>0.93</v>
      </c>
      <c r="O67" s="10">
        <v>1.31</v>
      </c>
      <c r="P67" s="10">
        <v>1.61</v>
      </c>
      <c r="Q67" s="10">
        <v>1.9</v>
      </c>
      <c r="R67" s="10">
        <v>2.19</v>
      </c>
      <c r="S67" s="10">
        <v>2.58</v>
      </c>
      <c r="T67" s="10">
        <v>3.16</v>
      </c>
      <c r="U67" s="10"/>
      <c r="V67" s="10">
        <v>0.82</v>
      </c>
      <c r="W67" s="10">
        <v>1</v>
      </c>
      <c r="X67" s="10">
        <v>1.36</v>
      </c>
      <c r="Y67" s="10">
        <v>1.54</v>
      </c>
      <c r="Z67" s="10">
        <v>1.63</v>
      </c>
      <c r="AA67" s="10">
        <v>1.66</v>
      </c>
      <c r="AB67" s="10">
        <v>1.55</v>
      </c>
      <c r="AC67" s="10">
        <v>1.83</v>
      </c>
      <c r="AD67" s="10">
        <v>1.88</v>
      </c>
      <c r="AE67" s="10">
        <v>1.91</v>
      </c>
      <c r="AF67" s="10">
        <v>1.9</v>
      </c>
      <c r="AG67" s="10">
        <v>1.65</v>
      </c>
      <c r="AH67" s="10">
        <v>1.81</v>
      </c>
      <c r="AI67" s="10">
        <v>2.0099999999999998</v>
      </c>
      <c r="AJ67" s="10">
        <v>2.1800000000000002</v>
      </c>
      <c r="AK67" s="10">
        <v>2.5499999999999998</v>
      </c>
      <c r="AL67" s="10">
        <v>2.96</v>
      </c>
      <c r="AM67" s="10">
        <v>3</v>
      </c>
      <c r="AN67" s="10">
        <v>0.82</v>
      </c>
      <c r="AO67" s="10">
        <v>0.95</v>
      </c>
      <c r="AP67" s="10">
        <v>1.22</v>
      </c>
      <c r="AQ67" s="10">
        <v>1.33</v>
      </c>
      <c r="AR67" s="10">
        <v>1.6</v>
      </c>
      <c r="AS67" s="10">
        <v>2.16</v>
      </c>
      <c r="AT67" s="10">
        <v>1.9</v>
      </c>
      <c r="AU67" s="10">
        <v>2.2000000000000002</v>
      </c>
      <c r="AV67" s="10">
        <v>2.2799999999999998</v>
      </c>
      <c r="AW67" s="10">
        <v>2.2000000000000002</v>
      </c>
      <c r="AX67" s="10">
        <v>1.93</v>
      </c>
      <c r="AY67" s="10">
        <v>1.69</v>
      </c>
      <c r="AZ67" s="10">
        <v>1.78</v>
      </c>
      <c r="BA67" s="10">
        <v>1.96</v>
      </c>
      <c r="BB67" s="10">
        <v>2.0499999999999998</v>
      </c>
      <c r="BC67" s="10">
        <v>2.1</v>
      </c>
      <c r="BD67" s="10">
        <v>2.66</v>
      </c>
      <c r="BE67" s="10">
        <v>2.6</v>
      </c>
      <c r="BF67" s="10">
        <v>0.79</v>
      </c>
      <c r="BG67" s="10">
        <v>0.89</v>
      </c>
      <c r="BH67" s="10">
        <v>1.1000000000000001</v>
      </c>
      <c r="BI67" s="10">
        <v>1.1200000000000001</v>
      </c>
      <c r="BJ67" s="10">
        <v>1.1299999999999999</v>
      </c>
      <c r="BK67" s="10">
        <v>1.1399999999999999</v>
      </c>
      <c r="BL67" s="10"/>
      <c r="BM67" s="10">
        <v>1.17</v>
      </c>
      <c r="BN67" s="10"/>
      <c r="BO67" s="10">
        <v>1.2</v>
      </c>
      <c r="BP67" s="10"/>
      <c r="BQ67" s="10">
        <v>1.22</v>
      </c>
      <c r="BR67" s="10">
        <v>1.23</v>
      </c>
      <c r="BS67" s="10">
        <v>1.24</v>
      </c>
      <c r="BT67" s="10">
        <v>1.25</v>
      </c>
      <c r="BU67" s="10"/>
      <c r="BV67" s="10">
        <v>1.27</v>
      </c>
      <c r="BW67" s="10">
        <v>1.3</v>
      </c>
      <c r="BX67" s="10">
        <v>1.5</v>
      </c>
      <c r="BY67" s="10">
        <v>2.36</v>
      </c>
      <c r="BZ67" s="10">
        <v>1.9</v>
      </c>
      <c r="CA67" s="10">
        <v>2.2000000000000002</v>
      </c>
      <c r="CB67" s="10">
        <v>2.2000000000000002</v>
      </c>
      <c r="CC67" s="10">
        <v>2.2799999999999998</v>
      </c>
      <c r="CD67" s="10">
        <v>2.54</v>
      </c>
      <c r="CE67" s="10">
        <v>2</v>
      </c>
      <c r="CF67" s="10">
        <v>1.62</v>
      </c>
      <c r="CG67" s="10"/>
      <c r="CH67" s="10"/>
      <c r="CI67" s="10">
        <v>2</v>
      </c>
      <c r="CJ67" s="10">
        <v>2.2000000000000002</v>
      </c>
      <c r="CK67" s="10">
        <v>2</v>
      </c>
      <c r="CL67" s="10">
        <v>0</v>
      </c>
      <c r="CM67" s="10">
        <v>0.9</v>
      </c>
      <c r="CN67" s="10">
        <v>1.1000000000000001</v>
      </c>
      <c r="CO67" s="10">
        <v>1.3</v>
      </c>
      <c r="CP67" s="10">
        <v>1.5</v>
      </c>
      <c r="CQ67" s="10">
        <v>1.38</v>
      </c>
      <c r="CR67" s="10">
        <v>1.36</v>
      </c>
      <c r="CS67" s="10">
        <v>1.28</v>
      </c>
      <c r="CT67" s="10">
        <v>1.3</v>
      </c>
      <c r="CU67" s="10"/>
    </row>
    <row r="68" spans="1:99" x14ac:dyDescent="0.3">
      <c r="A68" s="2" t="s">
        <v>10</v>
      </c>
      <c r="B68" s="2" t="s">
        <v>295</v>
      </c>
      <c r="C68" s="2" t="s">
        <v>302</v>
      </c>
      <c r="D68" s="10">
        <v>2.2999999999999998</v>
      </c>
      <c r="E68" s="10"/>
      <c r="F68" s="10">
        <v>0.91200000000000003</v>
      </c>
      <c r="G68" s="10">
        <v>1.5760000000000001</v>
      </c>
      <c r="H68" s="10">
        <v>2.0510000000000002</v>
      </c>
      <c r="I68" s="10">
        <v>2.544</v>
      </c>
      <c r="J68" s="10">
        <v>3.0659999999999998</v>
      </c>
      <c r="K68" s="10">
        <v>3.61</v>
      </c>
      <c r="L68" s="10">
        <v>4.1929999999999996</v>
      </c>
      <c r="M68" s="10"/>
      <c r="N68" s="10">
        <v>0.86899999999999999</v>
      </c>
      <c r="O68" s="10">
        <v>1.2929999999999999</v>
      </c>
      <c r="P68" s="10">
        <v>1.613</v>
      </c>
      <c r="Q68" s="10">
        <v>1.9159999999999999</v>
      </c>
      <c r="R68" s="10">
        <v>2.2530000000000001</v>
      </c>
      <c r="S68" s="10">
        <v>2.589</v>
      </c>
      <c r="T68" s="10">
        <v>2.8690000000000002</v>
      </c>
      <c r="U68" s="10"/>
      <c r="V68" s="10">
        <v>0.73399999999999999</v>
      </c>
      <c r="W68" s="10">
        <v>1.034</v>
      </c>
      <c r="X68" s="10">
        <v>1.19</v>
      </c>
      <c r="Y68" s="10">
        <v>1.38</v>
      </c>
      <c r="Z68" s="10">
        <v>1.53</v>
      </c>
      <c r="AA68" s="10">
        <v>1.65</v>
      </c>
      <c r="AB68" s="10">
        <v>1.75</v>
      </c>
      <c r="AC68" s="10">
        <v>1.8</v>
      </c>
      <c r="AD68" s="10">
        <v>1.84</v>
      </c>
      <c r="AE68" s="10">
        <v>1.88</v>
      </c>
      <c r="AF68" s="10">
        <v>1.85</v>
      </c>
      <c r="AG68" s="10">
        <v>1.59</v>
      </c>
      <c r="AH68" s="10">
        <v>1.756</v>
      </c>
      <c r="AI68" s="10">
        <v>1.994</v>
      </c>
      <c r="AJ68" s="10">
        <v>2.2109999999999999</v>
      </c>
      <c r="AK68" s="10">
        <v>2.4239999999999999</v>
      </c>
      <c r="AL68" s="10">
        <v>2.6850000000000001</v>
      </c>
      <c r="AM68" s="10">
        <v>2.9660000000000002</v>
      </c>
      <c r="AN68" s="10">
        <v>0.70599999999999996</v>
      </c>
      <c r="AO68" s="10">
        <v>0.96299999999999997</v>
      </c>
      <c r="AP68" s="10">
        <v>1.1200000000000001</v>
      </c>
      <c r="AQ68" s="10">
        <v>1.32</v>
      </c>
      <c r="AR68" s="10">
        <v>1.41</v>
      </c>
      <c r="AS68" s="10">
        <v>1.47</v>
      </c>
      <c r="AT68" s="10">
        <v>1.51</v>
      </c>
      <c r="AU68" s="10">
        <v>1.54</v>
      </c>
      <c r="AV68" s="10">
        <v>1.56</v>
      </c>
      <c r="AW68" s="10">
        <v>1.58</v>
      </c>
      <c r="AX68" s="10">
        <v>1.87</v>
      </c>
      <c r="AY68" s="10">
        <v>1.52</v>
      </c>
      <c r="AZ68" s="10">
        <v>1.6559999999999999</v>
      </c>
      <c r="BA68" s="10">
        <v>1.8240000000000001</v>
      </c>
      <c r="BB68" s="10">
        <v>1.984</v>
      </c>
      <c r="BC68" s="10">
        <v>2.1579999999999999</v>
      </c>
      <c r="BD68" s="10">
        <v>2.359</v>
      </c>
      <c r="BE68" s="10">
        <v>2.5819999999999999</v>
      </c>
      <c r="BF68" s="10">
        <v>0.65900000000000003</v>
      </c>
      <c r="BG68" s="10">
        <v>0.88100000000000001</v>
      </c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>
        <v>1.0900000000000001</v>
      </c>
      <c r="BW68" s="10">
        <v>1.1599999999999999</v>
      </c>
      <c r="BX68" s="10">
        <v>1.34</v>
      </c>
      <c r="BY68" s="10">
        <v>1.47</v>
      </c>
      <c r="BZ68" s="10">
        <v>1.6</v>
      </c>
      <c r="CA68" s="10">
        <v>1.65</v>
      </c>
      <c r="CB68" s="10">
        <v>1.68</v>
      </c>
      <c r="CC68" s="10">
        <v>1.72</v>
      </c>
      <c r="CD68" s="10">
        <v>1.92</v>
      </c>
      <c r="CE68" s="10">
        <v>1.76</v>
      </c>
      <c r="CF68" s="10">
        <v>1.7889999999999999</v>
      </c>
      <c r="CG68" s="10">
        <v>1.8540000000000001</v>
      </c>
      <c r="CH68" s="10">
        <v>2.0099999999999998</v>
      </c>
      <c r="CI68" s="10">
        <v>2.19</v>
      </c>
      <c r="CJ68" s="10">
        <v>2.39</v>
      </c>
      <c r="CK68" s="10"/>
      <c r="CL68" s="10"/>
      <c r="CM68" s="10">
        <v>0.89</v>
      </c>
    </row>
    <row r="69" spans="1:99" x14ac:dyDescent="0.3">
      <c r="A69" s="2"/>
      <c r="C69" s="2"/>
    </row>
    <row r="70" spans="1:99" x14ac:dyDescent="0.3">
      <c r="A70" s="2" t="s">
        <v>289</v>
      </c>
      <c r="B70" s="2" t="s">
        <v>489</v>
      </c>
      <c r="C70" s="2" t="s">
        <v>378</v>
      </c>
      <c r="D70" s="10">
        <v>0.55800000000000005</v>
      </c>
      <c r="E70" s="10">
        <v>0.02</v>
      </c>
      <c r="F70" s="10">
        <v>3</v>
      </c>
      <c r="G70" s="10">
        <v>7.95</v>
      </c>
      <c r="H70" s="10">
        <v>50</v>
      </c>
      <c r="I70" s="10">
        <v>105</v>
      </c>
      <c r="J70" s="10">
        <v>0.36</v>
      </c>
      <c r="K70" s="10">
        <v>0.222</v>
      </c>
      <c r="L70" s="10">
        <v>0.26</v>
      </c>
      <c r="M70" s="10">
        <v>0.34</v>
      </c>
      <c r="N70" s="10">
        <v>2.6</v>
      </c>
      <c r="O70" s="10">
        <v>8.6999999999999993</v>
      </c>
      <c r="P70" s="10">
        <v>10.7</v>
      </c>
      <c r="Q70" s="10">
        <v>50.2</v>
      </c>
      <c r="R70" s="10">
        <v>0.64</v>
      </c>
      <c r="S70" s="10">
        <v>1.73</v>
      </c>
      <c r="T70" s="10">
        <v>3.2</v>
      </c>
      <c r="U70" s="10">
        <v>1.18</v>
      </c>
      <c r="V70" s="10">
        <v>2.33</v>
      </c>
      <c r="W70" s="10">
        <v>8.5399999999999991</v>
      </c>
      <c r="X70" s="10">
        <v>16</v>
      </c>
      <c r="Y70" s="10">
        <v>18.7</v>
      </c>
      <c r="Z70" s="10">
        <v>22.8</v>
      </c>
      <c r="AA70" s="10">
        <v>20.5</v>
      </c>
      <c r="AB70" s="10">
        <v>13.2</v>
      </c>
      <c r="AC70" s="10">
        <v>13.8</v>
      </c>
      <c r="AD70" s="10">
        <v>16.2</v>
      </c>
      <c r="AE70" s="10">
        <v>17.2</v>
      </c>
      <c r="AF70" s="10">
        <v>13.1</v>
      </c>
      <c r="AG70" s="10">
        <v>7.35</v>
      </c>
      <c r="AH70" s="10">
        <v>5.59</v>
      </c>
      <c r="AI70" s="10">
        <v>31.8</v>
      </c>
      <c r="AJ70" s="10">
        <v>27.7</v>
      </c>
      <c r="AK70" s="10">
        <v>5.4</v>
      </c>
      <c r="AL70" s="10">
        <v>5.8</v>
      </c>
      <c r="AM70" s="10">
        <v>1.64</v>
      </c>
      <c r="AN70" s="10">
        <v>2.19</v>
      </c>
      <c r="AO70" s="10">
        <v>8</v>
      </c>
      <c r="AP70" s="10">
        <v>11.4</v>
      </c>
      <c r="AQ70" s="10">
        <v>21</v>
      </c>
      <c r="AR70" s="10">
        <v>26.8</v>
      </c>
      <c r="AS70" s="10">
        <v>36</v>
      </c>
      <c r="AT70" s="10">
        <v>23</v>
      </c>
      <c r="AU70" s="10">
        <v>25.7</v>
      </c>
      <c r="AV70" s="10">
        <v>21.7</v>
      </c>
      <c r="AW70" s="10">
        <v>16.7</v>
      </c>
      <c r="AX70" s="10">
        <v>11.3</v>
      </c>
      <c r="AY70" s="10">
        <v>6.3</v>
      </c>
      <c r="AZ70" s="10">
        <v>3.26</v>
      </c>
      <c r="BA70" s="10">
        <v>7</v>
      </c>
      <c r="BB70" s="10">
        <v>19.7</v>
      </c>
      <c r="BC70" s="10">
        <v>17.5</v>
      </c>
      <c r="BD70" s="10">
        <v>7.76</v>
      </c>
      <c r="BE70" s="10">
        <v>2.2999999999999998</v>
      </c>
      <c r="BF70" s="10">
        <v>2.09</v>
      </c>
      <c r="BG70" s="10">
        <v>8</v>
      </c>
      <c r="BH70" s="10">
        <v>6.2</v>
      </c>
      <c r="BI70" s="10">
        <v>5.5</v>
      </c>
      <c r="BJ70" s="10">
        <v>6.9</v>
      </c>
      <c r="BK70" s="10">
        <v>7.1</v>
      </c>
      <c r="BL70" s="10">
        <v>7.7</v>
      </c>
      <c r="BM70" s="10">
        <v>8.6</v>
      </c>
      <c r="BN70" s="10">
        <v>9.1999999999999993</v>
      </c>
      <c r="BO70" s="10">
        <v>10</v>
      </c>
      <c r="BP70" s="10">
        <v>10.8</v>
      </c>
      <c r="BQ70" s="10">
        <v>11.1</v>
      </c>
      <c r="BR70" s="10">
        <v>17</v>
      </c>
      <c r="BS70" s="10">
        <v>19.899999999999999</v>
      </c>
      <c r="BT70" s="10">
        <v>16.8</v>
      </c>
      <c r="BU70" s="10">
        <v>7.7</v>
      </c>
      <c r="BV70" s="10">
        <v>22</v>
      </c>
      <c r="BW70" s="10">
        <v>25.5</v>
      </c>
      <c r="BX70" s="10">
        <v>36</v>
      </c>
      <c r="BY70" s="10">
        <v>35</v>
      </c>
      <c r="BZ70" s="10">
        <v>33</v>
      </c>
      <c r="CA70" s="10">
        <v>31</v>
      </c>
      <c r="CB70" s="10">
        <v>26</v>
      </c>
      <c r="CC70" s="10">
        <v>20</v>
      </c>
      <c r="CD70" s="10">
        <v>12.5</v>
      </c>
      <c r="CE70" s="10">
        <v>2.29</v>
      </c>
      <c r="CF70" s="10">
        <v>4.2</v>
      </c>
      <c r="CG70" s="10">
        <v>4.7699999999999996</v>
      </c>
      <c r="CH70" s="10">
        <v>10.9</v>
      </c>
      <c r="CI70" s="10">
        <v>13</v>
      </c>
      <c r="CJ70" s="10">
        <v>6</v>
      </c>
      <c r="CK70" s="10">
        <v>3</v>
      </c>
      <c r="CL70" s="10">
        <v>2</v>
      </c>
      <c r="CM70" s="10">
        <v>8</v>
      </c>
      <c r="CN70" s="10">
        <v>14</v>
      </c>
      <c r="CO70" s="10">
        <v>16</v>
      </c>
      <c r="CP70" s="10">
        <v>15</v>
      </c>
      <c r="CQ70" s="10">
        <v>14</v>
      </c>
      <c r="CR70" s="10">
        <v>10</v>
      </c>
    </row>
    <row r="71" spans="1:99" x14ac:dyDescent="0.3">
      <c r="A71" s="2" t="s">
        <v>488</v>
      </c>
      <c r="B71" s="2" t="s">
        <v>377</v>
      </c>
      <c r="C71" s="2" t="s">
        <v>378</v>
      </c>
      <c r="D71" s="10">
        <v>0.45200000000000001</v>
      </c>
      <c r="E71" s="10">
        <v>8.3000000000000004E-2</v>
      </c>
      <c r="F71" s="10">
        <v>147</v>
      </c>
      <c r="G71" s="10">
        <v>297</v>
      </c>
      <c r="H71" s="10">
        <v>507</v>
      </c>
      <c r="I71" s="10">
        <v>715</v>
      </c>
      <c r="J71" s="10">
        <v>2.79</v>
      </c>
      <c r="K71" s="10">
        <v>3.41</v>
      </c>
      <c r="L71" s="10">
        <v>3.27</v>
      </c>
      <c r="M71" s="10">
        <v>1.75</v>
      </c>
      <c r="N71" s="10">
        <v>97.7</v>
      </c>
      <c r="O71" s="10">
        <v>128</v>
      </c>
      <c r="P71" s="10">
        <v>293</v>
      </c>
      <c r="Q71" s="10">
        <v>359</v>
      </c>
      <c r="R71" s="10">
        <v>12.4</v>
      </c>
      <c r="S71" s="10">
        <v>9.8000000000000007</v>
      </c>
      <c r="T71" s="10">
        <v>10.199999999999999</v>
      </c>
      <c r="U71" s="10">
        <v>6.5</v>
      </c>
      <c r="V71" s="10">
        <v>76.900000000000006</v>
      </c>
      <c r="W71" s="10">
        <v>155</v>
      </c>
      <c r="X71" s="10">
        <v>318</v>
      </c>
      <c r="Y71" s="10">
        <v>425</v>
      </c>
      <c r="Z71" s="10">
        <v>453</v>
      </c>
      <c r="AA71" s="10">
        <v>339</v>
      </c>
      <c r="AB71" s="10">
        <v>220</v>
      </c>
      <c r="AC71" s="10">
        <v>347</v>
      </c>
      <c r="AD71" s="10">
        <v>375</v>
      </c>
      <c r="AE71" s="10">
        <v>378</v>
      </c>
      <c r="AF71" s="10">
        <v>300</v>
      </c>
      <c r="AG71" s="10">
        <v>119</v>
      </c>
      <c r="AH71" s="10">
        <v>256</v>
      </c>
      <c r="AI71" s="10">
        <v>334</v>
      </c>
      <c r="AJ71" s="10">
        <v>32.4</v>
      </c>
      <c r="AK71" s="10">
        <v>26</v>
      </c>
      <c r="AL71" s="10">
        <v>14.8</v>
      </c>
      <c r="AM71" s="10">
        <v>9.02</v>
      </c>
      <c r="AN71" s="10">
        <v>72</v>
      </c>
      <c r="AO71" s="10">
        <v>137</v>
      </c>
      <c r="AP71" s="10">
        <v>380</v>
      </c>
      <c r="AQ71" s="10">
        <v>580</v>
      </c>
      <c r="AR71" s="10">
        <v>690</v>
      </c>
      <c r="AS71" s="10">
        <v>600</v>
      </c>
      <c r="AT71" s="10">
        <v>550</v>
      </c>
      <c r="AU71" s="10">
        <v>580</v>
      </c>
      <c r="AV71" s="10">
        <v>495</v>
      </c>
      <c r="AW71" s="10">
        <v>380</v>
      </c>
      <c r="AX71" s="10">
        <v>255</v>
      </c>
      <c r="AY71" s="10">
        <v>100</v>
      </c>
      <c r="AZ71" s="10">
        <v>230</v>
      </c>
      <c r="BA71" s="10">
        <v>290</v>
      </c>
      <c r="BB71" s="10">
        <v>68</v>
      </c>
      <c r="BC71" s="10">
        <v>48</v>
      </c>
      <c r="BD71" s="10">
        <v>20.9</v>
      </c>
      <c r="BE71" s="10">
        <v>12.64</v>
      </c>
      <c r="BF71" s="10">
        <v>65</v>
      </c>
      <c r="BG71" s="10">
        <v>140</v>
      </c>
      <c r="BH71" s="10">
        <v>400</v>
      </c>
      <c r="BI71" s="10">
        <v>350</v>
      </c>
      <c r="BJ71" s="10">
        <v>330</v>
      </c>
      <c r="BK71" s="10">
        <v>285</v>
      </c>
      <c r="BL71" s="10">
        <v>290</v>
      </c>
      <c r="BM71" s="10">
        <v>175</v>
      </c>
      <c r="BN71" s="10">
        <v>175</v>
      </c>
      <c r="BO71" s="10">
        <v>305</v>
      </c>
      <c r="BP71" s="10">
        <v>295</v>
      </c>
      <c r="BQ71" s="10">
        <v>280</v>
      </c>
      <c r="BR71" s="10">
        <v>265</v>
      </c>
      <c r="BS71" s="10">
        <v>285</v>
      </c>
      <c r="BT71" s="10">
        <v>250</v>
      </c>
      <c r="BU71" s="10">
        <v>160</v>
      </c>
      <c r="BV71" s="10">
        <v>415</v>
      </c>
      <c r="BW71" s="10">
        <v>630</v>
      </c>
      <c r="BX71" s="10">
        <v>735</v>
      </c>
      <c r="BY71" s="10">
        <v>800</v>
      </c>
      <c r="BZ71" s="10">
        <v>705</v>
      </c>
      <c r="CA71" s="10">
        <v>630</v>
      </c>
      <c r="CB71" s="10">
        <v>560</v>
      </c>
      <c r="CC71" s="10">
        <v>490</v>
      </c>
      <c r="CD71" s="10">
        <v>330</v>
      </c>
      <c r="CE71" s="10">
        <v>59.2</v>
      </c>
      <c r="CF71" s="10">
        <v>165</v>
      </c>
      <c r="CG71" s="10">
        <v>178</v>
      </c>
      <c r="CH71" s="10">
        <v>160</v>
      </c>
      <c r="CI71" s="10">
        <v>100</v>
      </c>
      <c r="CJ71" s="10">
        <v>40</v>
      </c>
      <c r="CK71" s="10">
        <v>17</v>
      </c>
      <c r="CL71" s="10">
        <v>65</v>
      </c>
      <c r="CM71" s="10">
        <v>125</v>
      </c>
      <c r="CN71" s="10">
        <v>400</v>
      </c>
      <c r="CO71" s="10">
        <v>530</v>
      </c>
      <c r="CP71" s="10">
        <v>470</v>
      </c>
      <c r="CQ71" s="10">
        <v>420</v>
      </c>
      <c r="CR71" s="10">
        <v>335</v>
      </c>
      <c r="CS71" s="10">
        <v>325</v>
      </c>
    </row>
    <row r="72" spans="1:99" x14ac:dyDescent="0.3">
      <c r="A72" s="2" t="s">
        <v>280</v>
      </c>
      <c r="C72" s="2"/>
    </row>
    <row r="73" spans="1:99" x14ac:dyDescent="0.3">
      <c r="A73" s="2"/>
      <c r="C73" s="2"/>
    </row>
    <row r="74" spans="1:99" x14ac:dyDescent="0.3">
      <c r="A74" s="2" t="s">
        <v>35</v>
      </c>
      <c r="C74" s="2"/>
    </row>
    <row r="75" spans="1:99" x14ac:dyDescent="0.3">
      <c r="A75" s="2" t="s">
        <v>36</v>
      </c>
      <c r="C75" s="2"/>
    </row>
    <row r="112" spans="4:4" x14ac:dyDescent="0.3">
      <c r="D112" t="s">
        <v>372</v>
      </c>
    </row>
    <row r="113" spans="4:4" x14ac:dyDescent="0.3">
      <c r="D113" t="s">
        <v>373</v>
      </c>
    </row>
    <row r="114" spans="4:4" x14ac:dyDescent="0.3">
      <c r="D114" t="s">
        <v>374</v>
      </c>
    </row>
    <row r="115" spans="4:4" x14ac:dyDescent="0.3">
      <c r="D115" t="s">
        <v>375</v>
      </c>
    </row>
    <row r="117" spans="4:4" x14ac:dyDescent="0.3">
      <c r="D117" t="s">
        <v>376</v>
      </c>
    </row>
  </sheetData>
  <phoneticPr fontId="1" type="noConversion"/>
  <hyperlinks>
    <hyperlink ref="B9" r:id="rId1" xr:uid="{E2F621BF-9242-4AEB-A0BE-FF1812ECFD8B}"/>
    <hyperlink ref="B16" r:id="rId2" display="https://en.wikipedia.org/wiki/Atomic_radii_of_the_elements_(data_page)" xr:uid="{7BC0BCE0-E206-4B63-97C3-0471CB676258}"/>
    <hyperlink ref="B40" r:id="rId3" xr:uid="{618AC80C-A720-4448-A515-653EC78C6A91}"/>
    <hyperlink ref="B51" r:id="rId4" xr:uid="{A3B354F6-FD82-4DE0-891B-4E0F10F063A1}"/>
    <hyperlink ref="B27" r:id="rId5" xr:uid="{E4C33586-FFAE-405E-A57E-424A3DAEA682}"/>
    <hyperlink ref="B19" r:id="rId6" xr:uid="{C0CCEAB6-7AC9-49FF-A345-17724E956147}"/>
    <hyperlink ref="B41" r:id="rId7" xr:uid="{9B8D2FE2-9671-44CC-B06D-DCDB4DDEC4C0}"/>
    <hyperlink ref="B28" r:id="rId8" xr:uid="{B536CD37-D9CE-48A0-BD4F-9DF5D3C63E3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홍승효</dc:creator>
  <cp:lastModifiedBy>SeungHyo Hong</cp:lastModifiedBy>
  <dcterms:created xsi:type="dcterms:W3CDTF">2021-03-31T08:05:43Z</dcterms:created>
  <dcterms:modified xsi:type="dcterms:W3CDTF">2021-04-25T14:25:18Z</dcterms:modified>
</cp:coreProperties>
</file>