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ork\Desktop\"/>
    </mc:Choice>
  </mc:AlternateContent>
  <bookViews>
    <workbookView xWindow="0" yWindow="0" windowWidth="24000" windowHeight="94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" l="1"/>
  <c r="I54" i="1" l="1"/>
  <c r="I53" i="1"/>
  <c r="H34" i="1"/>
  <c r="H40" i="1" s="1"/>
  <c r="H29" i="1"/>
  <c r="H21" i="1"/>
  <c r="H16" i="1"/>
  <c r="H15" i="1"/>
  <c r="I19" i="1"/>
  <c r="F14" i="1" l="1"/>
  <c r="F17" i="1" s="1"/>
  <c r="F22" i="1" s="1"/>
  <c r="F24" i="1" s="1"/>
  <c r="F29" i="1" s="1"/>
  <c r="K54" i="1" l="1"/>
  <c r="K53" i="1"/>
  <c r="J39" i="1"/>
  <c r="J38" i="1"/>
  <c r="J34" i="1"/>
  <c r="J40" i="1" s="1"/>
  <c r="F54" i="1"/>
  <c r="F53" i="1"/>
  <c r="K21" i="1"/>
  <c r="K10" i="1"/>
  <c r="K11" i="1"/>
  <c r="K12" i="1"/>
  <c r="K13" i="1"/>
  <c r="K15" i="1"/>
  <c r="K16" i="1"/>
  <c r="K9" i="1"/>
  <c r="G22" i="1"/>
  <c r="G21" i="1"/>
  <c r="G19" i="1"/>
  <c r="G15" i="1"/>
  <c r="G16" i="1"/>
  <c r="G17" i="1"/>
  <c r="G10" i="1"/>
  <c r="I10" i="1" s="1"/>
  <c r="H10" i="1" s="1"/>
  <c r="H38" i="1" s="1"/>
  <c r="G11" i="1"/>
  <c r="I11" i="1" s="1"/>
  <c r="H11" i="1" s="1"/>
  <c r="G12" i="1"/>
  <c r="I12" i="1" s="1"/>
  <c r="H12" i="1" s="1"/>
  <c r="G13" i="1"/>
  <c r="I13" i="1" s="1"/>
  <c r="H13" i="1" s="1"/>
  <c r="G14" i="1"/>
  <c r="G9" i="1"/>
  <c r="I9" i="1" s="1"/>
  <c r="F38" i="1"/>
  <c r="F39" i="1"/>
  <c r="F40" i="1"/>
  <c r="J14" i="1"/>
  <c r="L14" i="1" s="1"/>
  <c r="L10" i="1"/>
  <c r="L11" i="1"/>
  <c r="L12" i="1"/>
  <c r="L13" i="1"/>
  <c r="L15" i="1"/>
  <c r="L16" i="1"/>
  <c r="L21" i="1"/>
  <c r="L9" i="1"/>
  <c r="J42" i="1" l="1"/>
  <c r="J46" i="1" s="1"/>
  <c r="I14" i="1"/>
  <c r="I17" i="1" s="1"/>
  <c r="I22" i="1" s="1"/>
  <c r="H9" i="1"/>
  <c r="K14" i="1"/>
  <c r="F42" i="1"/>
  <c r="F46" i="1" s="1"/>
  <c r="F49" i="1" s="1"/>
  <c r="J17" i="1"/>
  <c r="K17" i="1" s="1"/>
  <c r="K22" i="1" s="1"/>
  <c r="H14" i="1" l="1"/>
  <c r="H17" i="1" s="1"/>
  <c r="H22" i="1" s="1"/>
  <c r="H39" i="1"/>
  <c r="H42" i="1" s="1"/>
  <c r="H46" i="1" s="1"/>
  <c r="H49" i="1" s="1"/>
  <c r="H55" i="1" s="1"/>
  <c r="I55" i="1" s="1"/>
  <c r="H58" i="1" s="1"/>
  <c r="H63" i="1" s="1"/>
  <c r="H64" i="1" s="1"/>
  <c r="H68" i="1" s="1"/>
  <c r="E55" i="1"/>
  <c r="F55" i="1" s="1"/>
  <c r="L17" i="1"/>
  <c r="J22" i="1"/>
  <c r="F58" i="1" l="1"/>
  <c r="F63" i="1" s="1"/>
  <c r="J24" i="1"/>
  <c r="F64" i="1" l="1"/>
  <c r="F68" i="1" s="1"/>
  <c r="J29" i="1"/>
  <c r="F30" i="1" s="1"/>
  <c r="J49" i="1" l="1"/>
  <c r="H30" i="1"/>
  <c r="J55" i="1" l="1"/>
  <c r="K55" i="1" l="1"/>
  <c r="J58" i="1" s="1"/>
  <c r="J63" i="1" l="1"/>
  <c r="J64" i="1" s="1"/>
  <c r="H65" i="1" l="1"/>
  <c r="J68" i="1"/>
  <c r="F65" i="1"/>
  <c r="H69" i="1" l="1"/>
  <c r="F69" i="1"/>
</calcChain>
</file>

<file path=xl/sharedStrings.xml><?xml version="1.0" encoding="utf-8"?>
<sst xmlns="http://schemas.openxmlformats.org/spreadsheetml/2006/main" count="48" uniqueCount="44">
  <si>
    <t>Lateral Band B2</t>
  </si>
  <si>
    <t>Basic</t>
  </si>
  <si>
    <t>HRA</t>
  </si>
  <si>
    <t>Commutation Allowance</t>
  </si>
  <si>
    <t>Wipro Benefits Plan (WBP)</t>
  </si>
  <si>
    <t>Additional allowance</t>
  </si>
  <si>
    <t>Total Fixed Cash</t>
  </si>
  <si>
    <t>PF (12% of Basic)</t>
  </si>
  <si>
    <t>Gratuity (5.31% of Basic)</t>
  </si>
  <si>
    <t>Total Fixed Compensation</t>
  </si>
  <si>
    <t>Other Compensation Benefits</t>
  </si>
  <si>
    <t>Health benefit (Medical)</t>
  </si>
  <si>
    <t>Variable Pay</t>
  </si>
  <si>
    <t>Target QPLC (7.5% of CTC)</t>
  </si>
  <si>
    <t>Target Cost to Company per month</t>
  </si>
  <si>
    <t>Total Cost to Company per annum</t>
  </si>
  <si>
    <t>Wipro</t>
  </si>
  <si>
    <t>Samsung</t>
  </si>
  <si>
    <t>Bonus</t>
  </si>
  <si>
    <t>Food Coupons</t>
  </si>
  <si>
    <t>Taxable Income</t>
  </si>
  <si>
    <t>Income</t>
  </si>
  <si>
    <t>Expense</t>
  </si>
  <si>
    <t>Yearly Rent Paid</t>
  </si>
  <si>
    <t>HRA Component</t>
  </si>
  <si>
    <t>A ( HRA received )</t>
  </si>
  <si>
    <t>B ( 50% of basic salary )</t>
  </si>
  <si>
    <t>C ( Actual Rent Paid )</t>
  </si>
  <si>
    <t>HRA Exemption ( Minimum of A,B,C )</t>
  </si>
  <si>
    <t>Rent monthly</t>
  </si>
  <si>
    <t>80 C</t>
  </si>
  <si>
    <t>Tax Deductions</t>
  </si>
  <si>
    <t>Lower Limit</t>
  </si>
  <si>
    <t>Upper Limit</t>
  </si>
  <si>
    <t>Amount</t>
  </si>
  <si>
    <t>Total Tax to Pay</t>
  </si>
  <si>
    <t>Yearly Earnings After paying tax</t>
  </si>
  <si>
    <t>Monthly In Hand</t>
  </si>
  <si>
    <t>Total Tax Exemption</t>
  </si>
  <si>
    <t>educational loan</t>
  </si>
  <si>
    <t>Wipro New</t>
  </si>
  <si>
    <t>Salary After Paying Rent</t>
  </si>
  <si>
    <t>Total Paper Offer</t>
  </si>
  <si>
    <t>Exemptions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</si>
</sst>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₹&quot;\ #,##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b/>
      <sz val="12"/>
      <color rgb="FF222222"/>
      <name val="Calibri"/>
      <family val="2"/>
    </font>
    <font>
      <sz val="12"/>
      <color rgb="FF000000"/>
      <name val="Calibri"/>
      <family val="2"/>
    </font>
    <font>
      <sz val="14"/>
      <color rgb="FF222222"/>
      <name val="Calibri"/>
      <family val="2"/>
    </font>
    <font>
      <b/>
      <sz val="14"/>
      <color rgb="FF222222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222222"/>
      <name val="Calibri"/>
      <family val="2"/>
    </font>
    <font>
      <b/>
      <sz val="11"/>
      <color rgb="FF222222"/>
      <name val="Calibri"/>
      <family val="2"/>
    </font>
    <font>
      <b/>
      <sz val="18"/>
      <color rgb="FF222222"/>
      <name val="Calibri"/>
      <family val="2"/>
    </font>
    <font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</patternFill>
    </fill>
    <fill>
      <patternFill patternType="solid">
        <fgColor theme="5"/>
      </patternFill>
    </fill>
    <fill>
      <patternFill patternType="solid">
        <fgColor theme="8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double">
        <color rgb="FF3F3F3F"/>
      </right>
      <top style="thick">
        <color indexed="64"/>
      </top>
      <bottom style="thick">
        <color indexed="64"/>
      </bottom>
      <diagonal/>
    </border>
    <border>
      <left style="double">
        <color rgb="FF3F3F3F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</cellStyleXfs>
  <cellXfs count="138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Border="1"/>
    <xf numFmtId="164" fontId="13" fillId="0" borderId="0" xfId="0" applyNumberFormat="1" applyFont="1" applyBorder="1"/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17" fillId="9" borderId="1" xfId="1" applyFont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/>
    <xf numFmtId="164" fontId="13" fillId="0" borderId="5" xfId="0" applyNumberFormat="1" applyFont="1" applyBorder="1"/>
    <xf numFmtId="0" fontId="0" fillId="0" borderId="3" xfId="0" applyBorder="1" applyAlignment="1">
      <alignment horizontal="center"/>
    </xf>
    <xf numFmtId="0" fontId="1" fillId="0" borderId="5" xfId="0" applyFont="1" applyBorder="1" applyAlignment="1">
      <alignment horizontal="right"/>
    </xf>
    <xf numFmtId="164" fontId="0" fillId="0" borderId="5" xfId="0" applyNumberFormat="1" applyBorder="1"/>
    <xf numFmtId="10" fontId="0" fillId="0" borderId="3" xfId="0" applyNumberFormat="1" applyBorder="1" applyAlignment="1">
      <alignment horizontal="center"/>
    </xf>
    <xf numFmtId="0" fontId="13" fillId="0" borderId="0" xfId="0" applyFont="1" applyAlignment="1"/>
    <xf numFmtId="164" fontId="18" fillId="2" borderId="1" xfId="0" applyNumberFormat="1" applyFont="1" applyFill="1" applyBorder="1" applyAlignment="1">
      <alignment horizontal="center" vertical="center"/>
    </xf>
    <xf numFmtId="164" fontId="18" fillId="2" borderId="3" xfId="0" applyNumberFormat="1" applyFont="1" applyFill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/>
    </xf>
    <xf numFmtId="164" fontId="19" fillId="2" borderId="1" xfId="0" applyNumberFormat="1" applyFont="1" applyFill="1" applyBorder="1" applyAlignment="1">
      <alignment horizontal="center" vertical="center"/>
    </xf>
    <xf numFmtId="164" fontId="19" fillId="2" borderId="3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164" fontId="18" fillId="2" borderId="4" xfId="0" applyNumberFormat="1" applyFont="1" applyFill="1" applyBorder="1" applyAlignment="1">
      <alignment horizontal="center" vertical="center"/>
    </xf>
    <xf numFmtId="164" fontId="16" fillId="10" borderId="1" xfId="2" applyNumberFormat="1" applyBorder="1" applyAlignment="1">
      <alignment horizontal="center" vertical="center"/>
    </xf>
    <xf numFmtId="164" fontId="16" fillId="10" borderId="3" xfId="2" applyNumberFormat="1" applyBorder="1" applyAlignment="1">
      <alignment horizontal="center" vertical="center"/>
    </xf>
    <xf numFmtId="164" fontId="16" fillId="10" borderId="3" xfId="2" applyNumberFormat="1" applyBorder="1" applyAlignment="1">
      <alignment horizontal="center"/>
    </xf>
    <xf numFmtId="164" fontId="16" fillId="10" borderId="1" xfId="2" applyNumberForma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164" fontId="16" fillId="10" borderId="4" xfId="2" applyNumberFormat="1" applyBorder="1" applyAlignment="1">
      <alignment horizontal="center" vertical="center"/>
    </xf>
    <xf numFmtId="0" fontId="0" fillId="0" borderId="5" xfId="0" applyBorder="1"/>
    <xf numFmtId="0" fontId="11" fillId="0" borderId="5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164" fontId="6" fillId="2" borderId="3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/>
    </xf>
    <xf numFmtId="164" fontId="8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5" fillId="2" borderId="3" xfId="0" applyNumberFormat="1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10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0" fillId="0" borderId="5" xfId="0" applyBorder="1" applyAlignment="1">
      <alignment horizontal="left" indent="1"/>
    </xf>
    <xf numFmtId="0" fontId="4" fillId="2" borderId="1" xfId="0" applyFont="1" applyFill="1" applyBorder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indent="1"/>
    </xf>
    <xf numFmtId="0" fontId="2" fillId="2" borderId="1" xfId="0" applyFont="1" applyFill="1" applyBorder="1" applyAlignment="1">
      <alignment horizontal="left" vertical="center" indent="1"/>
    </xf>
    <xf numFmtId="0" fontId="7" fillId="0" borderId="1" xfId="0" applyFont="1" applyBorder="1" applyAlignment="1">
      <alignment horizontal="left" indent="1"/>
    </xf>
    <xf numFmtId="0" fontId="3" fillId="4" borderId="1" xfId="0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 indent="1"/>
    </xf>
    <xf numFmtId="0" fontId="3" fillId="5" borderId="1" xfId="0" applyFont="1" applyFill="1" applyBorder="1" applyAlignment="1">
      <alignment horizontal="right" vertical="center" indent="1"/>
    </xf>
    <xf numFmtId="10" fontId="16" fillId="10" borderId="3" xfId="2" applyNumberFormat="1" applyBorder="1" applyAlignment="1">
      <alignment horizontal="center"/>
    </xf>
    <xf numFmtId="0" fontId="20" fillId="6" borderId="1" xfId="0" applyFont="1" applyFill="1" applyBorder="1" applyAlignment="1">
      <alignment horizontal="left" vertical="center" indent="1"/>
    </xf>
    <xf numFmtId="164" fontId="20" fillId="2" borderId="2" xfId="0" applyNumberFormat="1" applyFont="1" applyFill="1" applyBorder="1" applyAlignment="1">
      <alignment horizontal="center" vertical="center"/>
    </xf>
    <xf numFmtId="164" fontId="20" fillId="2" borderId="3" xfId="0" applyNumberFormat="1" applyFont="1" applyFill="1" applyBorder="1" applyAlignment="1">
      <alignment horizontal="center" vertical="center"/>
    </xf>
    <xf numFmtId="164" fontId="13" fillId="0" borderId="2" xfId="0" applyNumberFormat="1" applyFont="1" applyBorder="1" applyAlignment="1">
      <alignment horizontal="center"/>
    </xf>
    <xf numFmtId="164" fontId="13" fillId="0" borderId="3" xfId="0" applyNumberFormat="1" applyFont="1" applyBorder="1" applyAlignment="1">
      <alignment horizontal="center"/>
    </xf>
    <xf numFmtId="0" fontId="0" fillId="0" borderId="0" xfId="0" applyBorder="1"/>
    <xf numFmtId="0" fontId="1" fillId="0" borderId="5" xfId="0" applyFont="1" applyBorder="1" applyAlignment="1">
      <alignment horizontal="right" indent="1"/>
    </xf>
    <xf numFmtId="164" fontId="20" fillId="2" borderId="0" xfId="0" applyNumberFormat="1" applyFont="1" applyFill="1" applyBorder="1" applyAlignment="1">
      <alignment horizontal="center" vertical="center"/>
    </xf>
    <xf numFmtId="0" fontId="0" fillId="0" borderId="9" xfId="0" applyBorder="1"/>
    <xf numFmtId="164" fontId="20" fillId="2" borderId="9" xfId="0" applyNumberFormat="1" applyFont="1" applyFill="1" applyBorder="1" applyAlignment="1">
      <alignment horizontal="center" vertical="center"/>
    </xf>
    <xf numFmtId="0" fontId="7" fillId="0" borderId="11" xfId="0" applyFont="1" applyBorder="1" applyAlignment="1">
      <alignment horizontal="left" indent="1"/>
    </xf>
    <xf numFmtId="0" fontId="0" fillId="0" borderId="12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5" xfId="0" applyFont="1" applyBorder="1"/>
    <xf numFmtId="164" fontId="14" fillId="7" borderId="19" xfId="0" applyNumberFormat="1" applyFont="1" applyFill="1" applyBorder="1" applyAlignment="1">
      <alignment horizontal="center"/>
    </xf>
    <xf numFmtId="164" fontId="14" fillId="7" borderId="20" xfId="0" applyNumberFormat="1" applyFont="1" applyFill="1" applyBorder="1" applyAlignment="1">
      <alignment horizontal="center"/>
    </xf>
    <xf numFmtId="164" fontId="14" fillId="7" borderId="21" xfId="0" applyNumberFormat="1" applyFont="1" applyFill="1" applyBorder="1" applyAlignment="1">
      <alignment horizontal="center"/>
    </xf>
    <xf numFmtId="0" fontId="13" fillId="7" borderId="18" xfId="0" applyFont="1" applyFill="1" applyBorder="1" applyAlignment="1">
      <alignment horizontal="left" indent="1"/>
    </xf>
    <xf numFmtId="164" fontId="9" fillId="0" borderId="14" xfId="0" applyNumberFormat="1" applyFont="1" applyBorder="1"/>
    <xf numFmtId="0" fontId="1" fillId="0" borderId="23" xfId="0" applyFont="1" applyBorder="1"/>
    <xf numFmtId="0" fontId="1" fillId="0" borderId="14" xfId="0" applyFont="1" applyBorder="1"/>
    <xf numFmtId="0" fontId="0" fillId="0" borderId="14" xfId="0" applyBorder="1"/>
    <xf numFmtId="164" fontId="22" fillId="10" borderId="25" xfId="2" applyNumberFormat="1" applyFont="1" applyBorder="1" applyAlignment="1">
      <alignment horizontal="center"/>
    </xf>
    <xf numFmtId="164" fontId="22" fillId="10" borderId="26" xfId="2" applyNumberFormat="1" applyFont="1" applyBorder="1" applyAlignment="1">
      <alignment horizontal="center"/>
    </xf>
    <xf numFmtId="0" fontId="0" fillId="0" borderId="23" xfId="0" applyBorder="1"/>
    <xf numFmtId="164" fontId="15" fillId="8" borderId="20" xfId="0" applyNumberFormat="1" applyFont="1" applyFill="1" applyBorder="1" applyAlignment="1">
      <alignment horizontal="center"/>
    </xf>
    <xf numFmtId="164" fontId="15" fillId="8" borderId="19" xfId="0" applyNumberFormat="1" applyFont="1" applyFill="1" applyBorder="1" applyAlignment="1">
      <alignment horizontal="center"/>
    </xf>
    <xf numFmtId="0" fontId="15" fillId="8" borderId="21" xfId="0" applyFont="1" applyFill="1" applyBorder="1" applyAlignment="1">
      <alignment horizontal="left" indent="1"/>
    </xf>
    <xf numFmtId="0" fontId="13" fillId="0" borderId="17" xfId="0" applyFont="1" applyBorder="1" applyAlignment="1">
      <alignment horizontal="left" vertical="center" indent="1"/>
    </xf>
    <xf numFmtId="0" fontId="13" fillId="0" borderId="13" xfId="0" applyFont="1" applyBorder="1" applyAlignment="1">
      <alignment horizontal="left" vertical="center" indent="1"/>
    </xf>
    <xf numFmtId="164" fontId="22" fillId="9" borderId="15" xfId="1" applyNumberFormat="1" applyFont="1" applyBorder="1" applyAlignment="1">
      <alignment horizontal="center"/>
    </xf>
    <xf numFmtId="164" fontId="22" fillId="11" borderId="20" xfId="3" applyNumberFormat="1" applyFont="1" applyBorder="1" applyAlignment="1">
      <alignment horizontal="center"/>
    </xf>
    <xf numFmtId="0" fontId="0" fillId="0" borderId="23" xfId="0" applyBorder="1" applyAlignment="1">
      <alignment horizontal="left" indent="1"/>
    </xf>
    <xf numFmtId="0" fontId="0" fillId="0" borderId="34" xfId="0" applyBorder="1"/>
    <xf numFmtId="164" fontId="22" fillId="9" borderId="21" xfId="1" applyNumberFormat="1" applyFont="1" applyBorder="1" applyAlignment="1">
      <alignment horizontal="center"/>
    </xf>
    <xf numFmtId="164" fontId="20" fillId="2" borderId="29" xfId="0" applyNumberFormat="1" applyFont="1" applyFill="1" applyBorder="1" applyAlignment="1">
      <alignment horizontal="center" vertical="center"/>
    </xf>
    <xf numFmtId="164" fontId="20" fillId="2" borderId="22" xfId="0" applyNumberFormat="1" applyFont="1" applyFill="1" applyBorder="1" applyAlignment="1">
      <alignment horizontal="center" vertical="center"/>
    </xf>
    <xf numFmtId="10" fontId="16" fillId="10" borderId="35" xfId="2" applyNumberFormat="1" applyBorder="1" applyAlignment="1">
      <alignment horizontal="center"/>
    </xf>
    <xf numFmtId="10" fontId="16" fillId="10" borderId="36" xfId="2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0" fontId="0" fillId="0" borderId="21" xfId="0" applyBorder="1"/>
    <xf numFmtId="10" fontId="0" fillId="0" borderId="21" xfId="0" applyNumberFormat="1" applyBorder="1"/>
    <xf numFmtId="0" fontId="1" fillId="0" borderId="27" xfId="0" applyFont="1" applyBorder="1"/>
    <xf numFmtId="0" fontId="1" fillId="0" borderId="21" xfId="0" applyFont="1" applyBorder="1"/>
    <xf numFmtId="0" fontId="13" fillId="0" borderId="37" xfId="0" applyFont="1" applyBorder="1" applyAlignment="1">
      <alignment horizontal="left" indent="1"/>
    </xf>
    <xf numFmtId="0" fontId="13" fillId="0" borderId="38" xfId="0" applyFont="1" applyBorder="1" applyAlignment="1">
      <alignment horizontal="left" indent="1"/>
    </xf>
    <xf numFmtId="0" fontId="13" fillId="0" borderId="24" xfId="0" applyFont="1" applyBorder="1" applyAlignment="1">
      <alignment horizontal="left" indent="1"/>
    </xf>
    <xf numFmtId="0" fontId="0" fillId="0" borderId="39" xfId="0" applyBorder="1" applyAlignment="1">
      <alignment horizontal="left" indent="1"/>
    </xf>
    <xf numFmtId="164" fontId="0" fillId="0" borderId="9" xfId="0" applyNumberFormat="1" applyBorder="1" applyAlignment="1">
      <alignment horizontal="center"/>
    </xf>
    <xf numFmtId="0" fontId="0" fillId="0" borderId="32" xfId="0" applyBorder="1" applyAlignment="1">
      <alignment horizontal="left" indent="1"/>
    </xf>
    <xf numFmtId="164" fontId="0" fillId="0" borderId="15" xfId="0" applyNumberFormat="1" applyBorder="1" applyAlignment="1">
      <alignment horizontal="center"/>
    </xf>
    <xf numFmtId="0" fontId="12" fillId="0" borderId="23" xfId="0" applyFont="1" applyBorder="1" applyAlignment="1">
      <alignment horizontal="right"/>
    </xf>
    <xf numFmtId="0" fontId="22" fillId="10" borderId="20" xfId="2" applyFont="1" applyBorder="1" applyAlignment="1">
      <alignment horizontal="left" indent="1"/>
    </xf>
    <xf numFmtId="0" fontId="0" fillId="0" borderId="27" xfId="0" applyBorder="1" applyAlignment="1">
      <alignment horizontal="left" indent="1"/>
    </xf>
    <xf numFmtId="164" fontId="0" fillId="0" borderId="28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13" fillId="0" borderId="19" xfId="0" applyFont="1" applyBorder="1" applyAlignment="1">
      <alignment horizontal="left" indent="1"/>
    </xf>
    <xf numFmtId="0" fontId="13" fillId="0" borderId="21" xfId="0" applyFont="1" applyBorder="1" applyAlignment="1">
      <alignment horizontal="left" indent="1"/>
    </xf>
    <xf numFmtId="0" fontId="13" fillId="0" borderId="20" xfId="0" applyFont="1" applyBorder="1" applyAlignment="1">
      <alignment horizontal="left" indent="1"/>
    </xf>
    <xf numFmtId="0" fontId="1" fillId="0" borderId="9" xfId="0" applyFont="1" applyBorder="1"/>
    <xf numFmtId="164" fontId="22" fillId="11" borderId="21" xfId="3" applyNumberFormat="1" applyFont="1" applyBorder="1" applyAlignment="1">
      <alignment horizontal="center"/>
    </xf>
    <xf numFmtId="164" fontId="22" fillId="9" borderId="14" xfId="1" applyNumberFormat="1" applyFont="1" applyBorder="1" applyAlignment="1">
      <alignment horizontal="center"/>
    </xf>
    <xf numFmtId="0" fontId="21" fillId="11" borderId="18" xfId="3" applyFont="1" applyBorder="1" applyAlignment="1">
      <alignment horizontal="left" indent="1"/>
    </xf>
    <xf numFmtId="164" fontId="22" fillId="11" borderId="19" xfId="3" applyNumberFormat="1" applyFont="1" applyBorder="1" applyAlignment="1">
      <alignment horizontal="center"/>
    </xf>
    <xf numFmtId="164" fontId="22" fillId="9" borderId="16" xfId="1" applyNumberFormat="1" applyFont="1" applyBorder="1" applyAlignment="1">
      <alignment horizontal="center"/>
    </xf>
    <xf numFmtId="164" fontId="22" fillId="9" borderId="19" xfId="1" applyNumberFormat="1" applyFont="1" applyBorder="1" applyAlignment="1">
      <alignment horizontal="center"/>
    </xf>
    <xf numFmtId="164" fontId="22" fillId="9" borderId="20" xfId="1" applyNumberFormat="1" applyFont="1" applyBorder="1" applyAlignment="1">
      <alignment horizontal="center"/>
    </xf>
    <xf numFmtId="10" fontId="16" fillId="10" borderId="19" xfId="2" applyNumberFormat="1" applyBorder="1" applyAlignment="1">
      <alignment horizontal="center"/>
    </xf>
    <xf numFmtId="10" fontId="16" fillId="10" borderId="20" xfId="2" applyNumberFormat="1" applyBorder="1" applyAlignment="1">
      <alignment horizontal="center"/>
    </xf>
    <xf numFmtId="0" fontId="21" fillId="9" borderId="18" xfId="1" applyFont="1" applyBorder="1" applyAlignment="1">
      <alignment horizontal="left" indent="1"/>
    </xf>
    <xf numFmtId="10" fontId="16" fillId="10" borderId="40" xfId="2" applyNumberFormat="1" applyBorder="1" applyAlignment="1">
      <alignment horizontal="center"/>
    </xf>
    <xf numFmtId="0" fontId="0" fillId="0" borderId="30" xfId="0" applyBorder="1"/>
    <xf numFmtId="10" fontId="16" fillId="10" borderId="10" xfId="2" applyNumberFormat="1" applyBorder="1" applyAlignment="1">
      <alignment horizontal="center"/>
    </xf>
    <xf numFmtId="0" fontId="1" fillId="0" borderId="31" xfId="0" applyFont="1" applyBorder="1"/>
  </cellXfs>
  <cellStyles count="4">
    <cellStyle name="Accent2" xfId="2" builtinId="33"/>
    <cellStyle name="Accent5" xfId="3" builtinId="45"/>
    <cellStyle name="Accent6" xfId="1" builtinId="4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70"/>
  <sheetViews>
    <sheetView tabSelected="1" zoomScaleNormal="100" workbookViewId="0">
      <selection activeCell="F35" sqref="F35"/>
    </sheetView>
  </sheetViews>
  <sheetFormatPr defaultRowHeight="15" x14ac:dyDescent="0.25"/>
  <cols>
    <col min="4" max="4" width="28.140625" customWidth="1"/>
    <col min="5" max="5" width="37.7109375" style="34" bestFit="1" customWidth="1"/>
    <col min="6" max="6" width="17.7109375" bestFit="1" customWidth="1"/>
    <col min="7" max="7" width="14.85546875" style="11" bestFit="1" customWidth="1"/>
    <col min="8" max="8" width="17.7109375" style="4" bestFit="1" customWidth="1"/>
    <col min="9" max="9" width="15.85546875" style="11" bestFit="1" customWidth="1"/>
    <col min="10" max="10" width="17.7109375" customWidth="1"/>
    <col min="11" max="11" width="17.7109375" style="11" customWidth="1"/>
    <col min="12" max="12" width="11.42578125" bestFit="1" customWidth="1"/>
    <col min="15" max="15" width="15" bestFit="1" customWidth="1"/>
  </cols>
  <sheetData>
    <row r="3" spans="4:12" x14ac:dyDescent="0.25">
      <c r="J3" s="4"/>
    </row>
    <row r="4" spans="4:12" x14ac:dyDescent="0.25">
      <c r="J4" s="4"/>
    </row>
    <row r="5" spans="4:12" x14ac:dyDescent="0.25">
      <c r="J5" s="4"/>
    </row>
    <row r="6" spans="4:12" x14ac:dyDescent="0.25">
      <c r="J6" s="4"/>
    </row>
    <row r="7" spans="4:12" ht="23.25" x14ac:dyDescent="0.35">
      <c r="D7" s="17" t="s">
        <v>21</v>
      </c>
    </row>
    <row r="8" spans="4:12" ht="21" x14ac:dyDescent="0.25">
      <c r="E8" s="8" t="s">
        <v>0</v>
      </c>
      <c r="F8" s="30" t="s">
        <v>16</v>
      </c>
      <c r="G8" s="31"/>
      <c r="H8" s="30" t="s">
        <v>40</v>
      </c>
      <c r="I8" s="31"/>
      <c r="J8" s="30" t="s">
        <v>17</v>
      </c>
      <c r="K8" s="31"/>
      <c r="L8" s="9"/>
    </row>
    <row r="9" spans="4:12" ht="15.75" x14ac:dyDescent="0.25">
      <c r="E9" s="53" t="s">
        <v>1</v>
      </c>
      <c r="F9" s="24">
        <v>48130</v>
      </c>
      <c r="G9" s="18">
        <f>F9*12</f>
        <v>577560</v>
      </c>
      <c r="H9" s="19">
        <f>I9/12</f>
        <v>52505.017</v>
      </c>
      <c r="I9" s="19">
        <f>1.0909*G9</f>
        <v>630060.20400000003</v>
      </c>
      <c r="J9" s="20">
        <v>35972</v>
      </c>
      <c r="K9" s="18">
        <f>J9*12</f>
        <v>431664</v>
      </c>
      <c r="L9" s="16">
        <f t="shared" ref="L9:L17" si="0">(F9-J9)/J9</f>
        <v>0.33798509952185035</v>
      </c>
    </row>
    <row r="10" spans="4:12" ht="15.75" x14ac:dyDescent="0.25">
      <c r="E10" s="53" t="s">
        <v>2</v>
      </c>
      <c r="F10" s="24">
        <v>24100</v>
      </c>
      <c r="G10" s="18">
        <f t="shared" ref="G10:K22" si="1">F10*12</f>
        <v>289200</v>
      </c>
      <c r="H10" s="19">
        <f t="shared" ref="H10:H16" si="2">I10/12</f>
        <v>26290.69</v>
      </c>
      <c r="I10" s="19">
        <f t="shared" ref="I10:I13" si="3">1.0909*G10</f>
        <v>315488.27999999997</v>
      </c>
      <c r="J10" s="20">
        <v>17986</v>
      </c>
      <c r="K10" s="18">
        <f t="shared" ref="K10:K17" si="4">J10*12</f>
        <v>215832</v>
      </c>
      <c r="L10" s="16">
        <f t="shared" si="0"/>
        <v>0.33993105748915825</v>
      </c>
    </row>
    <row r="11" spans="4:12" ht="15.75" x14ac:dyDescent="0.25">
      <c r="E11" s="53" t="s">
        <v>3</v>
      </c>
      <c r="F11" s="24">
        <v>2500</v>
      </c>
      <c r="G11" s="18">
        <f t="shared" si="1"/>
        <v>30000</v>
      </c>
      <c r="H11" s="19">
        <f t="shared" si="2"/>
        <v>2727.25</v>
      </c>
      <c r="I11" s="19">
        <f t="shared" si="3"/>
        <v>32727</v>
      </c>
      <c r="J11" s="20">
        <v>1600</v>
      </c>
      <c r="K11" s="18">
        <f t="shared" si="4"/>
        <v>19200</v>
      </c>
      <c r="L11" s="16">
        <f t="shared" si="0"/>
        <v>0.5625</v>
      </c>
    </row>
    <row r="12" spans="4:12" ht="15.75" x14ac:dyDescent="0.25">
      <c r="E12" s="53" t="s">
        <v>4</v>
      </c>
      <c r="F12" s="24">
        <v>20933</v>
      </c>
      <c r="G12" s="18">
        <f t="shared" si="1"/>
        <v>251196</v>
      </c>
      <c r="H12" s="19">
        <f t="shared" si="2"/>
        <v>22835.809699999998</v>
      </c>
      <c r="I12" s="19">
        <f t="shared" si="3"/>
        <v>274029.71639999998</v>
      </c>
      <c r="J12" s="20">
        <v>14163</v>
      </c>
      <c r="K12" s="18">
        <f t="shared" si="4"/>
        <v>169956</v>
      </c>
      <c r="L12" s="16">
        <f t="shared" si="0"/>
        <v>0.47800607215985313</v>
      </c>
    </row>
    <row r="13" spans="4:12" ht="15.75" x14ac:dyDescent="0.25">
      <c r="E13" s="53" t="s">
        <v>5</v>
      </c>
      <c r="F13" s="24">
        <v>22581</v>
      </c>
      <c r="G13" s="18">
        <f t="shared" si="1"/>
        <v>270972</v>
      </c>
      <c r="H13" s="19">
        <f t="shared" si="2"/>
        <v>24633.612899999996</v>
      </c>
      <c r="I13" s="19">
        <f t="shared" si="3"/>
        <v>295603.35479999997</v>
      </c>
      <c r="J13" s="20">
        <v>14163</v>
      </c>
      <c r="K13" s="18">
        <f t="shared" si="4"/>
        <v>169956</v>
      </c>
      <c r="L13" s="16">
        <f t="shared" si="0"/>
        <v>0.59436560050836684</v>
      </c>
    </row>
    <row r="14" spans="4:12" ht="15.75" x14ac:dyDescent="0.25">
      <c r="E14" s="57" t="s">
        <v>6</v>
      </c>
      <c r="F14" s="33">
        <f>SUM(F9:F13)</f>
        <v>118244</v>
      </c>
      <c r="G14" s="25">
        <f t="shared" si="1"/>
        <v>1418928</v>
      </c>
      <c r="H14" s="26">
        <f>SUM(H9:H13)</f>
        <v>128992.37959999999</v>
      </c>
      <c r="I14" s="26">
        <f>SUM(I9:I13)</f>
        <v>1547908.5551999998</v>
      </c>
      <c r="J14" s="27">
        <f>SUM(J9:J13)</f>
        <v>83884</v>
      </c>
      <c r="K14" s="25">
        <f t="shared" si="4"/>
        <v>1006608</v>
      </c>
      <c r="L14" s="60">
        <f t="shared" si="0"/>
        <v>0.40961327547565685</v>
      </c>
    </row>
    <row r="15" spans="4:12" ht="15.75" x14ac:dyDescent="0.25">
      <c r="E15" s="53" t="s">
        <v>7</v>
      </c>
      <c r="F15" s="24">
        <v>5780</v>
      </c>
      <c r="G15" s="18">
        <f t="shared" si="1"/>
        <v>69360</v>
      </c>
      <c r="H15" s="19">
        <f t="shared" si="2"/>
        <v>6308.333333333333</v>
      </c>
      <c r="I15" s="19">
        <v>75700</v>
      </c>
      <c r="J15" s="20">
        <v>4317</v>
      </c>
      <c r="K15" s="18">
        <f t="shared" si="4"/>
        <v>51804</v>
      </c>
      <c r="L15" s="16">
        <f t="shared" si="0"/>
        <v>0.3388927495946259</v>
      </c>
    </row>
    <row r="16" spans="4:12" ht="15.75" x14ac:dyDescent="0.25">
      <c r="E16" s="53" t="s">
        <v>8</v>
      </c>
      <c r="F16" s="19">
        <v>2556</v>
      </c>
      <c r="G16" s="18">
        <f t="shared" si="1"/>
        <v>30672</v>
      </c>
      <c r="H16" s="19">
        <f t="shared" si="2"/>
        <v>2791.6666666666665</v>
      </c>
      <c r="I16" s="19">
        <v>33500</v>
      </c>
      <c r="J16" s="20">
        <v>1731</v>
      </c>
      <c r="K16" s="18">
        <f t="shared" si="4"/>
        <v>20772</v>
      </c>
      <c r="L16" s="16">
        <f t="shared" si="0"/>
        <v>0.47660311958405543</v>
      </c>
    </row>
    <row r="17" spans="4:12" ht="15.75" x14ac:dyDescent="0.25">
      <c r="E17" s="58" t="s">
        <v>9</v>
      </c>
      <c r="F17" s="26">
        <f>SUM(F14:F16)</f>
        <v>126580</v>
      </c>
      <c r="G17" s="25">
        <f t="shared" si="1"/>
        <v>1518960</v>
      </c>
      <c r="H17" s="26">
        <f>SUM(H14:H16)</f>
        <v>138092.37959999999</v>
      </c>
      <c r="I17" s="26">
        <f>SUM(I14:I16)</f>
        <v>1657108.5551999998</v>
      </c>
      <c r="J17" s="27">
        <f>SUM(J14:J16)</f>
        <v>89932</v>
      </c>
      <c r="K17" s="25">
        <f t="shared" si="4"/>
        <v>1079184</v>
      </c>
      <c r="L17" s="60">
        <f t="shared" si="0"/>
        <v>0.40750789485388961</v>
      </c>
    </row>
    <row r="18" spans="4:12" ht="15.75" x14ac:dyDescent="0.25">
      <c r="E18" s="59" t="s">
        <v>10</v>
      </c>
      <c r="F18" s="19"/>
      <c r="G18" s="21"/>
      <c r="H18" s="19"/>
      <c r="I18" s="22"/>
      <c r="J18" s="20"/>
      <c r="K18" s="23"/>
      <c r="L18" s="16"/>
    </row>
    <row r="19" spans="4:12" ht="15.75" x14ac:dyDescent="0.25">
      <c r="E19" s="53" t="s">
        <v>11</v>
      </c>
      <c r="F19" s="19">
        <v>600</v>
      </c>
      <c r="G19" s="18">
        <f t="shared" si="1"/>
        <v>7200</v>
      </c>
      <c r="H19" s="24">
        <v>600</v>
      </c>
      <c r="I19" s="18">
        <f t="shared" si="1"/>
        <v>7200</v>
      </c>
      <c r="J19" s="20">
        <v>0</v>
      </c>
      <c r="K19" s="29">
        <v>0</v>
      </c>
      <c r="L19" s="16"/>
    </row>
    <row r="20" spans="4:12" ht="15.75" x14ac:dyDescent="0.25">
      <c r="E20" s="59" t="s">
        <v>12</v>
      </c>
      <c r="F20" s="19"/>
      <c r="G20" s="21"/>
      <c r="H20" s="24"/>
      <c r="I20" s="21"/>
      <c r="J20" s="20"/>
      <c r="K20" s="23"/>
      <c r="L20" s="16"/>
    </row>
    <row r="21" spans="4:12" ht="15.75" x14ac:dyDescent="0.25">
      <c r="E21" s="55" t="s">
        <v>13</v>
      </c>
      <c r="F21" s="19">
        <v>10320</v>
      </c>
      <c r="G21" s="18">
        <f t="shared" si="1"/>
        <v>123840</v>
      </c>
      <c r="H21" s="19">
        <f t="shared" ref="H21" si="5">I21/12</f>
        <v>11307.583333333334</v>
      </c>
      <c r="I21" s="19">
        <v>135691</v>
      </c>
      <c r="J21" s="20">
        <v>14988</v>
      </c>
      <c r="K21" s="18">
        <f t="shared" si="1"/>
        <v>179856</v>
      </c>
      <c r="L21" s="60">
        <f>(F21-J21)/J21</f>
        <v>-0.31144915932746198</v>
      </c>
    </row>
    <row r="22" spans="4:12" ht="15.75" x14ac:dyDescent="0.25">
      <c r="E22" s="54" t="s">
        <v>14</v>
      </c>
      <c r="F22" s="26">
        <f>SUM(F17:F21)</f>
        <v>137500</v>
      </c>
      <c r="G22" s="25">
        <f t="shared" si="1"/>
        <v>1650000</v>
      </c>
      <c r="H22" s="26">
        <f>SUM(H17:H21)</f>
        <v>149999.96293333333</v>
      </c>
      <c r="I22" s="25">
        <f>SUM(I17:I21)</f>
        <v>1799999.5551999998</v>
      </c>
      <c r="J22" s="27">
        <f>SUM(J17:J21)</f>
        <v>104920</v>
      </c>
      <c r="K22" s="28">
        <f>SUM(K17:K21)</f>
        <v>1259040</v>
      </c>
      <c r="L22" s="16"/>
    </row>
    <row r="23" spans="4:12" ht="15.75" x14ac:dyDescent="0.25">
      <c r="E23" s="54"/>
      <c r="F23" s="19"/>
      <c r="G23" s="21"/>
      <c r="H23" s="22"/>
      <c r="I23" s="21"/>
      <c r="J23" s="20"/>
      <c r="K23" s="23"/>
      <c r="L23" s="16"/>
    </row>
    <row r="24" spans="4:12" ht="23.25" x14ac:dyDescent="0.35">
      <c r="E24" s="61" t="s">
        <v>15</v>
      </c>
      <c r="F24" s="62">
        <f>F22*12</f>
        <v>1650000</v>
      </c>
      <c r="G24" s="63"/>
      <c r="H24" s="62">
        <v>1800000</v>
      </c>
      <c r="I24" s="63"/>
      <c r="J24" s="64">
        <f>J22*12</f>
        <v>1259040</v>
      </c>
      <c r="K24" s="65"/>
      <c r="L24" s="16"/>
    </row>
    <row r="25" spans="4:12" ht="15.75" x14ac:dyDescent="0.25">
      <c r="E25" s="56"/>
      <c r="F25" s="13"/>
      <c r="G25" s="2"/>
      <c r="H25" s="10"/>
      <c r="I25" s="2"/>
      <c r="J25" s="13"/>
      <c r="K25" s="2"/>
      <c r="L25" s="13"/>
    </row>
    <row r="26" spans="4:12" ht="18.75" x14ac:dyDescent="0.3">
      <c r="E26" s="56" t="s">
        <v>18</v>
      </c>
      <c r="F26" s="44"/>
      <c r="G26" s="43"/>
      <c r="H26" s="38"/>
      <c r="I26" s="37"/>
      <c r="J26" s="40"/>
      <c r="K26" s="39"/>
      <c r="L26" s="16"/>
    </row>
    <row r="27" spans="4:12" ht="18.75" x14ac:dyDescent="0.3">
      <c r="E27" s="56" t="s">
        <v>19</v>
      </c>
      <c r="F27" s="41"/>
      <c r="G27" s="42"/>
      <c r="H27" s="38"/>
      <c r="I27" s="37"/>
      <c r="J27" s="40">
        <v>40000</v>
      </c>
      <c r="K27" s="39"/>
      <c r="L27" s="13"/>
    </row>
    <row r="28" spans="4:12" ht="16.5" thickBot="1" x14ac:dyDescent="0.3">
      <c r="E28" s="71"/>
      <c r="F28" s="72"/>
      <c r="G28" s="73"/>
      <c r="H28" s="74"/>
      <c r="I28" s="73"/>
      <c r="J28" s="72"/>
      <c r="K28" s="73"/>
      <c r="L28" s="46"/>
    </row>
    <row r="29" spans="4:12" ht="24" thickTop="1" x14ac:dyDescent="0.25">
      <c r="D29" s="69"/>
      <c r="E29" s="90" t="s">
        <v>42</v>
      </c>
      <c r="F29" s="68">
        <f>SUM(F24:F28)</f>
        <v>1650000</v>
      </c>
      <c r="G29" s="70"/>
      <c r="H29" s="97">
        <f>SUM(H24:H28)</f>
        <v>1800000</v>
      </c>
      <c r="I29" s="98"/>
      <c r="J29" s="68">
        <f>SUM(J24:J28)</f>
        <v>1299040</v>
      </c>
      <c r="K29" s="70"/>
      <c r="L29" s="45"/>
    </row>
    <row r="30" spans="4:12" ht="15.75" customHeight="1" thickBot="1" x14ac:dyDescent="0.3">
      <c r="D30" s="69"/>
      <c r="E30" s="91"/>
      <c r="F30" s="99">
        <f>(F29-J29)/J29</f>
        <v>0.27016873999260993</v>
      </c>
      <c r="G30" s="100"/>
      <c r="H30" s="99">
        <f>(H29-J29)/J29</f>
        <v>0.38563862544648353</v>
      </c>
      <c r="I30" s="100"/>
      <c r="J30" s="99"/>
      <c r="K30" s="100"/>
    </row>
    <row r="31" spans="4:12" ht="16.5" thickTop="1" thickBot="1" x14ac:dyDescent="0.3">
      <c r="E31" s="103"/>
      <c r="F31" s="104"/>
      <c r="G31" s="105"/>
      <c r="H31" s="104"/>
      <c r="I31" s="105"/>
      <c r="J31" s="104"/>
      <c r="K31" s="106"/>
    </row>
    <row r="32" spans="4:12" ht="18.75" customHeight="1" thickTop="1" thickBot="1" x14ac:dyDescent="0.4">
      <c r="D32" s="69"/>
      <c r="E32" s="107" t="s">
        <v>22</v>
      </c>
      <c r="F32" s="108"/>
      <c r="G32" s="108"/>
      <c r="H32" s="108"/>
      <c r="I32" s="108"/>
      <c r="J32" s="108"/>
      <c r="K32" s="109"/>
    </row>
    <row r="33" spans="3:11" x14ac:dyDescent="0.25">
      <c r="D33" s="69"/>
      <c r="E33" s="110" t="s">
        <v>29</v>
      </c>
      <c r="F33" s="47">
        <v>13000</v>
      </c>
      <c r="G33" s="48"/>
      <c r="H33" s="47">
        <v>8000</v>
      </c>
      <c r="I33" s="48"/>
      <c r="J33" s="47">
        <v>8400</v>
      </c>
      <c r="K33" s="111"/>
    </row>
    <row r="34" spans="3:11" ht="15.75" thickBot="1" x14ac:dyDescent="0.3">
      <c r="D34" s="69"/>
      <c r="E34" s="112" t="s">
        <v>23</v>
      </c>
      <c r="F34" s="101">
        <f>F33*12</f>
        <v>156000</v>
      </c>
      <c r="G34" s="102"/>
      <c r="H34" s="101">
        <f>H33*12</f>
        <v>96000</v>
      </c>
      <c r="I34" s="102"/>
      <c r="J34" s="101">
        <f>J33*12</f>
        <v>100800</v>
      </c>
      <c r="K34" s="113"/>
    </row>
    <row r="35" spans="3:11" ht="16.5" thickTop="1" thickBot="1" x14ac:dyDescent="0.3">
      <c r="E35" s="116"/>
      <c r="F35" s="117"/>
      <c r="G35" s="118"/>
      <c r="H35" s="119"/>
      <c r="I35" s="118"/>
      <c r="J35" s="119"/>
      <c r="K35" s="118"/>
    </row>
    <row r="36" spans="3:11" ht="24.75" thickTop="1" thickBot="1" x14ac:dyDescent="0.4">
      <c r="D36" s="69"/>
      <c r="E36" s="120" t="s">
        <v>43</v>
      </c>
      <c r="F36" s="121"/>
      <c r="G36" s="121"/>
      <c r="H36" s="121"/>
      <c r="I36" s="121"/>
      <c r="J36" s="121"/>
      <c r="K36" s="122"/>
    </row>
    <row r="37" spans="3:11" ht="15.75" thickTop="1" x14ac:dyDescent="0.25">
      <c r="D37" s="69"/>
      <c r="E37" s="67" t="s">
        <v>24</v>
      </c>
      <c r="F37" s="66"/>
      <c r="J37" s="66"/>
      <c r="K37" s="123"/>
    </row>
    <row r="38" spans="3:11" x14ac:dyDescent="0.25">
      <c r="D38" s="69"/>
      <c r="E38" s="52" t="s">
        <v>25</v>
      </c>
      <c r="F38" s="47">
        <f>F10*12</f>
        <v>289200</v>
      </c>
      <c r="G38" s="48"/>
      <c r="H38" s="47">
        <f>H10*12</f>
        <v>315488.27999999997</v>
      </c>
      <c r="I38" s="48"/>
      <c r="J38" s="47">
        <f>J10*12</f>
        <v>215832</v>
      </c>
      <c r="K38" s="111"/>
    </row>
    <row r="39" spans="3:11" x14ac:dyDescent="0.25">
      <c r="D39" s="69"/>
      <c r="E39" s="52" t="s">
        <v>26</v>
      </c>
      <c r="F39" s="47">
        <f>F9*12/2</f>
        <v>288780</v>
      </c>
      <c r="G39" s="48"/>
      <c r="H39" s="47">
        <f>H9*12/2</f>
        <v>315030.10200000001</v>
      </c>
      <c r="I39" s="48"/>
      <c r="J39" s="47">
        <f>J9*12/2</f>
        <v>215832</v>
      </c>
      <c r="K39" s="111"/>
    </row>
    <row r="40" spans="3:11" x14ac:dyDescent="0.25">
      <c r="D40" s="69"/>
      <c r="E40" s="52" t="s">
        <v>27</v>
      </c>
      <c r="F40" s="47">
        <f>F34</f>
        <v>156000</v>
      </c>
      <c r="G40" s="48"/>
      <c r="H40" s="47">
        <f>H34</f>
        <v>96000</v>
      </c>
      <c r="I40" s="48"/>
      <c r="J40" s="47">
        <f>J34</f>
        <v>100800</v>
      </c>
      <c r="K40" s="111"/>
    </row>
    <row r="41" spans="3:11" x14ac:dyDescent="0.25">
      <c r="D41" s="69"/>
      <c r="F41" s="66"/>
      <c r="H41" s="66"/>
      <c r="J41" s="66"/>
      <c r="K41" s="123"/>
    </row>
    <row r="42" spans="3:11" ht="15.75" x14ac:dyDescent="0.25">
      <c r="D42" s="69"/>
      <c r="E42" s="35" t="s">
        <v>28</v>
      </c>
      <c r="F42" s="47">
        <f>MIN(F38:F40)</f>
        <v>156000</v>
      </c>
      <c r="G42" s="48"/>
      <c r="H42" s="47">
        <f>MIN(H38:H40)</f>
        <v>96000</v>
      </c>
      <c r="I42" s="48"/>
      <c r="J42" s="47">
        <f>MIN(J38:J40)</f>
        <v>100800</v>
      </c>
      <c r="K42" s="111"/>
    </row>
    <row r="43" spans="3:11" ht="18.75" x14ac:dyDescent="0.3">
      <c r="D43" s="69"/>
      <c r="E43" s="36" t="s">
        <v>30</v>
      </c>
      <c r="F43" s="47">
        <v>150000</v>
      </c>
      <c r="G43" s="48"/>
      <c r="H43" s="47">
        <v>150000</v>
      </c>
      <c r="I43" s="48"/>
      <c r="J43" s="47">
        <v>150000</v>
      </c>
      <c r="K43" s="111"/>
    </row>
    <row r="44" spans="3:11" ht="18.75" x14ac:dyDescent="0.3">
      <c r="D44" s="69"/>
      <c r="E44" s="36" t="s">
        <v>39</v>
      </c>
      <c r="F44" s="47">
        <v>0</v>
      </c>
      <c r="G44" s="48"/>
      <c r="H44" s="47">
        <v>0</v>
      </c>
      <c r="I44" s="48"/>
      <c r="J44" s="47">
        <v>0</v>
      </c>
      <c r="K44" s="111"/>
    </row>
    <row r="45" spans="3:11" ht="21.75" thickBot="1" x14ac:dyDescent="0.4">
      <c r="D45" s="69"/>
      <c r="E45" s="114"/>
      <c r="F45" s="80"/>
      <c r="G45" s="81"/>
      <c r="H45" s="82"/>
      <c r="I45" s="81"/>
      <c r="J45" s="83"/>
      <c r="K45" s="75"/>
    </row>
    <row r="46" spans="3:11" ht="22.5" thickTop="1" thickBot="1" x14ac:dyDescent="0.4">
      <c r="D46" s="69"/>
      <c r="E46" s="115" t="s">
        <v>38</v>
      </c>
      <c r="F46" s="84">
        <f>SUM(F42:F45)</f>
        <v>306000</v>
      </c>
      <c r="G46" s="85"/>
      <c r="H46" s="84">
        <f>SUM(H42:H45)</f>
        <v>246000</v>
      </c>
      <c r="I46" s="85"/>
      <c r="J46" s="84">
        <f>SUM(J42:J45)</f>
        <v>250800</v>
      </c>
      <c r="K46" s="85"/>
    </row>
    <row r="47" spans="3:11" s="66" customFormat="1" ht="24" thickTop="1" x14ac:dyDescent="0.35">
      <c r="C47" s="51"/>
      <c r="D47" s="51"/>
      <c r="E47" s="34"/>
      <c r="G47" s="12"/>
      <c r="H47" s="5"/>
      <c r="I47" s="12"/>
      <c r="K47" s="11"/>
    </row>
    <row r="48" spans="3:11" ht="15.75" thickBot="1" x14ac:dyDescent="0.3">
      <c r="E48" s="86"/>
      <c r="F48" s="83"/>
      <c r="G48" s="81"/>
      <c r="H48" s="82"/>
      <c r="I48" s="81"/>
      <c r="J48" s="83"/>
      <c r="K48" s="81"/>
    </row>
    <row r="49" spans="3:11" ht="24.75" thickTop="1" thickBot="1" x14ac:dyDescent="0.4">
      <c r="D49" s="66"/>
      <c r="E49" s="79" t="s">
        <v>20</v>
      </c>
      <c r="F49" s="76">
        <f>F29-F46</f>
        <v>1344000</v>
      </c>
      <c r="G49" s="77"/>
      <c r="H49" s="76">
        <f>H29-H46</f>
        <v>1554000</v>
      </c>
      <c r="I49" s="77"/>
      <c r="J49" s="78">
        <f>J29-J46</f>
        <v>1048240</v>
      </c>
      <c r="K49" s="77"/>
    </row>
    <row r="50" spans="3:11" ht="24" thickTop="1" x14ac:dyDescent="0.35">
      <c r="C50" s="32" t="s">
        <v>31</v>
      </c>
      <c r="D50" s="32"/>
      <c r="G50" s="12"/>
      <c r="H50" s="5"/>
      <c r="I50" s="12"/>
    </row>
    <row r="51" spans="3:11" x14ac:dyDescent="0.25">
      <c r="D51" s="3" t="s">
        <v>32</v>
      </c>
      <c r="E51" s="14" t="s">
        <v>33</v>
      </c>
      <c r="F51" s="3" t="s">
        <v>34</v>
      </c>
      <c r="H51" s="3" t="s">
        <v>33</v>
      </c>
      <c r="I51" s="14" t="s">
        <v>34</v>
      </c>
      <c r="J51" s="3" t="s">
        <v>33</v>
      </c>
      <c r="K51" s="14" t="s">
        <v>34</v>
      </c>
    </row>
    <row r="52" spans="3:11" x14ac:dyDescent="0.25">
      <c r="C52" s="6">
        <v>0</v>
      </c>
      <c r="D52" s="1">
        <v>0</v>
      </c>
      <c r="E52" s="15">
        <v>250000</v>
      </c>
      <c r="F52" s="1">
        <v>0</v>
      </c>
      <c r="H52" s="1">
        <v>250000</v>
      </c>
      <c r="I52" s="15">
        <v>0</v>
      </c>
      <c r="J52" s="1">
        <v>250000</v>
      </c>
      <c r="K52" s="15">
        <v>0</v>
      </c>
    </row>
    <row r="53" spans="3:11" x14ac:dyDescent="0.25">
      <c r="C53" s="7">
        <v>0.1</v>
      </c>
      <c r="D53" s="1">
        <v>250000</v>
      </c>
      <c r="E53" s="15">
        <v>500000</v>
      </c>
      <c r="F53" s="1">
        <f>(E53-D53)*C53</f>
        <v>25000</v>
      </c>
      <c r="H53" s="1">
        <v>500000</v>
      </c>
      <c r="I53" s="15">
        <f>(H53-D53)*C53</f>
        <v>25000</v>
      </c>
      <c r="J53" s="1">
        <v>500000</v>
      </c>
      <c r="K53" s="15">
        <f>(J53-D53)*C53</f>
        <v>25000</v>
      </c>
    </row>
    <row r="54" spans="3:11" x14ac:dyDescent="0.25">
      <c r="C54" s="7">
        <v>0.2</v>
      </c>
      <c r="D54" s="1">
        <v>500000</v>
      </c>
      <c r="E54" s="15">
        <v>1000000</v>
      </c>
      <c r="F54" s="1">
        <f>(E54-D54)*C54</f>
        <v>100000</v>
      </c>
      <c r="H54" s="1">
        <v>1000000</v>
      </c>
      <c r="I54" s="15">
        <f>(H54-D54)*C54</f>
        <v>100000</v>
      </c>
      <c r="J54" s="1">
        <v>1000000</v>
      </c>
      <c r="K54" s="15">
        <f>(J54-D54)*C54</f>
        <v>100000</v>
      </c>
    </row>
    <row r="55" spans="3:11" x14ac:dyDescent="0.25">
      <c r="C55" s="7">
        <v>0.3</v>
      </c>
      <c r="D55" s="1">
        <v>1000000</v>
      </c>
      <c r="E55" s="15">
        <f>F49</f>
        <v>1344000</v>
      </c>
      <c r="F55" s="1">
        <f>(E55-D55)*C55</f>
        <v>103200</v>
      </c>
      <c r="H55" s="1">
        <f>H49</f>
        <v>1554000</v>
      </c>
      <c r="I55" s="15">
        <f>(H55-D55)*C55</f>
        <v>166200</v>
      </c>
      <c r="J55" s="1">
        <f>J49</f>
        <v>1048240</v>
      </c>
      <c r="K55" s="15">
        <f>(J55-D55)*C55</f>
        <v>14472</v>
      </c>
    </row>
    <row r="57" spans="3:11" ht="15.75" thickBot="1" x14ac:dyDescent="0.3">
      <c r="E57" s="86"/>
      <c r="F57" s="83"/>
      <c r="G57" s="81"/>
      <c r="H57" s="82"/>
      <c r="I57" s="81"/>
      <c r="J57" s="83"/>
      <c r="K57" s="81"/>
    </row>
    <row r="58" spans="3:11" ht="24.75" thickTop="1" thickBot="1" x14ac:dyDescent="0.4">
      <c r="D58" s="69"/>
      <c r="E58" s="89" t="s">
        <v>35</v>
      </c>
      <c r="F58" s="88">
        <f>SUM(F53:F55)</f>
        <v>228200</v>
      </c>
      <c r="G58" s="87"/>
      <c r="H58" s="88">
        <f>SUM(I53:I55)</f>
        <v>291200</v>
      </c>
      <c r="I58" s="87"/>
      <c r="J58" s="88">
        <f>SUM(K53:K55)</f>
        <v>139472</v>
      </c>
      <c r="K58" s="87"/>
    </row>
    <row r="59" spans="3:11" ht="15.75" thickTop="1" x14ac:dyDescent="0.25"/>
    <row r="62" spans="3:11" ht="15.75" thickBot="1" x14ac:dyDescent="0.3"/>
    <row r="63" spans="3:11" ht="22.5" thickTop="1" thickBot="1" x14ac:dyDescent="0.4">
      <c r="D63" s="69"/>
      <c r="E63" s="126" t="s">
        <v>36</v>
      </c>
      <c r="F63" s="127">
        <f>G14+G19+G21-F58</f>
        <v>1321768</v>
      </c>
      <c r="G63" s="93"/>
      <c r="H63" s="127">
        <f>I14+I19+I21-H58</f>
        <v>1399599.5551999998</v>
      </c>
      <c r="I63" s="93"/>
      <c r="J63" s="124">
        <f>J49+K19+K21-J58</f>
        <v>1088624</v>
      </c>
      <c r="K63" s="93"/>
    </row>
    <row r="64" spans="3:11" ht="22.5" thickTop="1" thickBot="1" x14ac:dyDescent="0.4">
      <c r="D64" s="69"/>
      <c r="E64" s="126" t="s">
        <v>37</v>
      </c>
      <c r="F64" s="129">
        <f>F63/12</f>
        <v>110147.33333333333</v>
      </c>
      <c r="G64" s="130"/>
      <c r="H64" s="128">
        <f>H63/12</f>
        <v>116633.29626666666</v>
      </c>
      <c r="I64" s="92"/>
      <c r="J64" s="125">
        <f>J63/12</f>
        <v>90718.666666666672</v>
      </c>
      <c r="K64" s="92"/>
    </row>
    <row r="65" spans="4:12" ht="16.5" thickTop="1" thickBot="1" x14ac:dyDescent="0.3">
      <c r="E65" s="52"/>
      <c r="F65" s="131">
        <f>(F64-J64)/J64</f>
        <v>0.21416393538999678</v>
      </c>
      <c r="G65" s="132"/>
      <c r="H65" s="131">
        <f>(H64-J64)/J64</f>
        <v>0.28565928658563455</v>
      </c>
      <c r="I65" s="132"/>
    </row>
    <row r="66" spans="4:12" ht="15.75" thickTop="1" x14ac:dyDescent="0.25">
      <c r="E66" s="52"/>
    </row>
    <row r="67" spans="4:12" ht="15.75" thickBot="1" x14ac:dyDescent="0.3">
      <c r="E67" s="94"/>
      <c r="F67" s="83"/>
      <c r="G67" s="81"/>
      <c r="H67" s="82"/>
      <c r="I67" s="81"/>
      <c r="J67" s="83"/>
      <c r="K67" s="81"/>
    </row>
    <row r="68" spans="4:12" ht="22.5" thickTop="1" thickBot="1" x14ac:dyDescent="0.4">
      <c r="D68" s="69"/>
      <c r="E68" s="133" t="s">
        <v>41</v>
      </c>
      <c r="F68" s="96">
        <f>F64-F33</f>
        <v>97147.333333333328</v>
      </c>
      <c r="G68" s="96"/>
      <c r="H68" s="129">
        <f>H64-H33</f>
        <v>108633.29626666666</v>
      </c>
      <c r="I68" s="96"/>
      <c r="J68" s="129">
        <f>J64-J33</f>
        <v>82318.666666666672</v>
      </c>
      <c r="K68" s="130"/>
      <c r="L68" s="95"/>
    </row>
    <row r="69" spans="4:12" ht="16.5" thickTop="1" thickBot="1" x14ac:dyDescent="0.3">
      <c r="F69" s="134">
        <f>(F68-J68)/J68</f>
        <v>0.18013735240285705</v>
      </c>
      <c r="G69" s="136"/>
      <c r="H69" s="131">
        <f>(H68-J68)/J68</f>
        <v>0.31966783070668442</v>
      </c>
      <c r="I69" s="132"/>
      <c r="J69" s="49"/>
      <c r="K69" s="50"/>
    </row>
    <row r="70" spans="4:12" ht="15.75" thickTop="1" x14ac:dyDescent="0.25">
      <c r="F70" s="135"/>
      <c r="G70" s="137"/>
    </row>
  </sheetData>
  <mergeCells count="69">
    <mergeCell ref="J63:K63"/>
    <mergeCell ref="J64:K64"/>
    <mergeCell ref="J68:K68"/>
    <mergeCell ref="J69:K69"/>
    <mergeCell ref="E36:K36"/>
    <mergeCell ref="F68:G68"/>
    <mergeCell ref="F69:G69"/>
    <mergeCell ref="H68:I68"/>
    <mergeCell ref="H65:I65"/>
    <mergeCell ref="H69:I69"/>
    <mergeCell ref="H44:I44"/>
    <mergeCell ref="F44:G44"/>
    <mergeCell ref="F63:G63"/>
    <mergeCell ref="F64:G64"/>
    <mergeCell ref="F65:G65"/>
    <mergeCell ref="H64:I64"/>
    <mergeCell ref="H63:I63"/>
    <mergeCell ref="J40:K40"/>
    <mergeCell ref="J39:K39"/>
    <mergeCell ref="J42:K42"/>
    <mergeCell ref="J43:K43"/>
    <mergeCell ref="J44:K44"/>
    <mergeCell ref="H38:I38"/>
    <mergeCell ref="H34:I34"/>
    <mergeCell ref="H33:I33"/>
    <mergeCell ref="J33:K33"/>
    <mergeCell ref="J34:K34"/>
    <mergeCell ref="J38:K38"/>
    <mergeCell ref="F43:G43"/>
    <mergeCell ref="H43:I43"/>
    <mergeCell ref="H42:I42"/>
    <mergeCell ref="H40:I40"/>
    <mergeCell ref="H39:I39"/>
    <mergeCell ref="F38:G38"/>
    <mergeCell ref="F39:G39"/>
    <mergeCell ref="F40:G40"/>
    <mergeCell ref="F42:G42"/>
    <mergeCell ref="H26:I26"/>
    <mergeCell ref="H27:I27"/>
    <mergeCell ref="J26:K26"/>
    <mergeCell ref="F33:G33"/>
    <mergeCell ref="F34:G34"/>
    <mergeCell ref="E32:K32"/>
    <mergeCell ref="F30:G30"/>
    <mergeCell ref="H30:I30"/>
    <mergeCell ref="E29:E30"/>
    <mergeCell ref="J30:K30"/>
    <mergeCell ref="J8:K8"/>
    <mergeCell ref="C50:D50"/>
    <mergeCell ref="F8:G8"/>
    <mergeCell ref="H8:I8"/>
    <mergeCell ref="F49:G49"/>
    <mergeCell ref="H49:I49"/>
    <mergeCell ref="J49:K49"/>
    <mergeCell ref="F29:G29"/>
    <mergeCell ref="H29:I29"/>
    <mergeCell ref="J29:K29"/>
    <mergeCell ref="J27:K27"/>
    <mergeCell ref="J24:K24"/>
    <mergeCell ref="H24:I24"/>
    <mergeCell ref="F24:G24"/>
    <mergeCell ref="F27:G27"/>
    <mergeCell ref="F26:G26"/>
    <mergeCell ref="F58:G58"/>
    <mergeCell ref="H58:I58"/>
    <mergeCell ref="J58:K58"/>
    <mergeCell ref="F46:G46"/>
    <mergeCell ref="H46:I46"/>
    <mergeCell ref="J46:K46"/>
  </mergeCells>
  <pageMargins left="0.7" right="0.7" top="0.75" bottom="0.75" header="0.3" footer="0.3"/>
  <pageSetup paperSize="0" orientation="portrait" horizontalDpi="0" verticalDpi="0" copies="0"/>
  <ignoredErrors>
    <ignoredError sqref="I55 G14:H14 G17 G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Work</cp:lastModifiedBy>
  <dcterms:created xsi:type="dcterms:W3CDTF">2016-04-04T07:07:31Z</dcterms:created>
  <dcterms:modified xsi:type="dcterms:W3CDTF">2016-04-08T06:50:14Z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9dbf11a0-673c-4b68-8877-fa6f0aab3f09</vt:lpwstr>
  </property>
</Properties>
</file>