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67137CE073A2B0/Documents/"/>
    </mc:Choice>
  </mc:AlternateContent>
  <xr:revisionPtr revIDLastSave="418" documentId="8_{2C70E77C-36A0-43A8-A26B-7C601DD3CB22}" xr6:coauthVersionLast="47" xr6:coauthVersionMax="47" xr10:uidLastSave="{63A0138A-FB51-47C6-9726-5181BCD5279F}"/>
  <bookViews>
    <workbookView xWindow="-108" yWindow="-108" windowWidth="23256" windowHeight="12456" activeTab="8" xr2:uid="{45C63AC2-4E4D-4738-B2C6-29FF3D5D88C4}"/>
  </bookViews>
  <sheets>
    <sheet name="Data" sheetId="1" r:id="rId1"/>
    <sheet name="Sheet1" sheetId="2" r:id="rId2"/>
    <sheet name="Sheet2" sheetId="3" r:id="rId3"/>
    <sheet name="Sheet3" sheetId="4" r:id="rId4"/>
    <sheet name="Sheet4" sheetId="5" r:id="rId5"/>
    <sheet name="Sheet5" sheetId="7" r:id="rId6"/>
    <sheet name="Sheet6" sheetId="9" r:id="rId7"/>
    <sheet name="Sheet7" sheetId="12" r:id="rId8"/>
    <sheet name="Sheet8" sheetId="13" r:id="rId9"/>
  </sheets>
  <definedNames>
    <definedName name="_xlnm._FilterDatabase" localSheetId="3" hidden="1">Sheet3!$A$3:$E$303</definedName>
    <definedName name="_xlchart.v1.0" hidden="1">Sheet7!$A$5:$A$304</definedName>
    <definedName name="_xlchart.v1.1" hidden="1">Sheet7!$B$1:$B$4</definedName>
    <definedName name="_xlchart.v1.2" hidden="1">Sheet7!$B$5:$B$304</definedName>
    <definedName name="_xlchart.v1.3" hidden="1">Sheet7!$C$1:$C$4</definedName>
    <definedName name="_xlchart.v1.4" hidden="1">Sheet7!$C$5:$C$304</definedName>
    <definedName name="_xlchart.v1.5" hidden="1">Sheet7!$A$5:$A$304</definedName>
    <definedName name="_xlchart.v1.6" hidden="1">Sheet7!$B$4</definedName>
    <definedName name="_xlchart.v1.7" hidden="1">Sheet7!$B$5:$B$304</definedName>
    <definedName name="_xlchart.v1.8" hidden="1">Sheet7!$C$4</definedName>
    <definedName name="_xlchart.v1.9" hidden="1">Sheet7!$C$5:$C$304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3" l="1"/>
  <c r="I12" i="13"/>
  <c r="I13" i="13"/>
  <c r="I14" i="13"/>
  <c r="I15" i="13"/>
  <c r="I16" i="13"/>
  <c r="I17" i="13"/>
  <c r="I18" i="13"/>
  <c r="I19" i="13"/>
  <c r="I10" i="13"/>
  <c r="H11" i="13"/>
  <c r="J11" i="13" s="1"/>
  <c r="H12" i="13"/>
  <c r="J12" i="13" s="1"/>
  <c r="H13" i="13"/>
  <c r="J13" i="13" s="1"/>
  <c r="H14" i="13"/>
  <c r="J14" i="13" s="1"/>
  <c r="H15" i="13"/>
  <c r="J15" i="13" s="1"/>
  <c r="H16" i="13"/>
  <c r="J16" i="13" s="1"/>
  <c r="H17" i="13"/>
  <c r="J17" i="13" s="1"/>
  <c r="H18" i="13"/>
  <c r="J18" i="13" s="1"/>
  <c r="H19" i="13"/>
  <c r="J19" i="13" s="1"/>
  <c r="H10" i="13"/>
  <c r="J10" i="13" s="1"/>
  <c r="D16" i="13"/>
  <c r="D14" i="13"/>
  <c r="C16" i="13"/>
  <c r="C14" i="13"/>
  <c r="D13" i="13"/>
  <c r="D15" i="13" s="1"/>
  <c r="C13" i="13"/>
  <c r="C15" i="13" s="1"/>
  <c r="C9" i="13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7" i="5"/>
  <c r="J8" i="5" l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7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D8" i="5"/>
  <c r="D9" i="5"/>
  <c r="D10" i="5"/>
  <c r="D11" i="5"/>
  <c r="D12" i="5"/>
  <c r="D7" i="5"/>
  <c r="C8" i="5"/>
  <c r="C9" i="5"/>
  <c r="C10" i="5"/>
  <c r="C11" i="5"/>
  <c r="C12" i="5"/>
  <c r="C7" i="5"/>
  <c r="F12" i="2"/>
  <c r="D16" i="2"/>
  <c r="B28" i="2"/>
  <c r="I13" i="2"/>
  <c r="I12" i="2"/>
  <c r="I11" i="2"/>
  <c r="I9" i="2"/>
  <c r="I8" i="2"/>
  <c r="I7" i="2"/>
  <c r="I6" i="2"/>
  <c r="L11" i="1"/>
  <c r="L10" i="1"/>
  <c r="L9" i="1"/>
  <c r="L7" i="1"/>
  <c r="L6" i="1"/>
  <c r="L5" i="1"/>
  <c r="L4" i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<sst xmlns="http://schemas.openxmlformats.org/spreadsheetml/2006/main" count="3268" uniqueCount="93">
  <si>
    <t>Sales Person</t>
  </si>
  <si>
    <t>Geography</t>
  </si>
  <si>
    <t>Product</t>
  </si>
  <si>
    <t>Amount</t>
  </si>
  <si>
    <t>Units</t>
  </si>
  <si>
    <t>cost per unit</t>
  </si>
  <si>
    <t>Total cost</t>
  </si>
  <si>
    <t>Profit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</si>
  <si>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</si>
  <si>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</si>
  <si>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</si>
  <si>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</si>
  <si>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</si>
  <si>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</si>
  <si>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</si>
  <si>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</si>
  <si>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</si>
  <si>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</si>
  <si>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</si>
  <si>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</si>
  <si>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</si>
  <si>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</si>
  <si>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</si>
  <si>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</si>
  <si>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</si>
  <si>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</si>
  <si>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</si>
  <si>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</si>
  <si>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</si>
  <si>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</si>
  <si>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</si>
  <si>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</si>
  <si>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</si>
  <si>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</si>
  <si>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</si>
  <si>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</si>
  <si>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</si>
  <si>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</si>
  <si>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</si>
  <si>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</si>
  <si>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</si>
  <si>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</si>
  <si>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</si>
  <si>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</si>
  <si>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</si>
  <si>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</si>
  <si>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Descriptive statistics</t>
  </si>
  <si>
    <t>Mean</t>
  </si>
  <si>
    <t>Median</t>
  </si>
  <si>
    <t>Min</t>
  </si>
  <si>
    <t>Max</t>
  </si>
  <si>
    <t>Q1</t>
  </si>
  <si>
    <t>Q2</t>
  </si>
  <si>
    <t>Q3</t>
  </si>
  <si>
    <t>Quick Statistics</t>
  </si>
  <si>
    <t>Products</t>
  </si>
  <si>
    <t>Sales person</t>
  </si>
  <si>
    <t>Country</t>
  </si>
  <si>
    <t>Count</t>
  </si>
  <si>
    <t>Amount(Bars)</t>
  </si>
  <si>
    <r>
      <t xml:space="preserve">TOP 10 in </t>
    </r>
    <r>
      <rPr>
        <b/>
        <sz val="14"/>
        <color rgb="FFFF0000"/>
        <rFont val="Arial"/>
        <family val="2"/>
      </rPr>
      <t>red</t>
    </r>
  </si>
  <si>
    <t>Total sale</t>
  </si>
  <si>
    <t>Total unit</t>
  </si>
  <si>
    <t>NZ</t>
  </si>
  <si>
    <t>CAN</t>
  </si>
  <si>
    <t>AUS</t>
  </si>
  <si>
    <t>IND</t>
  </si>
  <si>
    <t>Grand Total</t>
  </si>
  <si>
    <t>Sum of Amount</t>
  </si>
  <si>
    <t>Total</t>
  </si>
  <si>
    <t>Values</t>
  </si>
  <si>
    <t>Sum of Units</t>
  </si>
  <si>
    <t>(All)</t>
  </si>
  <si>
    <t>Australia Total</t>
  </si>
  <si>
    <t>Canada Total</t>
  </si>
  <si>
    <t>India Total</t>
  </si>
  <si>
    <t>New Zealand Total</t>
  </si>
  <si>
    <t>UK Total</t>
  </si>
  <si>
    <t>USA Total</t>
  </si>
  <si>
    <t>Country wise best salesman</t>
  </si>
  <si>
    <t>Country wise worst salesman</t>
  </si>
  <si>
    <t>Sum of Profit</t>
  </si>
  <si>
    <t>Sum of cost per unit</t>
  </si>
  <si>
    <t>Dynamic Country Level Sales Report</t>
  </si>
  <si>
    <t>Pick a Country</t>
  </si>
  <si>
    <t>Quick Summary</t>
  </si>
  <si>
    <t>Number of transactions</t>
  </si>
  <si>
    <t>Sales</t>
  </si>
  <si>
    <t>Cost</t>
  </si>
  <si>
    <t>Quantity</t>
  </si>
  <si>
    <t>Average</t>
  </si>
  <si>
    <t>By Sales Person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</si>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</sst>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164" formatCode="&quot;$&quot;#,##0_);[Red]\(&quot;$&quot;#,##0\)"/>
    <numFmt numFmtId="165" formatCode="#,##0.0"/>
    <numFmt numFmtId="166" formatCode="&quot;$&quot;#,##0.00"/>
    <numFmt numFmtId="167" formatCode="_-[$$-409]* #,##0.00_ ;_-[$$-409]* \-#,##0.00\ ;_-[$$-409]* &quot;-&quot;??_ ;_-@_ "/>
    <numFmt numFmtId="168" formatCode="_-[$$-409]* #,##0_ ;_-[$$-409]* \-#,##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Arial Black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3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2" xfId="0" applyBorder="1"/>
    <xf numFmtId="167" fontId="0" fillId="0" borderId="0" xfId="0" applyNumberFormat="1"/>
    <xf numFmtId="168" fontId="0" fillId="0" borderId="0" xfId="0" applyNumberFormat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164" fontId="0" fillId="3" borderId="0" xfId="0" applyNumberFormat="1" applyFill="1"/>
    <xf numFmtId="3" fontId="0" fillId="3" borderId="0" xfId="0" applyNumberFormat="1" applyFill="1"/>
    <xf numFmtId="164" fontId="0" fillId="0" borderId="2" xfId="0" applyNumberFormat="1" applyBorder="1"/>
    <xf numFmtId="3" fontId="0" fillId="0" borderId="2" xfId="0" applyNumberFormat="1" applyBorder="1"/>
    <xf numFmtId="167" fontId="5" fillId="0" borderId="0" xfId="0" applyNumberFormat="1" applyFont="1"/>
    <xf numFmtId="167" fontId="5" fillId="0" borderId="0" xfId="1" applyNumberFormat="1" applyFont="1"/>
    <xf numFmtId="167" fontId="0" fillId="0" borderId="0" xfId="1" applyNumberFormat="1" applyFont="1"/>
    <xf numFmtId="0" fontId="8" fillId="0" borderId="0" xfId="0" applyFont="1"/>
    <xf numFmtId="0" fontId="0" fillId="0" borderId="0" xfId="0" pivotButton="1"/>
    <xf numFmtId="0" fontId="3" fillId="0" borderId="0" xfId="0" applyFont="1"/>
    <xf numFmtId="0" fontId="9" fillId="0" borderId="0" xfId="0" applyFont="1" applyAlignment="1">
      <alignment horizontal="center"/>
    </xf>
    <xf numFmtId="166" fontId="0" fillId="0" borderId="0" xfId="0" applyNumberFormat="1"/>
    <xf numFmtId="0" fontId="10" fillId="0" borderId="0" xfId="0" applyFont="1"/>
    <xf numFmtId="1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3" fontId="0" fillId="0" borderId="0" xfId="0" applyNumberFormat="1" applyBorder="1"/>
    <xf numFmtId="0" fontId="0" fillId="3" borderId="0" xfId="0" applyFill="1" applyBorder="1"/>
    <xf numFmtId="164" fontId="0" fillId="3" borderId="0" xfId="0" applyNumberFormat="1" applyFill="1" applyBorder="1"/>
    <xf numFmtId="3" fontId="0" fillId="3" borderId="0" xfId="0" applyNumberFormat="1" applyFill="1" applyBorder="1"/>
  </cellXfs>
  <cellStyles count="3">
    <cellStyle name="Currency" xfId="1" builtinId="4"/>
    <cellStyle name="Currency 2" xfId="2" xr:uid="{4E8C5C8F-3D43-485D-BF88-A97F69D98797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8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numFmt numFmtId="166" formatCode="&quot;$&quot;#,##0.00"/>
    </dxf>
    <dxf>
      <numFmt numFmtId="165" formatCode="#,##0.0"/>
    </dxf>
    <dxf>
      <numFmt numFmtId="165" formatCode="#,##0.0"/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2E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Sheet7!$C$1:$C$4</c:f>
              <c:strCache>
                <c:ptCount val="4"/>
                <c:pt idx="3">
                  <c:v>Units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Sheet7!$B$5:$B$304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Sheet7!$C$5:$C$304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16A-891F-62638D7A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078383"/>
        <c:axId val="2012075503"/>
      </c:scatterChart>
      <c:valAx>
        <c:axId val="201207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75503"/>
        <c:crosses val="autoZero"/>
        <c:crossBetween val="midCat"/>
      </c:valAx>
      <c:valAx>
        <c:axId val="20120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7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Country wise amount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Country wise amount</a:t>
          </a:r>
        </a:p>
      </cx:txPr>
    </cx:title>
    <cx:plotArea>
      <cx:plotAreaRegion>
        <cx:series layoutId="clusteredColumn" uniqueId="{D13DA8A9-066F-4858-9231-E25FF9AFF6C3}" formatIdx="0">
          <cx:tx>
            <cx:txData>
              <cx:f>_xlchart.v1.1</cx:f>
              <cx:v>Amount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071CE08-6496-49D4-82A7-203F2000D772}" formatIdx="1">
          <cx:axisId val="2"/>
        </cx:series>
        <cx:series layoutId="clusteredColumn" hidden="1" uniqueId="{0E894DE0-3908-4ED4-A8B6-3617FA9025AD}" formatIdx="2">
          <cx:tx>
            <cx:txData>
              <cx:f>_xlchart.v1.3</cx:f>
              <cx:v>Units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4AD51FEE-AA58-4CE0-8550-ECE041AB50BE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87833038-099C-4F45-B449-D7146E8F65D3}">
          <cx:tx>
            <cx:txData>
              <cx:f>_xlchart.v1.6</cx:f>
              <cx:v>Amount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9CE6E8C6-77EE-4006-81A4-FC2BABD2B6F4}">
          <cx:tx>
            <cx:txData>
              <cx:f>_xlchart.v1.8</cx:f>
              <cx:v>Units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283029</xdr:colOff>
      <xdr:row>0</xdr:row>
      <xdr:rowOff>97972</xdr:rowOff>
    </xdr:from>
    <xdr:to>
      <xdr:col>20</xdr:col>
      <xdr:colOff>631372</xdr:colOff>
      <xdr:row>3</xdr:row>
      <xdr:rowOff>163287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653BA34-EF69-A48A-F28E-A6483AE0B0AD}"/>
            </a:ext>
          </a:extLst>
        </xdr:cNvPr>
        <xdr:cNvSpPr/>
      </xdr:nvSpPr>
      <xdr:spPr>
        <a:xfrm>
          <a:off x="5355772" y="97972"/>
          <a:ext cx="11440886" cy="7075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>
              <a:solidFill>
                <a:schemeClr val="tx1"/>
              </a:solidFill>
            </a:rPr>
            <a:t>Each</a:t>
          </a:r>
          <a:r>
            <a:rPr lang="en-IN" sz="3600" b="1" baseline="0">
              <a:solidFill>
                <a:schemeClr val="tx1"/>
              </a:solidFill>
            </a:rPr>
            <a:t> Country Product Wise Sales Analysis</a:t>
          </a:r>
          <a:endParaRPr lang="en-IN" sz="40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321064</xdr:colOff>
      <xdr:row>5</xdr:row>
      <xdr:rowOff>132895</xdr:rowOff>
    </xdr:from>
    <xdr:to>
      <xdr:col>10</xdr:col>
      <xdr:colOff>341990</xdr:colOff>
      <xdr:row>20</xdr:row>
      <xdr:rowOff>132895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09BC0-14FF-F622-7E01-978A9B36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296925</xdr:colOff>
      <xdr:row>5</xdr:row>
      <xdr:rowOff>111611</xdr:rowOff>
    </xdr:from>
    <xdr:to>
      <xdr:col>18</xdr:col>
      <xdr:colOff>599859</xdr:colOff>
      <xdr:row>20</xdr:row>
      <xdr:rowOff>111611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C4A9E5-27A8-B983-D0BA-625DB33D0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9905" y="1026011"/>
              <a:ext cx="45701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11976</xdr:colOff>
      <xdr:row>22</xdr:row>
      <xdr:rowOff>107673</xdr:rowOff>
    </xdr:from>
    <xdr:to>
      <xdr:col>14</xdr:col>
      <xdr:colOff>327033</xdr:colOff>
      <xdr:row>37</xdr:row>
      <xdr:rowOff>103277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73CD847-EB64-1414-B47C-F3803D0B37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6556" y="4131033"/>
              <a:ext cx="4582257" cy="27388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bi" refreshedDate="45862.427236342592" createdVersion="8" refreshedVersion="8" minRefreshableVersion="3" recordCount="300" xr:uid="{7649DE31-D9D3-42DA-86D4-2F98E6F8D4CB}">
  <cacheSource type="worksheet">
    <worksheetSource name="DATA"/>
  </cacheSource>
  <cacheFields count="8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  <cacheField name="cost per unit" numFmtId="165">
      <sharedItems containsSemiMixedTypes="0" containsString="0" containsNumber="1" minValue="3.11" maxValue="16.73"/>
    </cacheField>
    <cacheField name="Total cost" numFmtId="165">
      <sharedItems containsSemiMixedTypes="0" containsString="0" containsNumber="1" minValue="0" maxValue="8682.8700000000008"/>
    </cacheField>
    <cacheField name="Profit" numFmtId="166">
      <sharedItems containsSemiMixedTypes="0" containsString="0" containsNumber="1" minValue="-7884.8700000000008" maxValue="15841.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x v="0"/>
    <n v="1624"/>
    <n v="114"/>
    <n v="13.5"/>
    <n v="1539"/>
    <n v="85"/>
  </r>
  <r>
    <x v="1"/>
    <x v="1"/>
    <x v="1"/>
    <n v="6706"/>
    <n v="459"/>
    <n v="15"/>
    <n v="6885"/>
    <n v="-179"/>
  </r>
  <r>
    <x v="2"/>
    <x v="1"/>
    <x v="2"/>
    <n v="959"/>
    <n v="147"/>
    <n v="11.88"/>
    <n v="1746.3600000000001"/>
    <n v="-787.36000000000013"/>
  </r>
  <r>
    <x v="3"/>
    <x v="2"/>
    <x v="3"/>
    <n v="9632"/>
    <n v="288"/>
    <n v="6.47"/>
    <n v="1863.36"/>
    <n v="7768.64"/>
  </r>
  <r>
    <x v="4"/>
    <x v="3"/>
    <x v="4"/>
    <n v="2100"/>
    <n v="414"/>
    <n v="13.15"/>
    <n v="5444.1"/>
    <n v="-3344.1000000000004"/>
  </r>
  <r>
    <x v="0"/>
    <x v="1"/>
    <x v="5"/>
    <n v="8869"/>
    <n v="432"/>
    <n v="7.56"/>
    <n v="3265.9199999999996"/>
    <n v="5603.08"/>
  </r>
  <r>
    <x v="4"/>
    <x v="4"/>
    <x v="6"/>
    <n v="2681"/>
    <n v="54"/>
    <n v="8.65"/>
    <n v="467.1"/>
    <n v="2213.9"/>
  </r>
  <r>
    <x v="1"/>
    <x v="1"/>
    <x v="7"/>
    <n v="5012"/>
    <n v="210"/>
    <n v="9.77"/>
    <n v="2051.6999999999998"/>
    <n v="2960.3"/>
  </r>
  <r>
    <x v="5"/>
    <x v="4"/>
    <x v="8"/>
    <n v="1281"/>
    <n v="75"/>
    <n v="11.7"/>
    <n v="877.5"/>
    <n v="403.5"/>
  </r>
  <r>
    <x v="6"/>
    <x v="0"/>
    <x v="8"/>
    <n v="4991"/>
    <n v="12"/>
    <n v="11.7"/>
    <n v="140.39999999999998"/>
    <n v="4850.6000000000004"/>
  </r>
  <r>
    <x v="7"/>
    <x v="3"/>
    <x v="4"/>
    <n v="1785"/>
    <n v="462"/>
    <n v="13.15"/>
    <n v="6075.3"/>
    <n v="-4290.3"/>
  </r>
  <r>
    <x v="8"/>
    <x v="0"/>
    <x v="9"/>
    <n v="3983"/>
    <n v="144"/>
    <n v="3.11"/>
    <n v="447.84"/>
    <n v="3535.16"/>
  </r>
  <r>
    <x v="2"/>
    <x v="4"/>
    <x v="10"/>
    <n v="2646"/>
    <n v="120"/>
    <n v="8.7899999999999991"/>
    <n v="1054.8"/>
    <n v="1591.2"/>
  </r>
  <r>
    <x v="7"/>
    <x v="5"/>
    <x v="11"/>
    <n v="252"/>
    <n v="54"/>
    <n v="9.33"/>
    <n v="503.82"/>
    <n v="-251.82"/>
  </r>
  <r>
    <x v="8"/>
    <x v="1"/>
    <x v="4"/>
    <n v="2464"/>
    <n v="234"/>
    <n v="13.15"/>
    <n v="3077.1"/>
    <n v="-613.09999999999991"/>
  </r>
  <r>
    <x v="8"/>
    <x v="1"/>
    <x v="12"/>
    <n v="2114"/>
    <n v="66"/>
    <n v="7.16"/>
    <n v="472.56"/>
    <n v="1641.44"/>
  </r>
  <r>
    <x v="4"/>
    <x v="0"/>
    <x v="6"/>
    <n v="7693"/>
    <n v="87"/>
    <n v="8.65"/>
    <n v="752.55000000000007"/>
    <n v="6940.45"/>
  </r>
  <r>
    <x v="6"/>
    <x v="5"/>
    <x v="13"/>
    <n v="15610"/>
    <n v="339"/>
    <n v="10.62"/>
    <n v="3600.18"/>
    <n v="12009.82"/>
  </r>
  <r>
    <x v="3"/>
    <x v="5"/>
    <x v="7"/>
    <n v="336"/>
    <n v="144"/>
    <n v="9.77"/>
    <n v="1406.8799999999999"/>
    <n v="-1070.8799999999999"/>
  </r>
  <r>
    <x v="7"/>
    <x v="3"/>
    <x v="13"/>
    <n v="9443"/>
    <n v="162"/>
    <n v="10.62"/>
    <n v="1720.4399999999998"/>
    <n v="7722.56"/>
  </r>
  <r>
    <x v="2"/>
    <x v="5"/>
    <x v="14"/>
    <n v="8155"/>
    <n v="90"/>
    <n v="6.49"/>
    <n v="584.1"/>
    <n v="7570.9"/>
  </r>
  <r>
    <x v="1"/>
    <x v="4"/>
    <x v="14"/>
    <n v="1701"/>
    <n v="234"/>
    <n v="6.49"/>
    <n v="1518.66"/>
    <n v="182.33999999999992"/>
  </r>
  <r>
    <x v="9"/>
    <x v="4"/>
    <x v="7"/>
    <n v="2205"/>
    <n v="141"/>
    <n v="9.77"/>
    <n v="1377.57"/>
    <n v="827.43000000000006"/>
  </r>
  <r>
    <x v="1"/>
    <x v="0"/>
    <x v="15"/>
    <n v="1771"/>
    <n v="204"/>
    <n v="7.64"/>
    <n v="1558.56"/>
    <n v="212.44000000000005"/>
  </r>
  <r>
    <x v="3"/>
    <x v="1"/>
    <x v="16"/>
    <n v="2114"/>
    <n v="186"/>
    <n v="11.73"/>
    <n v="2181.7800000000002"/>
    <n v="-67.7800000000002"/>
  </r>
  <r>
    <x v="3"/>
    <x v="2"/>
    <x v="11"/>
    <n v="10311"/>
    <n v="231"/>
    <n v="9.33"/>
    <n v="2155.23"/>
    <n v="8155.77"/>
  </r>
  <r>
    <x v="8"/>
    <x v="3"/>
    <x v="10"/>
    <n v="21"/>
    <n v="168"/>
    <n v="8.7899999999999991"/>
    <n v="1476.7199999999998"/>
    <n v="-1455.7199999999998"/>
  </r>
  <r>
    <x v="9"/>
    <x v="1"/>
    <x v="13"/>
    <n v="1974"/>
    <n v="195"/>
    <n v="10.62"/>
    <n v="2070.8999999999996"/>
    <n v="-96.899999999999636"/>
  </r>
  <r>
    <x v="6"/>
    <x v="2"/>
    <x v="14"/>
    <n v="6314"/>
    <n v="15"/>
    <n v="6.49"/>
    <n v="97.350000000000009"/>
    <n v="6216.65"/>
  </r>
  <r>
    <x v="9"/>
    <x v="0"/>
    <x v="14"/>
    <n v="4683"/>
    <n v="30"/>
    <n v="6.49"/>
    <n v="194.70000000000002"/>
    <n v="4488.3"/>
  </r>
  <r>
    <x v="3"/>
    <x v="0"/>
    <x v="17"/>
    <n v="6398"/>
    <n v="102"/>
    <n v="4.97"/>
    <n v="506.94"/>
    <n v="5891.06"/>
  </r>
  <r>
    <x v="7"/>
    <x v="1"/>
    <x v="15"/>
    <n v="553"/>
    <n v="15"/>
    <n v="7.64"/>
    <n v="114.6"/>
    <n v="438.4"/>
  </r>
  <r>
    <x v="1"/>
    <x v="3"/>
    <x v="0"/>
    <n v="7021"/>
    <n v="183"/>
    <n v="13.5"/>
    <n v="2470.5"/>
    <n v="4550.5"/>
  </r>
  <r>
    <x v="0"/>
    <x v="3"/>
    <x v="7"/>
    <n v="5817"/>
    <n v="12"/>
    <n v="9.77"/>
    <n v="117.24"/>
    <n v="5699.76"/>
  </r>
  <r>
    <x v="3"/>
    <x v="3"/>
    <x v="8"/>
    <n v="3976"/>
    <n v="72"/>
    <n v="11.7"/>
    <n v="842.4"/>
    <n v="3133.6"/>
  </r>
  <r>
    <x v="4"/>
    <x v="4"/>
    <x v="18"/>
    <n v="1134"/>
    <n v="282"/>
    <n v="16.73"/>
    <n v="4717.8599999999997"/>
    <n v="-3583.8599999999997"/>
  </r>
  <r>
    <x v="7"/>
    <x v="3"/>
    <x v="19"/>
    <n v="6027"/>
    <n v="144"/>
    <n v="10.38"/>
    <n v="1494.72"/>
    <n v="4532.28"/>
  </r>
  <r>
    <x v="4"/>
    <x v="0"/>
    <x v="10"/>
    <n v="1904"/>
    <n v="405"/>
    <n v="8.7899999999999991"/>
    <n v="3559.95"/>
    <n v="-1655.9499999999998"/>
  </r>
  <r>
    <x v="5"/>
    <x v="5"/>
    <x v="1"/>
    <n v="3262"/>
    <n v="75"/>
    <n v="15"/>
    <n v="1125"/>
    <n v="2137"/>
  </r>
  <r>
    <x v="0"/>
    <x v="5"/>
    <x v="18"/>
    <n v="2289"/>
    <n v="135"/>
    <n v="16.73"/>
    <n v="2258.5500000000002"/>
    <n v="30.449999999999818"/>
  </r>
  <r>
    <x v="6"/>
    <x v="5"/>
    <x v="18"/>
    <n v="6986"/>
    <n v="21"/>
    <n v="16.73"/>
    <n v="351.33"/>
    <n v="6634.67"/>
  </r>
  <r>
    <x v="7"/>
    <x v="4"/>
    <x v="14"/>
    <n v="4417"/>
    <n v="153"/>
    <n v="6.49"/>
    <n v="992.97"/>
    <n v="3424.0299999999997"/>
  </r>
  <r>
    <x v="4"/>
    <x v="5"/>
    <x v="16"/>
    <n v="1442"/>
    <n v="15"/>
    <n v="11.73"/>
    <n v="175.95000000000002"/>
    <n v="1266.05"/>
  </r>
  <r>
    <x v="8"/>
    <x v="1"/>
    <x v="8"/>
    <n v="2415"/>
    <n v="255"/>
    <n v="11.7"/>
    <n v="2983.5"/>
    <n v="-568.5"/>
  </r>
  <r>
    <x v="7"/>
    <x v="0"/>
    <x v="15"/>
    <n v="238"/>
    <n v="18"/>
    <n v="7.64"/>
    <n v="137.51999999999998"/>
    <n v="100.48000000000002"/>
  </r>
  <r>
    <x v="4"/>
    <x v="0"/>
    <x v="14"/>
    <n v="4949"/>
    <n v="189"/>
    <n v="6.49"/>
    <n v="1226.6100000000001"/>
    <n v="3722.39"/>
  </r>
  <r>
    <x v="6"/>
    <x v="4"/>
    <x v="1"/>
    <n v="5075"/>
    <n v="21"/>
    <n v="15"/>
    <n v="315"/>
    <n v="4760"/>
  </r>
  <r>
    <x v="8"/>
    <x v="2"/>
    <x v="10"/>
    <n v="9198"/>
    <n v="36"/>
    <n v="8.7899999999999991"/>
    <n v="316.43999999999994"/>
    <n v="8881.56"/>
  </r>
  <r>
    <x v="4"/>
    <x v="5"/>
    <x v="12"/>
    <n v="3339"/>
    <n v="75"/>
    <n v="7.16"/>
    <n v="537"/>
    <n v="2802"/>
  </r>
  <r>
    <x v="0"/>
    <x v="5"/>
    <x v="9"/>
    <n v="5019"/>
    <n v="156"/>
    <n v="3.11"/>
    <n v="485.15999999999997"/>
    <n v="4533.84"/>
  </r>
  <r>
    <x v="6"/>
    <x v="2"/>
    <x v="10"/>
    <n v="16184"/>
    <n v="39"/>
    <n v="8.7899999999999991"/>
    <n v="342.80999999999995"/>
    <n v="15841.19"/>
  </r>
  <r>
    <x v="4"/>
    <x v="2"/>
    <x v="20"/>
    <n v="497"/>
    <n v="63"/>
    <n v="9"/>
    <n v="567"/>
    <n v="-70"/>
  </r>
  <r>
    <x v="7"/>
    <x v="2"/>
    <x v="12"/>
    <n v="8211"/>
    <n v="75"/>
    <n v="7.16"/>
    <n v="537"/>
    <n v="7674"/>
  </r>
  <r>
    <x v="7"/>
    <x v="4"/>
    <x v="19"/>
    <n v="6580"/>
    <n v="183"/>
    <n v="10.38"/>
    <n v="1899.5400000000002"/>
    <n v="4680.46"/>
  </r>
  <r>
    <x v="3"/>
    <x v="1"/>
    <x v="11"/>
    <n v="4760"/>
    <n v="69"/>
    <n v="9.33"/>
    <n v="643.77"/>
    <n v="4116.2299999999996"/>
  </r>
  <r>
    <x v="0"/>
    <x v="2"/>
    <x v="4"/>
    <n v="5439"/>
    <n v="30"/>
    <n v="13.15"/>
    <n v="394.5"/>
    <n v="5044.5"/>
  </r>
  <r>
    <x v="3"/>
    <x v="5"/>
    <x v="9"/>
    <n v="1463"/>
    <n v="39"/>
    <n v="3.11"/>
    <n v="121.28999999999999"/>
    <n v="1341.71"/>
  </r>
  <r>
    <x v="8"/>
    <x v="5"/>
    <x v="1"/>
    <n v="7777"/>
    <n v="504"/>
    <n v="15"/>
    <n v="7560"/>
    <n v="217"/>
  </r>
  <r>
    <x v="2"/>
    <x v="0"/>
    <x v="12"/>
    <n v="1085"/>
    <n v="273"/>
    <n v="7.16"/>
    <n v="1954.68"/>
    <n v="-869.68000000000006"/>
  </r>
  <r>
    <x v="6"/>
    <x v="0"/>
    <x v="6"/>
    <n v="182"/>
    <n v="48"/>
    <n v="8.65"/>
    <n v="415.20000000000005"/>
    <n v="-233.20000000000005"/>
  </r>
  <r>
    <x v="4"/>
    <x v="5"/>
    <x v="18"/>
    <n v="4242"/>
    <n v="207"/>
    <n v="16.73"/>
    <n v="3463.11"/>
    <n v="778.88999999999987"/>
  </r>
  <r>
    <x v="4"/>
    <x v="2"/>
    <x v="1"/>
    <n v="6118"/>
    <n v="9"/>
    <n v="15"/>
    <n v="135"/>
    <n v="5983"/>
  </r>
  <r>
    <x v="9"/>
    <x v="2"/>
    <x v="14"/>
    <n v="2317"/>
    <n v="261"/>
    <n v="6.49"/>
    <n v="1693.89"/>
    <n v="623.1099999999999"/>
  </r>
  <r>
    <x v="4"/>
    <x v="4"/>
    <x v="10"/>
    <n v="938"/>
    <n v="6"/>
    <n v="8.7899999999999991"/>
    <n v="52.739999999999995"/>
    <n v="885.26"/>
  </r>
  <r>
    <x v="1"/>
    <x v="0"/>
    <x v="16"/>
    <n v="9709"/>
    <n v="30"/>
    <n v="11.73"/>
    <n v="351.90000000000003"/>
    <n v="9357.1"/>
  </r>
  <r>
    <x v="5"/>
    <x v="5"/>
    <x v="13"/>
    <n v="2205"/>
    <n v="138"/>
    <n v="10.62"/>
    <n v="1465.56"/>
    <n v="739.44"/>
  </r>
  <r>
    <x v="5"/>
    <x v="0"/>
    <x v="9"/>
    <n v="4487"/>
    <n v="111"/>
    <n v="3.11"/>
    <n v="345.21"/>
    <n v="4141.79"/>
  </r>
  <r>
    <x v="6"/>
    <x v="1"/>
    <x v="3"/>
    <n v="2415"/>
    <n v="15"/>
    <n v="6.47"/>
    <n v="97.05"/>
    <n v="2317.9499999999998"/>
  </r>
  <r>
    <x v="0"/>
    <x v="5"/>
    <x v="15"/>
    <n v="4018"/>
    <n v="162"/>
    <n v="7.64"/>
    <n v="1237.6799999999998"/>
    <n v="2780.32"/>
  </r>
  <r>
    <x v="6"/>
    <x v="5"/>
    <x v="15"/>
    <n v="861"/>
    <n v="195"/>
    <n v="7.64"/>
    <n v="1489.8"/>
    <n v="-628.79999999999995"/>
  </r>
  <r>
    <x v="9"/>
    <x v="4"/>
    <x v="8"/>
    <n v="5586"/>
    <n v="525"/>
    <n v="11.7"/>
    <n v="6142.5"/>
    <n v="-556.5"/>
  </r>
  <r>
    <x v="5"/>
    <x v="5"/>
    <x v="5"/>
    <n v="2226"/>
    <n v="48"/>
    <n v="7.56"/>
    <n v="362.88"/>
    <n v="1863.12"/>
  </r>
  <r>
    <x v="2"/>
    <x v="5"/>
    <x v="19"/>
    <n v="14329"/>
    <n v="150"/>
    <n v="10.38"/>
    <n v="1557.0000000000002"/>
    <n v="12772"/>
  </r>
  <r>
    <x v="2"/>
    <x v="5"/>
    <x v="13"/>
    <n v="8463"/>
    <n v="492"/>
    <n v="10.62"/>
    <n v="5225.04"/>
    <n v="3237.96"/>
  </r>
  <r>
    <x v="6"/>
    <x v="5"/>
    <x v="12"/>
    <n v="2891"/>
    <n v="102"/>
    <n v="7.16"/>
    <n v="730.32"/>
    <n v="2160.6799999999998"/>
  </r>
  <r>
    <x v="8"/>
    <x v="2"/>
    <x v="14"/>
    <n v="3773"/>
    <n v="165"/>
    <n v="6.49"/>
    <n v="1070.8500000000001"/>
    <n v="2702.1499999999996"/>
  </r>
  <r>
    <x v="3"/>
    <x v="2"/>
    <x v="19"/>
    <n v="854"/>
    <n v="309"/>
    <n v="10.38"/>
    <n v="3207.42"/>
    <n v="-2353.42"/>
  </r>
  <r>
    <x v="4"/>
    <x v="2"/>
    <x v="9"/>
    <n v="4970"/>
    <n v="156"/>
    <n v="3.11"/>
    <n v="485.15999999999997"/>
    <n v="4484.84"/>
  </r>
  <r>
    <x v="2"/>
    <x v="1"/>
    <x v="21"/>
    <n v="98"/>
    <n v="159"/>
    <n v="5.6"/>
    <n v="890.4"/>
    <n v="-792.4"/>
  </r>
  <r>
    <x v="6"/>
    <x v="1"/>
    <x v="16"/>
    <n v="13391"/>
    <n v="201"/>
    <n v="11.73"/>
    <n v="2357.73"/>
    <n v="11033.27"/>
  </r>
  <r>
    <x v="1"/>
    <x v="3"/>
    <x v="6"/>
    <n v="8890"/>
    <n v="210"/>
    <n v="8.65"/>
    <n v="1816.5"/>
    <n v="7073.5"/>
  </r>
  <r>
    <x v="7"/>
    <x v="4"/>
    <x v="11"/>
    <n v="56"/>
    <n v="51"/>
    <n v="9.33"/>
    <n v="475.83"/>
    <n v="-419.83"/>
  </r>
  <r>
    <x v="8"/>
    <x v="2"/>
    <x v="4"/>
    <n v="3339"/>
    <n v="39"/>
    <n v="13.15"/>
    <n v="512.85"/>
    <n v="2826.15"/>
  </r>
  <r>
    <x v="9"/>
    <x v="1"/>
    <x v="3"/>
    <n v="3808"/>
    <n v="279"/>
    <n v="6.47"/>
    <n v="1805.1299999999999"/>
    <n v="2002.8700000000001"/>
  </r>
  <r>
    <x v="9"/>
    <x v="4"/>
    <x v="11"/>
    <n v="63"/>
    <n v="123"/>
    <n v="9.33"/>
    <n v="1147.5899999999999"/>
    <n v="-1084.5899999999999"/>
  </r>
  <r>
    <x v="7"/>
    <x v="3"/>
    <x v="18"/>
    <n v="7812"/>
    <n v="81"/>
    <n v="16.73"/>
    <n v="1355.13"/>
    <n v="6456.87"/>
  </r>
  <r>
    <x v="0"/>
    <x v="0"/>
    <x v="15"/>
    <n v="7693"/>
    <n v="21"/>
    <n v="7.64"/>
    <n v="160.44"/>
    <n v="7532.56"/>
  </r>
  <r>
    <x v="8"/>
    <x v="2"/>
    <x v="19"/>
    <n v="973"/>
    <n v="162"/>
    <n v="10.38"/>
    <n v="1681.5600000000002"/>
    <n v="-708.56000000000017"/>
  </r>
  <r>
    <x v="9"/>
    <x v="1"/>
    <x v="20"/>
    <n v="567"/>
    <n v="228"/>
    <n v="9"/>
    <n v="2052"/>
    <n v="-1485"/>
  </r>
  <r>
    <x v="9"/>
    <x v="2"/>
    <x v="12"/>
    <n v="2471"/>
    <n v="342"/>
    <n v="7.16"/>
    <n v="2448.7200000000003"/>
    <n v="22.279999999999745"/>
  </r>
  <r>
    <x v="6"/>
    <x v="4"/>
    <x v="11"/>
    <n v="7189"/>
    <n v="54"/>
    <n v="9.33"/>
    <n v="503.82"/>
    <n v="6685.18"/>
  </r>
  <r>
    <x v="3"/>
    <x v="1"/>
    <x v="19"/>
    <n v="7455"/>
    <n v="216"/>
    <n v="10.38"/>
    <n v="2242.0800000000004"/>
    <n v="5212.92"/>
  </r>
  <r>
    <x v="8"/>
    <x v="5"/>
    <x v="21"/>
    <n v="3108"/>
    <n v="54"/>
    <n v="5.6"/>
    <n v="302.39999999999998"/>
    <n v="2805.6"/>
  </r>
  <r>
    <x v="4"/>
    <x v="4"/>
    <x v="4"/>
    <n v="469"/>
    <n v="75"/>
    <n v="13.15"/>
    <n v="986.25"/>
    <n v="-517.25"/>
  </r>
  <r>
    <x v="2"/>
    <x v="0"/>
    <x v="14"/>
    <n v="2737"/>
    <n v="93"/>
    <n v="6.49"/>
    <n v="603.57000000000005"/>
    <n v="2133.4299999999998"/>
  </r>
  <r>
    <x v="2"/>
    <x v="0"/>
    <x v="4"/>
    <n v="4305"/>
    <n v="156"/>
    <n v="13.15"/>
    <n v="2051.4"/>
    <n v="2253.6"/>
  </r>
  <r>
    <x v="2"/>
    <x v="4"/>
    <x v="9"/>
    <n v="2408"/>
    <n v="9"/>
    <n v="3.11"/>
    <n v="27.99"/>
    <n v="2380.0100000000002"/>
  </r>
  <r>
    <x v="8"/>
    <x v="2"/>
    <x v="15"/>
    <n v="1281"/>
    <n v="18"/>
    <n v="7.64"/>
    <n v="137.51999999999998"/>
    <n v="1143.48"/>
  </r>
  <r>
    <x v="0"/>
    <x v="1"/>
    <x v="1"/>
    <n v="12348"/>
    <n v="234"/>
    <n v="15"/>
    <n v="3510"/>
    <n v="8838"/>
  </r>
  <r>
    <x v="8"/>
    <x v="5"/>
    <x v="19"/>
    <n v="3689"/>
    <n v="312"/>
    <n v="10.38"/>
    <n v="3238.5600000000004"/>
    <n v="450.4399999999996"/>
  </r>
  <r>
    <x v="5"/>
    <x v="2"/>
    <x v="15"/>
    <n v="2870"/>
    <n v="300"/>
    <n v="7.64"/>
    <n v="2292"/>
    <n v="578"/>
  </r>
  <r>
    <x v="7"/>
    <x v="2"/>
    <x v="18"/>
    <n v="798"/>
    <n v="519"/>
    <n v="16.73"/>
    <n v="8682.8700000000008"/>
    <n v="-7884.8700000000008"/>
  </r>
  <r>
    <x v="3"/>
    <x v="0"/>
    <x v="20"/>
    <n v="2933"/>
    <n v="9"/>
    <n v="9"/>
    <n v="81"/>
    <n v="2852"/>
  </r>
  <r>
    <x v="6"/>
    <x v="1"/>
    <x v="2"/>
    <n v="2744"/>
    <n v="9"/>
    <n v="11.88"/>
    <n v="106.92"/>
    <n v="2637.08"/>
  </r>
  <r>
    <x v="0"/>
    <x v="2"/>
    <x v="5"/>
    <n v="9772"/>
    <n v="90"/>
    <n v="7.56"/>
    <n v="680.4"/>
    <n v="9091.6"/>
  </r>
  <r>
    <x v="5"/>
    <x v="5"/>
    <x v="4"/>
    <n v="1568"/>
    <n v="96"/>
    <n v="13.15"/>
    <n v="1262.4000000000001"/>
    <n v="305.59999999999991"/>
  </r>
  <r>
    <x v="7"/>
    <x v="2"/>
    <x v="10"/>
    <n v="11417"/>
    <n v="21"/>
    <n v="8.7899999999999991"/>
    <n v="184.58999999999997"/>
    <n v="11232.41"/>
  </r>
  <r>
    <x v="0"/>
    <x v="5"/>
    <x v="21"/>
    <n v="6748"/>
    <n v="48"/>
    <n v="5.6"/>
    <n v="268.79999999999995"/>
    <n v="6479.2"/>
  </r>
  <r>
    <x v="9"/>
    <x v="2"/>
    <x v="18"/>
    <n v="1407"/>
    <n v="72"/>
    <n v="16.73"/>
    <n v="1204.56"/>
    <n v="202.44000000000005"/>
  </r>
  <r>
    <x v="1"/>
    <x v="1"/>
    <x v="12"/>
    <n v="2023"/>
    <n v="168"/>
    <n v="7.16"/>
    <n v="1202.8800000000001"/>
    <n v="820.11999999999989"/>
  </r>
  <r>
    <x v="6"/>
    <x v="3"/>
    <x v="21"/>
    <n v="5236"/>
    <n v="51"/>
    <n v="5.6"/>
    <n v="285.59999999999997"/>
    <n v="4950.3999999999996"/>
  </r>
  <r>
    <x v="3"/>
    <x v="2"/>
    <x v="15"/>
    <n v="1925"/>
    <n v="192"/>
    <n v="7.64"/>
    <n v="1466.8799999999999"/>
    <n v="458.12000000000012"/>
  </r>
  <r>
    <x v="5"/>
    <x v="0"/>
    <x v="8"/>
    <n v="6608"/>
    <n v="225"/>
    <n v="11.7"/>
    <n v="2632.5"/>
    <n v="3975.5"/>
  </r>
  <r>
    <x v="4"/>
    <x v="5"/>
    <x v="21"/>
    <n v="8008"/>
    <n v="456"/>
    <n v="5.6"/>
    <n v="2553.6"/>
    <n v="5454.4"/>
  </r>
  <r>
    <x v="9"/>
    <x v="5"/>
    <x v="4"/>
    <n v="1428"/>
    <n v="93"/>
    <n v="13.15"/>
    <n v="1222.95"/>
    <n v="205.04999999999995"/>
  </r>
  <r>
    <x v="4"/>
    <x v="5"/>
    <x v="2"/>
    <n v="525"/>
    <n v="48"/>
    <n v="11.88"/>
    <n v="570.24"/>
    <n v="-45.240000000000009"/>
  </r>
  <r>
    <x v="4"/>
    <x v="0"/>
    <x v="3"/>
    <n v="1505"/>
    <n v="102"/>
    <n v="6.47"/>
    <n v="659.93999999999994"/>
    <n v="845.06000000000006"/>
  </r>
  <r>
    <x v="5"/>
    <x v="1"/>
    <x v="0"/>
    <n v="6755"/>
    <n v="252"/>
    <n v="13.5"/>
    <n v="3402"/>
    <n v="3353"/>
  </r>
  <r>
    <x v="7"/>
    <x v="0"/>
    <x v="3"/>
    <n v="11571"/>
    <n v="138"/>
    <n v="6.47"/>
    <n v="892.86"/>
    <n v="10678.14"/>
  </r>
  <r>
    <x v="0"/>
    <x v="4"/>
    <x v="4"/>
    <n v="2541"/>
    <n v="90"/>
    <n v="13.15"/>
    <n v="1183.5"/>
    <n v="1357.5"/>
  </r>
  <r>
    <x v="3"/>
    <x v="0"/>
    <x v="0"/>
    <n v="1526"/>
    <n v="240"/>
    <n v="13.5"/>
    <n v="3240"/>
    <n v="-1714"/>
  </r>
  <r>
    <x v="0"/>
    <x v="4"/>
    <x v="2"/>
    <n v="6125"/>
    <n v="102"/>
    <n v="11.88"/>
    <n v="1211.76"/>
    <n v="4913.24"/>
  </r>
  <r>
    <x v="3"/>
    <x v="1"/>
    <x v="18"/>
    <n v="847"/>
    <n v="129"/>
    <n v="16.73"/>
    <n v="2158.17"/>
    <n v="-1311.17"/>
  </r>
  <r>
    <x v="1"/>
    <x v="1"/>
    <x v="18"/>
    <n v="4753"/>
    <n v="300"/>
    <n v="16.73"/>
    <n v="5019"/>
    <n v="-266"/>
  </r>
  <r>
    <x v="4"/>
    <x v="4"/>
    <x v="5"/>
    <n v="959"/>
    <n v="135"/>
    <n v="7.56"/>
    <n v="1020.5999999999999"/>
    <n v="-61.599999999999909"/>
  </r>
  <r>
    <x v="5"/>
    <x v="1"/>
    <x v="17"/>
    <n v="2793"/>
    <n v="114"/>
    <n v="4.97"/>
    <n v="566.57999999999993"/>
    <n v="2226.42"/>
  </r>
  <r>
    <x v="5"/>
    <x v="1"/>
    <x v="8"/>
    <n v="4606"/>
    <n v="63"/>
    <n v="11.7"/>
    <n v="737.09999999999991"/>
    <n v="3868.9"/>
  </r>
  <r>
    <x v="5"/>
    <x v="2"/>
    <x v="12"/>
    <n v="5551"/>
    <n v="252"/>
    <n v="7.16"/>
    <n v="1804.32"/>
    <n v="3746.6800000000003"/>
  </r>
  <r>
    <x v="9"/>
    <x v="2"/>
    <x v="1"/>
    <n v="6657"/>
    <n v="303"/>
    <n v="15"/>
    <n v="4545"/>
    <n v="2112"/>
  </r>
  <r>
    <x v="5"/>
    <x v="3"/>
    <x v="9"/>
    <n v="4438"/>
    <n v="246"/>
    <n v="3.11"/>
    <n v="765.06"/>
    <n v="3672.94"/>
  </r>
  <r>
    <x v="1"/>
    <x v="4"/>
    <x v="7"/>
    <n v="168"/>
    <n v="84"/>
    <n v="9.77"/>
    <n v="820.68"/>
    <n v="-652.67999999999995"/>
  </r>
  <r>
    <x v="5"/>
    <x v="5"/>
    <x v="9"/>
    <n v="7777"/>
    <n v="39"/>
    <n v="3.11"/>
    <n v="121.28999999999999"/>
    <n v="7655.71"/>
  </r>
  <r>
    <x v="6"/>
    <x v="2"/>
    <x v="9"/>
    <n v="3339"/>
    <n v="348"/>
    <n v="3.11"/>
    <n v="1082.28"/>
    <n v="2256.7200000000003"/>
  </r>
  <r>
    <x v="5"/>
    <x v="0"/>
    <x v="5"/>
    <n v="6391"/>
    <n v="48"/>
    <n v="7.56"/>
    <n v="362.88"/>
    <n v="6028.12"/>
  </r>
  <r>
    <x v="6"/>
    <x v="0"/>
    <x v="7"/>
    <n v="518"/>
    <n v="75"/>
    <n v="9.77"/>
    <n v="732.75"/>
    <n v="-214.75"/>
  </r>
  <r>
    <x v="5"/>
    <x v="4"/>
    <x v="19"/>
    <n v="5677"/>
    <n v="258"/>
    <n v="10.38"/>
    <n v="2678.0400000000004"/>
    <n v="2998.9599999999996"/>
  </r>
  <r>
    <x v="4"/>
    <x v="3"/>
    <x v="9"/>
    <n v="6048"/>
    <n v="27"/>
    <n v="3.11"/>
    <n v="83.97"/>
    <n v="5964.03"/>
  </r>
  <r>
    <x v="1"/>
    <x v="4"/>
    <x v="1"/>
    <n v="3752"/>
    <n v="213"/>
    <n v="15"/>
    <n v="3195"/>
    <n v="557"/>
  </r>
  <r>
    <x v="6"/>
    <x v="1"/>
    <x v="12"/>
    <n v="4480"/>
    <n v="357"/>
    <n v="7.16"/>
    <n v="2556.12"/>
    <n v="1923.88"/>
  </r>
  <r>
    <x v="2"/>
    <x v="0"/>
    <x v="2"/>
    <n v="259"/>
    <n v="207"/>
    <n v="11.88"/>
    <n v="2459.1600000000003"/>
    <n v="-2200.1600000000003"/>
  </r>
  <r>
    <x v="1"/>
    <x v="0"/>
    <x v="0"/>
    <n v="42"/>
    <n v="150"/>
    <n v="13.5"/>
    <n v="2025"/>
    <n v="-1983"/>
  </r>
  <r>
    <x v="3"/>
    <x v="2"/>
    <x v="21"/>
    <n v="98"/>
    <n v="204"/>
    <n v="5.6"/>
    <n v="1142.3999999999999"/>
    <n v="-1044.3999999999999"/>
  </r>
  <r>
    <x v="5"/>
    <x v="1"/>
    <x v="18"/>
    <n v="2478"/>
    <n v="21"/>
    <n v="16.73"/>
    <n v="351.33"/>
    <n v="2126.67"/>
  </r>
  <r>
    <x v="3"/>
    <x v="5"/>
    <x v="5"/>
    <n v="7847"/>
    <n v="174"/>
    <n v="7.56"/>
    <n v="1315.4399999999998"/>
    <n v="6531.56"/>
  </r>
  <r>
    <x v="7"/>
    <x v="0"/>
    <x v="9"/>
    <n v="9926"/>
    <n v="201"/>
    <n v="3.11"/>
    <n v="625.11"/>
    <n v="9300.89"/>
  </r>
  <r>
    <x v="1"/>
    <x v="4"/>
    <x v="11"/>
    <n v="819"/>
    <n v="510"/>
    <n v="9.33"/>
    <n v="4758.3"/>
    <n v="-3939.3"/>
  </r>
  <r>
    <x v="4"/>
    <x v="3"/>
    <x v="12"/>
    <n v="3052"/>
    <n v="378"/>
    <n v="7.16"/>
    <n v="2706.48"/>
    <n v="345.52"/>
  </r>
  <r>
    <x v="2"/>
    <x v="5"/>
    <x v="20"/>
    <n v="6832"/>
    <n v="27"/>
    <n v="9"/>
    <n v="243"/>
    <n v="6589"/>
  </r>
  <r>
    <x v="7"/>
    <x v="3"/>
    <x v="10"/>
    <n v="2016"/>
    <n v="117"/>
    <n v="8.7899999999999991"/>
    <n v="1028.4299999999998"/>
    <n v="987.57000000000016"/>
  </r>
  <r>
    <x v="4"/>
    <x v="4"/>
    <x v="20"/>
    <n v="7322"/>
    <n v="36"/>
    <n v="9"/>
    <n v="324"/>
    <n v="6998"/>
  </r>
  <r>
    <x v="1"/>
    <x v="1"/>
    <x v="5"/>
    <n v="357"/>
    <n v="126"/>
    <n v="7.56"/>
    <n v="952.56"/>
    <n v="-595.55999999999995"/>
  </r>
  <r>
    <x v="2"/>
    <x v="3"/>
    <x v="4"/>
    <n v="3192"/>
    <n v="72"/>
    <n v="13.15"/>
    <n v="946.80000000000007"/>
    <n v="2245.1999999999998"/>
  </r>
  <r>
    <x v="5"/>
    <x v="2"/>
    <x v="7"/>
    <n v="8435"/>
    <n v="42"/>
    <n v="9.77"/>
    <n v="410.34"/>
    <n v="8024.66"/>
  </r>
  <r>
    <x v="0"/>
    <x v="3"/>
    <x v="12"/>
    <n v="0"/>
    <n v="135"/>
    <n v="7.16"/>
    <n v="966.6"/>
    <n v="-966.6"/>
  </r>
  <r>
    <x v="5"/>
    <x v="5"/>
    <x v="17"/>
    <n v="8862"/>
    <n v="189"/>
    <n v="4.97"/>
    <n v="939.32999999999993"/>
    <n v="7922.67"/>
  </r>
  <r>
    <x v="4"/>
    <x v="0"/>
    <x v="19"/>
    <n v="3556"/>
    <n v="459"/>
    <n v="10.38"/>
    <n v="4764.42"/>
    <n v="-1208.42"/>
  </r>
  <r>
    <x v="6"/>
    <x v="5"/>
    <x v="16"/>
    <n v="7280"/>
    <n v="201"/>
    <n v="11.73"/>
    <n v="2357.73"/>
    <n v="4922.2700000000004"/>
  </r>
  <r>
    <x v="4"/>
    <x v="5"/>
    <x v="0"/>
    <n v="3402"/>
    <n v="366"/>
    <n v="13.5"/>
    <n v="4941"/>
    <n v="-1539"/>
  </r>
  <r>
    <x v="8"/>
    <x v="0"/>
    <x v="12"/>
    <n v="4592"/>
    <n v="324"/>
    <n v="7.16"/>
    <n v="2319.84"/>
    <n v="2272.16"/>
  </r>
  <r>
    <x v="2"/>
    <x v="1"/>
    <x v="16"/>
    <n v="7833"/>
    <n v="243"/>
    <n v="11.73"/>
    <n v="2850.3900000000003"/>
    <n v="4982.6099999999997"/>
  </r>
  <r>
    <x v="7"/>
    <x v="3"/>
    <x v="20"/>
    <n v="7651"/>
    <n v="213"/>
    <n v="9"/>
    <n v="1917"/>
    <n v="5734"/>
  </r>
  <r>
    <x v="0"/>
    <x v="1"/>
    <x v="0"/>
    <n v="2275"/>
    <n v="447"/>
    <n v="13.5"/>
    <n v="6034.5"/>
    <n v="-3759.5"/>
  </r>
  <r>
    <x v="0"/>
    <x v="4"/>
    <x v="11"/>
    <n v="5670"/>
    <n v="297"/>
    <n v="9.33"/>
    <n v="2771.01"/>
    <n v="2898.99"/>
  </r>
  <r>
    <x v="5"/>
    <x v="1"/>
    <x v="10"/>
    <n v="2135"/>
    <n v="27"/>
    <n v="8.7899999999999991"/>
    <n v="237.32999999999998"/>
    <n v="1897.67"/>
  </r>
  <r>
    <x v="0"/>
    <x v="5"/>
    <x v="14"/>
    <n v="2779"/>
    <n v="75"/>
    <n v="6.49"/>
    <n v="486.75"/>
    <n v="2292.25"/>
  </r>
  <r>
    <x v="9"/>
    <x v="3"/>
    <x v="5"/>
    <n v="12950"/>
    <n v="30"/>
    <n v="7.56"/>
    <n v="226.79999999999998"/>
    <n v="12723.2"/>
  </r>
  <r>
    <x v="5"/>
    <x v="2"/>
    <x v="3"/>
    <n v="2646"/>
    <n v="177"/>
    <n v="6.47"/>
    <n v="1145.19"/>
    <n v="1500.81"/>
  </r>
  <r>
    <x v="0"/>
    <x v="5"/>
    <x v="5"/>
    <n v="3794"/>
    <n v="159"/>
    <n v="7.56"/>
    <n v="1202.04"/>
    <n v="2591.96"/>
  </r>
  <r>
    <x v="8"/>
    <x v="1"/>
    <x v="5"/>
    <n v="819"/>
    <n v="306"/>
    <n v="7.56"/>
    <n v="2313.3599999999997"/>
    <n v="-1494.3599999999997"/>
  </r>
  <r>
    <x v="8"/>
    <x v="5"/>
    <x v="13"/>
    <n v="2583"/>
    <n v="18"/>
    <n v="10.62"/>
    <n v="191.16"/>
    <n v="2391.84"/>
  </r>
  <r>
    <x v="5"/>
    <x v="1"/>
    <x v="15"/>
    <n v="4585"/>
    <n v="240"/>
    <n v="7.64"/>
    <n v="1833.6"/>
    <n v="2751.4"/>
  </r>
  <r>
    <x v="6"/>
    <x v="5"/>
    <x v="5"/>
    <n v="1652"/>
    <n v="93"/>
    <n v="7.56"/>
    <n v="703.07999999999993"/>
    <n v="948.92000000000007"/>
  </r>
  <r>
    <x v="9"/>
    <x v="5"/>
    <x v="21"/>
    <n v="4991"/>
    <n v="9"/>
    <n v="5.6"/>
    <n v="50.4"/>
    <n v="4940.6000000000004"/>
  </r>
  <r>
    <x v="1"/>
    <x v="5"/>
    <x v="10"/>
    <n v="2009"/>
    <n v="219"/>
    <n v="8.7899999999999991"/>
    <n v="1925.0099999999998"/>
    <n v="83.990000000000236"/>
  </r>
  <r>
    <x v="7"/>
    <x v="3"/>
    <x v="7"/>
    <n v="1568"/>
    <n v="141"/>
    <n v="9.77"/>
    <n v="1377.57"/>
    <n v="190.43000000000006"/>
  </r>
  <r>
    <x v="3"/>
    <x v="0"/>
    <x v="13"/>
    <n v="3388"/>
    <n v="123"/>
    <n v="10.62"/>
    <n v="1306.26"/>
    <n v="2081.7399999999998"/>
  </r>
  <r>
    <x v="0"/>
    <x v="4"/>
    <x v="17"/>
    <n v="623"/>
    <n v="51"/>
    <n v="4.97"/>
    <n v="253.47"/>
    <n v="369.53"/>
  </r>
  <r>
    <x v="4"/>
    <x v="2"/>
    <x v="2"/>
    <n v="10073"/>
    <n v="120"/>
    <n v="11.88"/>
    <n v="1425.6000000000001"/>
    <n v="8647.4"/>
  </r>
  <r>
    <x v="1"/>
    <x v="3"/>
    <x v="21"/>
    <n v="1561"/>
    <n v="27"/>
    <n v="5.6"/>
    <n v="151.19999999999999"/>
    <n v="1409.8"/>
  </r>
  <r>
    <x v="2"/>
    <x v="2"/>
    <x v="18"/>
    <n v="11522"/>
    <n v="204"/>
    <n v="16.73"/>
    <n v="3412.92"/>
    <n v="8109.08"/>
  </r>
  <r>
    <x v="4"/>
    <x v="4"/>
    <x v="11"/>
    <n v="2317"/>
    <n v="123"/>
    <n v="9.33"/>
    <n v="1147.5899999999999"/>
    <n v="1169.4100000000001"/>
  </r>
  <r>
    <x v="9"/>
    <x v="0"/>
    <x v="19"/>
    <n v="3059"/>
    <n v="27"/>
    <n v="10.38"/>
    <n v="280.26000000000005"/>
    <n v="2778.74"/>
  </r>
  <r>
    <x v="3"/>
    <x v="0"/>
    <x v="21"/>
    <n v="2324"/>
    <n v="177"/>
    <n v="5.6"/>
    <n v="991.19999999999993"/>
    <n v="1332.8000000000002"/>
  </r>
  <r>
    <x v="8"/>
    <x v="3"/>
    <x v="21"/>
    <n v="4956"/>
    <n v="171"/>
    <n v="5.6"/>
    <n v="957.59999999999991"/>
    <n v="3998.4"/>
  </r>
  <r>
    <x v="9"/>
    <x v="5"/>
    <x v="15"/>
    <n v="5355"/>
    <n v="204"/>
    <n v="7.64"/>
    <n v="1558.56"/>
    <n v="3796.44"/>
  </r>
  <r>
    <x v="8"/>
    <x v="5"/>
    <x v="8"/>
    <n v="7259"/>
    <n v="276"/>
    <n v="11.7"/>
    <n v="3229.2"/>
    <n v="4029.8"/>
  </r>
  <r>
    <x v="1"/>
    <x v="0"/>
    <x v="21"/>
    <n v="6279"/>
    <n v="45"/>
    <n v="5.6"/>
    <n v="251.99999999999997"/>
    <n v="6027"/>
  </r>
  <r>
    <x v="0"/>
    <x v="4"/>
    <x v="12"/>
    <n v="2541"/>
    <n v="45"/>
    <n v="7.16"/>
    <n v="322.2"/>
    <n v="2218.8000000000002"/>
  </r>
  <r>
    <x v="4"/>
    <x v="1"/>
    <x v="18"/>
    <n v="3864"/>
    <n v="177"/>
    <n v="16.73"/>
    <n v="2961.21"/>
    <n v="902.79"/>
  </r>
  <r>
    <x v="6"/>
    <x v="2"/>
    <x v="11"/>
    <n v="6146"/>
    <n v="63"/>
    <n v="9.33"/>
    <n v="587.79"/>
    <n v="5558.21"/>
  </r>
  <r>
    <x v="2"/>
    <x v="3"/>
    <x v="3"/>
    <n v="2639"/>
    <n v="204"/>
    <n v="6.47"/>
    <n v="1319.8799999999999"/>
    <n v="1319.1200000000001"/>
  </r>
  <r>
    <x v="1"/>
    <x v="0"/>
    <x v="7"/>
    <n v="1890"/>
    <n v="195"/>
    <n v="9.77"/>
    <n v="1905.1499999999999"/>
    <n v="-15.149999999999864"/>
  </r>
  <r>
    <x v="5"/>
    <x v="5"/>
    <x v="8"/>
    <n v="1932"/>
    <n v="369"/>
    <n v="11.7"/>
    <n v="4317.3"/>
    <n v="-2385.3000000000002"/>
  </r>
  <r>
    <x v="8"/>
    <x v="5"/>
    <x v="4"/>
    <n v="6300"/>
    <n v="42"/>
    <n v="13.15"/>
    <n v="552.30000000000007"/>
    <n v="5747.7"/>
  </r>
  <r>
    <x v="4"/>
    <x v="0"/>
    <x v="0"/>
    <n v="560"/>
    <n v="81"/>
    <n v="13.5"/>
    <n v="1093.5"/>
    <n v="-533.5"/>
  </r>
  <r>
    <x v="2"/>
    <x v="0"/>
    <x v="21"/>
    <n v="2856"/>
    <n v="246"/>
    <n v="5.6"/>
    <n v="1377.6"/>
    <n v="1478.4"/>
  </r>
  <r>
    <x v="2"/>
    <x v="5"/>
    <x v="9"/>
    <n v="707"/>
    <n v="174"/>
    <n v="3.11"/>
    <n v="541.14"/>
    <n v="165.86"/>
  </r>
  <r>
    <x v="1"/>
    <x v="1"/>
    <x v="0"/>
    <n v="3598"/>
    <n v="81"/>
    <n v="13.5"/>
    <n v="1093.5"/>
    <n v="2504.5"/>
  </r>
  <r>
    <x v="0"/>
    <x v="1"/>
    <x v="7"/>
    <n v="6853"/>
    <n v="372"/>
    <n v="9.77"/>
    <n v="3634.44"/>
    <n v="3218.56"/>
  </r>
  <r>
    <x v="0"/>
    <x v="1"/>
    <x v="10"/>
    <n v="4725"/>
    <n v="174"/>
    <n v="8.7899999999999991"/>
    <n v="1529.4599999999998"/>
    <n v="3195.54"/>
  </r>
  <r>
    <x v="3"/>
    <x v="2"/>
    <x v="1"/>
    <n v="10304"/>
    <n v="84"/>
    <n v="15"/>
    <n v="1260"/>
    <n v="9044"/>
  </r>
  <r>
    <x v="3"/>
    <x v="5"/>
    <x v="10"/>
    <n v="1274"/>
    <n v="225"/>
    <n v="8.7899999999999991"/>
    <n v="1977.7499999999998"/>
    <n v="-703.74999999999977"/>
  </r>
  <r>
    <x v="6"/>
    <x v="2"/>
    <x v="0"/>
    <n v="1526"/>
    <n v="105"/>
    <n v="13.5"/>
    <n v="1417.5"/>
    <n v="108.5"/>
  </r>
  <r>
    <x v="0"/>
    <x v="3"/>
    <x v="19"/>
    <n v="3101"/>
    <n v="225"/>
    <n v="10.38"/>
    <n v="2335.5"/>
    <n v="765.5"/>
  </r>
  <r>
    <x v="7"/>
    <x v="0"/>
    <x v="8"/>
    <n v="1057"/>
    <n v="54"/>
    <n v="11.7"/>
    <n v="631.79999999999995"/>
    <n v="425.20000000000005"/>
  </r>
  <r>
    <x v="5"/>
    <x v="0"/>
    <x v="21"/>
    <n v="5306"/>
    <n v="0"/>
    <n v="5.6"/>
    <n v="0"/>
    <n v="5306"/>
  </r>
  <r>
    <x v="6"/>
    <x v="3"/>
    <x v="17"/>
    <n v="4018"/>
    <n v="171"/>
    <n v="4.97"/>
    <n v="849.87"/>
    <n v="3168.13"/>
  </r>
  <r>
    <x v="2"/>
    <x v="5"/>
    <x v="10"/>
    <n v="938"/>
    <n v="189"/>
    <n v="8.7899999999999991"/>
    <n v="1661.31"/>
    <n v="-723.31"/>
  </r>
  <r>
    <x v="5"/>
    <x v="4"/>
    <x v="3"/>
    <n v="1778"/>
    <n v="270"/>
    <n v="6.47"/>
    <n v="1746.8999999999999"/>
    <n v="31.100000000000136"/>
  </r>
  <r>
    <x v="4"/>
    <x v="3"/>
    <x v="0"/>
    <n v="1638"/>
    <n v="63"/>
    <n v="13.5"/>
    <n v="850.5"/>
    <n v="787.5"/>
  </r>
  <r>
    <x v="3"/>
    <x v="4"/>
    <x v="4"/>
    <n v="154"/>
    <n v="21"/>
    <n v="13.15"/>
    <n v="276.15000000000003"/>
    <n v="-122.15000000000003"/>
  </r>
  <r>
    <x v="5"/>
    <x v="0"/>
    <x v="7"/>
    <n v="9835"/>
    <n v="207"/>
    <n v="9.77"/>
    <n v="2022.3899999999999"/>
    <n v="7812.6100000000006"/>
  </r>
  <r>
    <x v="2"/>
    <x v="0"/>
    <x v="13"/>
    <n v="7273"/>
    <n v="96"/>
    <n v="10.62"/>
    <n v="1019.52"/>
    <n v="6253.48"/>
  </r>
  <r>
    <x v="6"/>
    <x v="3"/>
    <x v="7"/>
    <n v="6909"/>
    <n v="81"/>
    <n v="9.77"/>
    <n v="791.37"/>
    <n v="6117.63"/>
  </r>
  <r>
    <x v="2"/>
    <x v="3"/>
    <x v="17"/>
    <n v="3920"/>
    <n v="306"/>
    <n v="4.97"/>
    <n v="1520.82"/>
    <n v="2399.1800000000003"/>
  </r>
  <r>
    <x v="9"/>
    <x v="3"/>
    <x v="20"/>
    <n v="4858"/>
    <n v="279"/>
    <n v="9"/>
    <n v="2511"/>
    <n v="2347"/>
  </r>
  <r>
    <x v="7"/>
    <x v="4"/>
    <x v="2"/>
    <n v="3549"/>
    <n v="3"/>
    <n v="11.88"/>
    <n v="35.64"/>
    <n v="3513.36"/>
  </r>
  <r>
    <x v="5"/>
    <x v="3"/>
    <x v="18"/>
    <n v="966"/>
    <n v="198"/>
    <n v="16.73"/>
    <n v="3312.54"/>
    <n v="-2346.54"/>
  </r>
  <r>
    <x v="6"/>
    <x v="3"/>
    <x v="3"/>
    <n v="385"/>
    <n v="249"/>
    <n v="6.47"/>
    <n v="1611.03"/>
    <n v="-1226.03"/>
  </r>
  <r>
    <x v="4"/>
    <x v="5"/>
    <x v="10"/>
    <n v="2219"/>
    <n v="75"/>
    <n v="8.7899999999999991"/>
    <n v="659.24999999999989"/>
    <n v="1559.75"/>
  </r>
  <r>
    <x v="2"/>
    <x v="2"/>
    <x v="1"/>
    <n v="2954"/>
    <n v="189"/>
    <n v="15"/>
    <n v="2835"/>
    <n v="119"/>
  </r>
  <r>
    <x v="5"/>
    <x v="2"/>
    <x v="1"/>
    <n v="280"/>
    <n v="87"/>
    <n v="15"/>
    <n v="1305"/>
    <n v="-1025"/>
  </r>
  <r>
    <x v="3"/>
    <x v="2"/>
    <x v="0"/>
    <n v="6118"/>
    <n v="174"/>
    <n v="13.5"/>
    <n v="2349"/>
    <n v="3769"/>
  </r>
  <r>
    <x v="7"/>
    <x v="3"/>
    <x v="16"/>
    <n v="4802"/>
    <n v="36"/>
    <n v="11.73"/>
    <n v="422.28000000000003"/>
    <n v="4379.72"/>
  </r>
  <r>
    <x v="2"/>
    <x v="4"/>
    <x v="17"/>
    <n v="4137"/>
    <n v="60"/>
    <n v="4.97"/>
    <n v="298.2"/>
    <n v="3838.8"/>
  </r>
  <r>
    <x v="8"/>
    <x v="1"/>
    <x v="14"/>
    <n v="2023"/>
    <n v="78"/>
    <n v="6.49"/>
    <n v="506.22"/>
    <n v="1516.78"/>
  </r>
  <r>
    <x v="2"/>
    <x v="2"/>
    <x v="0"/>
    <n v="9051"/>
    <n v="57"/>
    <n v="13.5"/>
    <n v="769.5"/>
    <n v="8281.5"/>
  </r>
  <r>
    <x v="2"/>
    <x v="0"/>
    <x v="19"/>
    <n v="2919"/>
    <n v="45"/>
    <n v="10.38"/>
    <n v="467.1"/>
    <n v="2451.9"/>
  </r>
  <r>
    <x v="3"/>
    <x v="4"/>
    <x v="7"/>
    <n v="5915"/>
    <n v="3"/>
    <n v="9.77"/>
    <n v="29.31"/>
    <n v="5885.69"/>
  </r>
  <r>
    <x v="9"/>
    <x v="1"/>
    <x v="16"/>
    <n v="2562"/>
    <n v="6"/>
    <n v="11.73"/>
    <n v="70.38"/>
    <n v="2491.62"/>
  </r>
  <r>
    <x v="6"/>
    <x v="0"/>
    <x v="4"/>
    <n v="8813"/>
    <n v="21"/>
    <n v="13.15"/>
    <n v="276.15000000000003"/>
    <n v="8536.85"/>
  </r>
  <r>
    <x v="6"/>
    <x v="2"/>
    <x v="3"/>
    <n v="6111"/>
    <n v="3"/>
    <n v="6.47"/>
    <n v="19.41"/>
    <n v="6091.59"/>
  </r>
  <r>
    <x v="1"/>
    <x v="5"/>
    <x v="6"/>
    <n v="3507"/>
    <n v="288"/>
    <n v="8.65"/>
    <n v="2491.2000000000003"/>
    <n v="1015.7999999999997"/>
  </r>
  <r>
    <x v="4"/>
    <x v="2"/>
    <x v="11"/>
    <n v="4319"/>
    <n v="30"/>
    <n v="9.33"/>
    <n v="279.89999999999998"/>
    <n v="4039.1"/>
  </r>
  <r>
    <x v="0"/>
    <x v="4"/>
    <x v="21"/>
    <n v="609"/>
    <n v="87"/>
    <n v="5.6"/>
    <n v="487.2"/>
    <n v="121.80000000000001"/>
  </r>
  <r>
    <x v="0"/>
    <x v="3"/>
    <x v="18"/>
    <n v="6370"/>
    <n v="30"/>
    <n v="16.73"/>
    <n v="501.90000000000003"/>
    <n v="5868.1"/>
  </r>
  <r>
    <x v="6"/>
    <x v="4"/>
    <x v="15"/>
    <n v="5474"/>
    <n v="168"/>
    <n v="7.64"/>
    <n v="1283.52"/>
    <n v="4190.4799999999996"/>
  </r>
  <r>
    <x v="0"/>
    <x v="2"/>
    <x v="18"/>
    <n v="3164"/>
    <n v="306"/>
    <n v="16.73"/>
    <n v="5119.38"/>
    <n v="-1955.38"/>
  </r>
  <r>
    <x v="4"/>
    <x v="1"/>
    <x v="2"/>
    <n v="1302"/>
    <n v="402"/>
    <n v="11.88"/>
    <n v="4775.76"/>
    <n v="-3473.76"/>
  </r>
  <r>
    <x v="8"/>
    <x v="0"/>
    <x v="19"/>
    <n v="7308"/>
    <n v="327"/>
    <n v="10.38"/>
    <n v="3394.26"/>
    <n v="3913.74"/>
  </r>
  <r>
    <x v="0"/>
    <x v="0"/>
    <x v="18"/>
    <n v="6132"/>
    <n v="93"/>
    <n v="16.73"/>
    <n v="1555.89"/>
    <n v="4576.1099999999997"/>
  </r>
  <r>
    <x v="9"/>
    <x v="1"/>
    <x v="8"/>
    <n v="3472"/>
    <n v="96"/>
    <n v="11.7"/>
    <n v="1123.1999999999998"/>
    <n v="2348.8000000000002"/>
  </r>
  <r>
    <x v="1"/>
    <x v="3"/>
    <x v="3"/>
    <n v="9660"/>
    <n v="27"/>
    <n v="6.47"/>
    <n v="174.69"/>
    <n v="9485.31"/>
  </r>
  <r>
    <x v="2"/>
    <x v="4"/>
    <x v="21"/>
    <n v="2436"/>
    <n v="99"/>
    <n v="5.6"/>
    <n v="554.4"/>
    <n v="1881.6"/>
  </r>
  <r>
    <x v="2"/>
    <x v="4"/>
    <x v="5"/>
    <n v="9506"/>
    <n v="87"/>
    <n v="7.56"/>
    <n v="657.71999999999991"/>
    <n v="8848.2800000000007"/>
  </r>
  <r>
    <x v="9"/>
    <x v="0"/>
    <x v="20"/>
    <n v="245"/>
    <n v="288"/>
    <n v="9"/>
    <n v="2592"/>
    <n v="-2347"/>
  </r>
  <r>
    <x v="1"/>
    <x v="1"/>
    <x v="13"/>
    <n v="2702"/>
    <n v="363"/>
    <n v="10.62"/>
    <n v="3855.0599999999995"/>
    <n v="-1153.0599999999995"/>
  </r>
  <r>
    <x v="9"/>
    <x v="5"/>
    <x v="9"/>
    <n v="700"/>
    <n v="87"/>
    <n v="3.11"/>
    <n v="270.57"/>
    <n v="429.43"/>
  </r>
  <r>
    <x v="4"/>
    <x v="5"/>
    <x v="9"/>
    <n v="3759"/>
    <n v="150"/>
    <n v="3.11"/>
    <n v="466.5"/>
    <n v="3292.5"/>
  </r>
  <r>
    <x v="7"/>
    <x v="1"/>
    <x v="9"/>
    <n v="1589"/>
    <n v="303"/>
    <n v="3.11"/>
    <n v="942.32999999999993"/>
    <n v="646.67000000000007"/>
  </r>
  <r>
    <x v="5"/>
    <x v="1"/>
    <x v="19"/>
    <n v="5194"/>
    <n v="288"/>
    <n v="10.38"/>
    <n v="2989.44"/>
    <n v="2204.56"/>
  </r>
  <r>
    <x v="9"/>
    <x v="2"/>
    <x v="11"/>
    <n v="945"/>
    <n v="75"/>
    <n v="9.33"/>
    <n v="699.75"/>
    <n v="245.25"/>
  </r>
  <r>
    <x v="0"/>
    <x v="4"/>
    <x v="6"/>
    <n v="1988"/>
    <n v="39"/>
    <n v="8.65"/>
    <n v="337.35"/>
    <n v="1650.65"/>
  </r>
  <r>
    <x v="4"/>
    <x v="5"/>
    <x v="1"/>
    <n v="6734"/>
    <n v="123"/>
    <n v="15"/>
    <n v="1845"/>
    <n v="4889"/>
  </r>
  <r>
    <x v="0"/>
    <x v="2"/>
    <x v="2"/>
    <n v="217"/>
    <n v="36"/>
    <n v="11.88"/>
    <n v="427.68"/>
    <n v="-210.68"/>
  </r>
  <r>
    <x v="6"/>
    <x v="5"/>
    <x v="7"/>
    <n v="6279"/>
    <n v="237"/>
    <n v="9.77"/>
    <n v="2315.4899999999998"/>
    <n v="3963.51"/>
  </r>
  <r>
    <x v="0"/>
    <x v="2"/>
    <x v="11"/>
    <n v="4424"/>
    <n v="201"/>
    <n v="9.33"/>
    <n v="1875.33"/>
    <n v="2548.67"/>
  </r>
  <r>
    <x v="7"/>
    <x v="2"/>
    <x v="9"/>
    <n v="189"/>
    <n v="48"/>
    <n v="3.11"/>
    <n v="149.28"/>
    <n v="39.72"/>
  </r>
  <r>
    <x v="6"/>
    <x v="1"/>
    <x v="7"/>
    <n v="490"/>
    <n v="84"/>
    <n v="9.77"/>
    <n v="820.68"/>
    <n v="-330.67999999999995"/>
  </r>
  <r>
    <x v="1"/>
    <x v="0"/>
    <x v="20"/>
    <n v="434"/>
    <n v="87"/>
    <n v="9"/>
    <n v="783"/>
    <n v="-349"/>
  </r>
  <r>
    <x v="5"/>
    <x v="4"/>
    <x v="0"/>
    <n v="10129"/>
    <n v="312"/>
    <n v="13.5"/>
    <n v="4212"/>
    <n v="5917"/>
  </r>
  <r>
    <x v="8"/>
    <x v="3"/>
    <x v="19"/>
    <n v="1652"/>
    <n v="102"/>
    <n v="10.38"/>
    <n v="1058.76"/>
    <n v="593.24"/>
  </r>
  <r>
    <x v="1"/>
    <x v="4"/>
    <x v="20"/>
    <n v="6433"/>
    <n v="78"/>
    <n v="9"/>
    <n v="702"/>
    <n v="5731"/>
  </r>
  <r>
    <x v="8"/>
    <x v="5"/>
    <x v="14"/>
    <n v="2212"/>
    <n v="117"/>
    <n v="6.49"/>
    <n v="759.33"/>
    <n v="1452.67"/>
  </r>
  <r>
    <x v="3"/>
    <x v="1"/>
    <x v="15"/>
    <n v="609"/>
    <n v="99"/>
    <n v="7.64"/>
    <n v="756.36"/>
    <n v="-147.36000000000001"/>
  </r>
  <r>
    <x v="0"/>
    <x v="1"/>
    <x v="17"/>
    <n v="1638"/>
    <n v="48"/>
    <n v="4.97"/>
    <n v="238.56"/>
    <n v="1399.44"/>
  </r>
  <r>
    <x v="5"/>
    <x v="5"/>
    <x v="16"/>
    <n v="3829"/>
    <n v="24"/>
    <n v="11.73"/>
    <n v="281.52"/>
    <n v="3547.48"/>
  </r>
  <r>
    <x v="0"/>
    <x v="3"/>
    <x v="16"/>
    <n v="5775"/>
    <n v="42"/>
    <n v="11.73"/>
    <n v="492.66"/>
    <n v="5282.34"/>
  </r>
  <r>
    <x v="4"/>
    <x v="1"/>
    <x v="13"/>
    <n v="1071"/>
    <n v="270"/>
    <n v="10.62"/>
    <n v="2867.3999999999996"/>
    <n v="-1796.3999999999996"/>
  </r>
  <r>
    <x v="1"/>
    <x v="2"/>
    <x v="14"/>
    <n v="5019"/>
    <n v="150"/>
    <n v="6.49"/>
    <n v="973.5"/>
    <n v="4045.5"/>
  </r>
  <r>
    <x v="7"/>
    <x v="0"/>
    <x v="16"/>
    <n v="2863"/>
    <n v="42"/>
    <n v="11.73"/>
    <n v="492.66"/>
    <n v="2370.34"/>
  </r>
  <r>
    <x v="0"/>
    <x v="1"/>
    <x v="12"/>
    <n v="1617"/>
    <n v="126"/>
    <n v="7.16"/>
    <n v="902.16"/>
    <n v="714.84"/>
  </r>
  <r>
    <x v="4"/>
    <x v="0"/>
    <x v="21"/>
    <n v="6818"/>
    <n v="6"/>
    <n v="5.6"/>
    <n v="33.599999999999994"/>
    <n v="6784.4"/>
  </r>
  <r>
    <x v="8"/>
    <x v="1"/>
    <x v="16"/>
    <n v="6657"/>
    <n v="276"/>
    <n v="11.73"/>
    <n v="3237.48"/>
    <n v="3419.52"/>
  </r>
  <r>
    <x v="8"/>
    <x v="5"/>
    <x v="9"/>
    <n v="2919"/>
    <n v="93"/>
    <n v="3.11"/>
    <n v="289.22999999999996"/>
    <n v="2629.77"/>
  </r>
  <r>
    <x v="7"/>
    <x v="2"/>
    <x v="6"/>
    <n v="3094"/>
    <n v="246"/>
    <n v="8.65"/>
    <n v="2127.9"/>
    <n v="966.09999999999991"/>
  </r>
  <r>
    <x v="4"/>
    <x v="3"/>
    <x v="17"/>
    <n v="2989"/>
    <n v="3"/>
    <n v="4.97"/>
    <n v="14.91"/>
    <n v="2974.09"/>
  </r>
  <r>
    <x v="1"/>
    <x v="4"/>
    <x v="18"/>
    <n v="2268"/>
    <n v="63"/>
    <n v="16.73"/>
    <n v="1053.99"/>
    <n v="1214.01"/>
  </r>
  <r>
    <x v="6"/>
    <x v="1"/>
    <x v="6"/>
    <n v="4753"/>
    <n v="246"/>
    <n v="8.65"/>
    <n v="2127.9"/>
    <n v="2625.1"/>
  </r>
  <r>
    <x v="7"/>
    <x v="5"/>
    <x v="15"/>
    <n v="7511"/>
    <n v="120"/>
    <n v="7.64"/>
    <n v="916.8"/>
    <n v="6594.2"/>
  </r>
  <r>
    <x v="7"/>
    <x v="4"/>
    <x v="6"/>
    <n v="4326"/>
    <n v="348"/>
    <n v="8.65"/>
    <n v="3010.2000000000003"/>
    <n v="1315.7999999999997"/>
  </r>
  <r>
    <x v="3"/>
    <x v="5"/>
    <x v="14"/>
    <n v="4935"/>
    <n v="126"/>
    <n v="6.49"/>
    <n v="817.74"/>
    <n v="4117.26"/>
  </r>
  <r>
    <x v="4"/>
    <x v="1"/>
    <x v="0"/>
    <n v="4781"/>
    <n v="123"/>
    <n v="13.5"/>
    <n v="1660.5"/>
    <n v="3120.5"/>
  </r>
  <r>
    <x v="6"/>
    <x v="4"/>
    <x v="4"/>
    <n v="7483"/>
    <n v="45"/>
    <n v="13.15"/>
    <n v="591.75"/>
    <n v="6891.25"/>
  </r>
  <r>
    <x v="9"/>
    <x v="4"/>
    <x v="2"/>
    <n v="6860"/>
    <n v="126"/>
    <n v="11.88"/>
    <n v="1496.88"/>
    <n v="5363.12"/>
  </r>
  <r>
    <x v="0"/>
    <x v="0"/>
    <x v="12"/>
    <n v="9002"/>
    <n v="72"/>
    <n v="7.16"/>
    <n v="515.52"/>
    <n v="8486.48"/>
  </r>
  <r>
    <x v="4"/>
    <x v="2"/>
    <x v="12"/>
    <n v="1400"/>
    <n v="135"/>
    <n v="7.16"/>
    <n v="966.6"/>
    <n v="433.4"/>
  </r>
  <r>
    <x v="9"/>
    <x v="5"/>
    <x v="7"/>
    <n v="4053"/>
    <n v="24"/>
    <n v="9.77"/>
    <n v="234.48"/>
    <n v="3818.52"/>
  </r>
  <r>
    <x v="5"/>
    <x v="2"/>
    <x v="6"/>
    <n v="2149"/>
    <n v="117"/>
    <n v="8.65"/>
    <n v="1012.0500000000001"/>
    <n v="1136.9499999999998"/>
  </r>
  <r>
    <x v="8"/>
    <x v="3"/>
    <x v="12"/>
    <n v="3640"/>
    <n v="51"/>
    <n v="7.16"/>
    <n v="365.16"/>
    <n v="3274.84"/>
  </r>
  <r>
    <x v="7"/>
    <x v="3"/>
    <x v="14"/>
    <n v="630"/>
    <n v="36"/>
    <n v="6.49"/>
    <n v="233.64000000000001"/>
    <n v="396.36"/>
  </r>
  <r>
    <x v="2"/>
    <x v="1"/>
    <x v="18"/>
    <n v="2429"/>
    <n v="144"/>
    <n v="16.73"/>
    <n v="2409.12"/>
    <n v="19.880000000000109"/>
  </r>
  <r>
    <x v="2"/>
    <x v="2"/>
    <x v="4"/>
    <n v="2142"/>
    <n v="114"/>
    <n v="13.15"/>
    <n v="1499.1000000000001"/>
    <n v="642.89999999999986"/>
  </r>
  <r>
    <x v="5"/>
    <x v="0"/>
    <x v="0"/>
    <n v="6454"/>
    <n v="54"/>
    <n v="13.5"/>
    <n v="729"/>
    <n v="5725"/>
  </r>
  <r>
    <x v="5"/>
    <x v="0"/>
    <x v="10"/>
    <n v="4487"/>
    <n v="333"/>
    <n v="8.7899999999999991"/>
    <n v="2927.0699999999997"/>
    <n v="1559.9300000000003"/>
  </r>
  <r>
    <x v="8"/>
    <x v="0"/>
    <x v="2"/>
    <n v="938"/>
    <n v="366"/>
    <n v="11.88"/>
    <n v="4348.08"/>
    <n v="-3410.08"/>
  </r>
  <r>
    <x v="8"/>
    <x v="4"/>
    <x v="21"/>
    <n v="8841"/>
    <n v="303"/>
    <n v="5.6"/>
    <n v="1696.8"/>
    <n v="7144.2"/>
  </r>
  <r>
    <x v="7"/>
    <x v="3"/>
    <x v="5"/>
    <n v="4018"/>
    <n v="126"/>
    <n v="7.56"/>
    <n v="952.56"/>
    <n v="3065.44"/>
  </r>
  <r>
    <x v="3"/>
    <x v="0"/>
    <x v="16"/>
    <n v="714"/>
    <n v="231"/>
    <n v="11.73"/>
    <n v="2709.63"/>
    <n v="-1995.63"/>
  </r>
  <r>
    <x v="2"/>
    <x v="4"/>
    <x v="4"/>
    <n v="3850"/>
    <n v="102"/>
    <n v="13.15"/>
    <n v="1341.3"/>
    <n v="2508.6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6B6CF-3DA3-465C-AEA6-47CA2E92A9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B6:E20" firstHeaderRow="1" firstDataRow="2" firstDataCol="2"/>
  <pivotFields count="8">
    <pivotField axis="axisRow" compact="0" outline="0" showAll="0" measureFilter="1" sortType="a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outline="0" showAll="0">
      <items count="7">
        <item x="4"/>
        <item x="2"/>
        <item x="5"/>
        <item x="0"/>
        <item x="3"/>
        <item x="1"/>
        <item t="default"/>
      </items>
    </pivotField>
    <pivotField compact="0" outline="0" showAll="0"/>
    <pivotField dataField="1" compact="0" numFmtId="164" outline="0" showAll="0"/>
    <pivotField dataField="1" compact="0" numFmtId="3" outline="0" showAll="0"/>
    <pivotField compact="0" numFmtId="165" outline="0" showAll="0"/>
    <pivotField compact="0" numFmtId="165" outline="0" showAll="0"/>
    <pivotField compact="0" numFmtId="166" outline="0" showAll="0"/>
  </pivotFields>
  <rowFields count="2">
    <field x="1"/>
    <field x="0"/>
  </rowFields>
  <rowItems count="13">
    <i>
      <x/>
      <x v="5"/>
    </i>
    <i t="default">
      <x/>
    </i>
    <i>
      <x v="1"/>
      <x v="5"/>
    </i>
    <i t="default">
      <x v="1"/>
    </i>
    <i>
      <x v="2"/>
      <x v="5"/>
    </i>
    <i t="default">
      <x v="2"/>
    </i>
    <i>
      <x v="3"/>
      <x v="3"/>
    </i>
    <i t="default">
      <x v="3"/>
    </i>
    <i>
      <x v="4"/>
      <x/>
    </i>
    <i t="default">
      <x v="4"/>
    </i>
    <i>
      <x v="5"/>
      <x v="9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pivotTableStyleInfo name="PivotStyleLight16" showRowHeaders="1" showColHeaders="1" showRowStripes="0" showColStripes="0" showLastColumn="1"/>
  <filters count="1">
    <filter fld="0" type="sum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06E17-3F87-4F7E-83EC-C9B0A61AA6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H6:K20" firstHeaderRow="1" firstDataRow="2" firstDataCol="2"/>
  <pivotFields count="8">
    <pivotField axis="axisRow" compact="0" outline="0" showAll="0" measureFilter="1" sortType="ascending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compact="0" outline="0" showAll="0">
      <items count="7">
        <item x="4"/>
        <item x="2"/>
        <item x="5"/>
        <item x="0"/>
        <item x="3"/>
        <item x="1"/>
        <item t="default"/>
      </items>
    </pivotField>
    <pivotField compact="0" outline="0" showAll="0"/>
    <pivotField dataField="1" compact="0" numFmtId="164" outline="0" showAll="0"/>
    <pivotField dataField="1" compact="0" numFmtId="3" outline="0" showAll="0"/>
    <pivotField compact="0" numFmtId="165" outline="0" showAll="0"/>
    <pivotField compact="0" numFmtId="165" outline="0" showAll="0"/>
    <pivotField compact="0" numFmtId="166" outline="0" showAll="0"/>
  </pivotFields>
  <rowFields count="2">
    <field x="1"/>
    <field x="0"/>
  </rowFields>
  <rowItems count="13">
    <i>
      <x/>
      <x v="2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8"/>
    </i>
    <i t="default">
      <x v="3"/>
    </i>
    <i>
      <x v="4"/>
      <x v="2"/>
    </i>
    <i t="default">
      <x v="4"/>
    </i>
    <i>
      <x v="5"/>
      <x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4"/>
    <dataField name="Sum of Units" fld="4" baseField="0" baseItem="0" numFmtId="3"/>
  </dataFields>
  <pivotTableStyleInfo name="PivotStyleLight16" showRowHeaders="1" showColHeaders="1" showRowStripes="0" showColStripes="0" showLastColumn="1"/>
  <filters count="1">
    <filter fld="0" type="sum" evalOrder="-1" id="3" iMeasureFld="0">
      <autoFilter ref="A1">
        <filterColumn colId="0">
          <top10 top="0"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F77B4-9D64-4042-9548-A16E0E625E3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G5:I29" firstHeaderRow="1" firstDataRow="2" firstDataCol="1" rowPageCount="1" colPageCount="1"/>
  <pivotFields count="8">
    <pivotField compact="0" outline="0" showAll="0"/>
    <pivotField axis="axisPage" compact="0" outline="0" showAll="0">
      <items count="7">
        <item x="4"/>
        <item x="2"/>
        <item x="5"/>
        <item x="0"/>
        <item x="3"/>
        <item x="1"/>
        <item t="default"/>
      </items>
    </pivotField>
    <pivotField axis="axisRow" compact="0" outline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164" outline="0" showAll="0"/>
    <pivotField compact="0" numFmtId="3" outline="0" showAll="0"/>
    <pivotField compact="0" numFmtId="165" outline="0" showAll="0"/>
    <pivotField compact="0" numFmtId="165" outline="0" showAll="0"/>
    <pivotField dataField="1" compact="0" numFmtId="166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Amount" fld="3" baseField="2" baseItem="0" numFmtId="164"/>
    <dataField name="Sum of Profit" fld="7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DA228-0B1F-45FA-8BE8-60A28F8867B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5:D29" firstHeaderRow="1" firstDataRow="2" firstDataCol="1" rowPageCount="1" colPageCount="1"/>
  <pivotFields count="8">
    <pivotField compact="0" outline="0" showAll="0"/>
    <pivotField axis="axisPage" compact="0" outline="0" showAll="0">
      <items count="7">
        <item x="4"/>
        <item x="2"/>
        <item x="5"/>
        <item x="0"/>
        <item x="3"/>
        <item x="1"/>
        <item t="default"/>
      </items>
    </pivotField>
    <pivotField axis="axisRow" compact="0" outline="0" showAll="0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compact="0" numFmtId="164" outline="0" showAll="0"/>
    <pivotField dataField="1" compact="0" numFmtId="3" outline="0" showAll="0"/>
    <pivotField dataField="1" compact="0" numFmtId="165" outline="0" showAll="0"/>
    <pivotField compact="0" numFmtId="165" outline="0" showAll="0"/>
    <pivotField compact="0" numFmtId="166" outline="0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Units" fld="4" baseField="0" baseItem="0" numFmtId="3"/>
    <dataField name="Sum of cost per unit" fld="5" baseField="0" baseItem="0" numFmtId="165"/>
    <dataField name="Sum of Amount" fld="3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B7EBA-0202-473A-A6B0-5DCF1B0D7B64}" name="DATA" displayName="DATA" ref="A1:H301" totalsRowShown="0" headerRowDxfId="11">
  <autoFilter ref="A1:H301" xr:uid="{4C7B7EBA-0202-473A-A6B0-5DCF1B0D7B64}"/>
  <tableColumns count="8">
    <tableColumn id="1" xr3:uid="{34BEB104-50DD-40B5-828C-38B86B1EFBF5}" name="Sales Person"/>
    <tableColumn id="2" xr3:uid="{7BD82F9C-6D52-4FED-B991-73DC424CC5F4}" name="Geography"/>
    <tableColumn id="3" xr3:uid="{798266C1-A800-46A6-A7E3-9D24D4CFC00D}" name="Product"/>
    <tableColumn id="4" xr3:uid="{D91D3EA4-6633-4800-9C6A-AA412853D7A5}" name="Amount" dataDxfId="10"/>
    <tableColumn id="5" xr3:uid="{7E88F6D2-B683-48D3-A708-E598272CF605}" name="Units" dataDxfId="9"/>
    <tableColumn id="6" xr3:uid="{9CAD2882-3025-46C4-BB62-33F1EFEF63F9}" name="cost per unit" dataDxfId="8"/>
    <tableColumn id="7" xr3:uid="{A3D8218A-F844-43E7-9E0A-B9E1A02EB03C}" name="Total cost" dataDxfId="7">
      <calculatedColumnFormula>DATA[[#This Row],[Units]]*DATA[[#This Row],[cost per unit]]</calculatedColumnFormula>
    </tableColumn>
    <tableColumn id="8" xr3:uid="{0191501E-CACC-4856-A8F6-88E448985B37}" name="Profit" dataDxfId="6" dataCellStyle="Currency">
      <calculatedColumnFormula>DATA[[#This Row],[Amount]]-DATA[[#This Row],[Total cost]]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1CDA1F-5B5A-406A-A619-44FECE12CD15}" name="Table2" displayName="Table2" ref="B6:D12" totalsRowShown="0" headerRowDxfId="5">
  <autoFilter ref="B6:D12" xr:uid="{5E1CDA1F-5B5A-406A-A619-44FECE12CD15}"/>
  <tableColumns count="3">
    <tableColumn id="1" xr3:uid="{BBB6D6CD-E347-48FA-9233-77CFBEEB8288}" name="Country"/>
    <tableColumn id="2" xr3:uid="{10BEAAA2-DC66-4B9B-A87D-06CCF239904C}" name="Total sale" dataDxfId="4">
      <calculatedColumnFormula>SUMIF(Data!B:B,Table2[[#This Row],[Country]],Data!D:D)</calculatedColumnFormula>
    </tableColumn>
    <tableColumn id="3" xr3:uid="{7AE662A2-72DB-4520-BFD1-E79CBAB7C403}" name="Total unit">
      <calculatedColumnFormula>SUMIF(Data!B:B,Table2[[#This Row],[Country]],Data!E:E)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9666D8-9E0F-45A7-9D8B-3A4CFFE80A63}" name="Table4" displayName="Table4" ref="A4:C304" totalsRowShown="0" headerRowDxfId="3">
  <autoFilter ref="A4:C304" xr:uid="{229666D8-9E0F-45A7-9D8B-3A4CFFE80A63}"/>
  <tableColumns count="3">
    <tableColumn id="1" xr3:uid="{6BD017CC-6964-492C-9343-A668764468BB}" name="Geography"/>
    <tableColumn id="2" xr3:uid="{5740DFC8-393C-44AA-A852-0125013C8076}" name="Amount" dataDxfId="2"/>
    <tableColumn id="3" xr3:uid="{83AE54FF-A393-420E-AD56-973542C98AB9}" name="Unit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F2E0-9147-4478-8212-92BC7BBB48D2}">
  <dimension ref="A1:L301"/>
  <sheetViews>
    <sheetView showGridLines="0" showRowColHeaders="0" workbookViewId="0">
      <selection activeCell="J40" sqref="J40"/>
    </sheetView>
  </sheetViews>
  <sheetFormatPr defaultRowHeight="14.4" x14ac:dyDescent="0.3"/>
  <cols>
    <col min="1" max="1" width="15.109375" bestFit="1" customWidth="1"/>
    <col min="2" max="2" width="14.6640625" bestFit="1" customWidth="1"/>
    <col min="3" max="3" width="20.21875" bestFit="1" customWidth="1"/>
    <col min="4" max="4" width="12.33203125" bestFit="1" customWidth="1"/>
    <col min="5" max="5" width="9.77734375" bestFit="1" customWidth="1"/>
    <col min="6" max="6" width="11.44140625" bestFit="1" customWidth="1"/>
    <col min="7" max="7" width="9.109375" bestFit="1" customWidth="1"/>
    <col min="8" max="8" width="10" bestFit="1" customWidth="1"/>
    <col min="11" max="11" width="27.88671875" bestFit="1" customWidth="1"/>
    <col min="12" max="12" width="13.21875" bestFit="1" customWidth="1"/>
  </cols>
  <sheetData>
    <row r="1" spans="1:1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/>
    </row>
    <row r="2" spans="1:12" ht="17.399999999999999" x14ac:dyDescent="0.3">
      <c r="A2" t="s">
        <v>8</v>
      </c>
      <c r="B2" t="s">
        <v>9</v>
      </c>
      <c r="C2" t="s">
        <v>10</v>
      </c>
      <c r="D2" s="1">
        <v>1624</v>
      </c>
      <c r="E2" s="2">
        <v>114</v>
      </c>
      <c r="F2" s="3">
        <v>13.5</v>
      </c>
      <c r="G2" s="3">
        <f>DATA[[#This Row],[Units]]*DATA[[#This Row],[cost per unit]]</f>
        <v>1539</v>
      </c>
      <c r="H2" s="4">
        <f>DATA[[#This Row],[Amount]]-DATA[[#This Row],[Total cost]]</f>
        <v>85</v>
      </c>
      <c r="K2" s="8" t="s">
        <v>46</v>
      </c>
    </row>
    <row r="3" spans="1:12" x14ac:dyDescent="0.3">
      <c r="A3" t="s">
        <v>11</v>
      </c>
      <c r="B3" t="s">
        <v>12</v>
      </c>
      <c r="C3" t="s">
        <v>13</v>
      </c>
      <c r="D3" s="1">
        <v>6706</v>
      </c>
      <c r="E3" s="2">
        <v>459</v>
      </c>
      <c r="F3" s="3">
        <v>15</v>
      </c>
      <c r="G3" s="3">
        <f>DATA[[#This Row],[Units]]*DATA[[#This Row],[cost per unit]]</f>
        <v>6885</v>
      </c>
      <c r="H3" s="4">
        <f>DATA[[#This Row],[Amount]]-DATA[[#This Row],[Total cost]]</f>
        <v>-179</v>
      </c>
    </row>
    <row r="4" spans="1:12" x14ac:dyDescent="0.3">
      <c r="A4" t="s">
        <v>14</v>
      </c>
      <c r="B4" t="s">
        <v>12</v>
      </c>
      <c r="C4" t="s">
        <v>15</v>
      </c>
      <c r="D4" s="1">
        <v>959</v>
      </c>
      <c r="E4" s="2">
        <v>147</v>
      </c>
      <c r="F4" s="3">
        <v>11.88</v>
      </c>
      <c r="G4" s="3">
        <f>DATA[[#This Row],[Units]]*DATA[[#This Row],[cost per unit]]</f>
        <v>1746.3600000000001</v>
      </c>
      <c r="H4" s="4">
        <f>DATA[[#This Row],[Amount]]-DATA[[#This Row],[Total cost]]</f>
        <v>-787.36000000000013</v>
      </c>
      <c r="K4" t="s">
        <v>47</v>
      </c>
      <c r="L4" s="11">
        <f>AVERAGE(DATA[Amount])</f>
        <v>4136.2299999999996</v>
      </c>
    </row>
    <row r="5" spans="1:12" x14ac:dyDescent="0.3">
      <c r="A5" t="s">
        <v>16</v>
      </c>
      <c r="B5" t="s">
        <v>17</v>
      </c>
      <c r="C5" t="s">
        <v>18</v>
      </c>
      <c r="D5" s="1">
        <v>9632</v>
      </c>
      <c r="E5" s="2">
        <v>288</v>
      </c>
      <c r="F5" s="3">
        <v>6.47</v>
      </c>
      <c r="G5" s="3">
        <f>DATA[[#This Row],[Units]]*DATA[[#This Row],[cost per unit]]</f>
        <v>1863.36</v>
      </c>
      <c r="H5" s="4">
        <f>DATA[[#This Row],[Amount]]-DATA[[#This Row],[Total cost]]</f>
        <v>7768.64</v>
      </c>
      <c r="K5" t="s">
        <v>48</v>
      </c>
      <c r="L5" s="11">
        <f>MEDIAN(DATA[Amount])</f>
        <v>3437</v>
      </c>
    </row>
    <row r="6" spans="1:12" x14ac:dyDescent="0.3">
      <c r="A6" t="s">
        <v>19</v>
      </c>
      <c r="B6" t="s">
        <v>20</v>
      </c>
      <c r="C6" t="s">
        <v>21</v>
      </c>
      <c r="D6" s="1">
        <v>2100</v>
      </c>
      <c r="E6" s="2">
        <v>414</v>
      </c>
      <c r="F6" s="3">
        <v>13.15</v>
      </c>
      <c r="G6" s="3">
        <f>DATA[[#This Row],[Units]]*DATA[[#This Row],[cost per unit]]</f>
        <v>5444.1</v>
      </c>
      <c r="H6" s="4">
        <f>DATA[[#This Row],[Amount]]-DATA[[#This Row],[Total cost]]</f>
        <v>-3344.1000000000004</v>
      </c>
      <c r="K6" t="s">
        <v>49</v>
      </c>
      <c r="L6" s="11">
        <f>MIN(DATA[Amount])</f>
        <v>0</v>
      </c>
    </row>
    <row r="7" spans="1:12" x14ac:dyDescent="0.3">
      <c r="A7" t="s">
        <v>8</v>
      </c>
      <c r="B7" t="s">
        <v>12</v>
      </c>
      <c r="C7" t="s">
        <v>22</v>
      </c>
      <c r="D7" s="1">
        <v>8869</v>
      </c>
      <c r="E7" s="2">
        <v>432</v>
      </c>
      <c r="F7" s="3">
        <v>7.56</v>
      </c>
      <c r="G7" s="3">
        <f>DATA[[#This Row],[Units]]*DATA[[#This Row],[cost per unit]]</f>
        <v>3265.9199999999996</v>
      </c>
      <c r="H7" s="4">
        <f>DATA[[#This Row],[Amount]]-DATA[[#This Row],[Total cost]]</f>
        <v>5603.08</v>
      </c>
      <c r="K7" t="s">
        <v>50</v>
      </c>
      <c r="L7" s="11">
        <f>MAX(DATA[Amount])</f>
        <v>16184</v>
      </c>
    </row>
    <row r="8" spans="1:12" x14ac:dyDescent="0.3">
      <c r="A8" t="s">
        <v>19</v>
      </c>
      <c r="B8" t="s">
        <v>23</v>
      </c>
      <c r="C8" t="s">
        <v>24</v>
      </c>
      <c r="D8" s="1">
        <v>2681</v>
      </c>
      <c r="E8" s="2">
        <v>54</v>
      </c>
      <c r="F8" s="3">
        <v>8.65</v>
      </c>
      <c r="G8" s="3">
        <f>DATA[[#This Row],[Units]]*DATA[[#This Row],[cost per unit]]</f>
        <v>467.1</v>
      </c>
      <c r="H8" s="4">
        <f>DATA[[#This Row],[Amount]]-DATA[[#This Row],[Total cost]]</f>
        <v>2213.9</v>
      </c>
      <c r="L8" s="11"/>
    </row>
    <row r="9" spans="1:12" x14ac:dyDescent="0.3">
      <c r="A9" t="s">
        <v>11</v>
      </c>
      <c r="B9" t="s">
        <v>12</v>
      </c>
      <c r="C9" t="s">
        <v>25</v>
      </c>
      <c r="D9" s="1">
        <v>5012</v>
      </c>
      <c r="E9" s="2">
        <v>210</v>
      </c>
      <c r="F9" s="3">
        <v>9.77</v>
      </c>
      <c r="G9" s="3">
        <f>DATA[[#This Row],[Units]]*DATA[[#This Row],[cost per unit]]</f>
        <v>2051.6999999999998</v>
      </c>
      <c r="H9" s="4">
        <f>DATA[[#This Row],[Amount]]-DATA[[#This Row],[Total cost]]</f>
        <v>2960.3</v>
      </c>
      <c r="K9" t="s">
        <v>51</v>
      </c>
      <c r="L9" s="11">
        <f>_xlfn.PERCENTILE.EXC(DATA[Amount],0.25)</f>
        <v>1652</v>
      </c>
    </row>
    <row r="10" spans="1:12" x14ac:dyDescent="0.3">
      <c r="A10" t="s">
        <v>26</v>
      </c>
      <c r="B10" t="s">
        <v>23</v>
      </c>
      <c r="C10" t="s">
        <v>27</v>
      </c>
      <c r="D10" s="1">
        <v>1281</v>
      </c>
      <c r="E10" s="2">
        <v>75</v>
      </c>
      <c r="F10" s="3">
        <v>11.7</v>
      </c>
      <c r="G10" s="3">
        <f>DATA[[#This Row],[Units]]*DATA[[#This Row],[cost per unit]]</f>
        <v>877.5</v>
      </c>
      <c r="H10" s="4">
        <f>DATA[[#This Row],[Amount]]-DATA[[#This Row],[Total cost]]</f>
        <v>403.5</v>
      </c>
      <c r="K10" t="s">
        <v>52</v>
      </c>
      <c r="L10" s="11">
        <f>_xlfn.PERCENTILE.EXC(DATA[Amount],0.5)</f>
        <v>3437</v>
      </c>
    </row>
    <row r="11" spans="1:12" x14ac:dyDescent="0.3">
      <c r="A11" t="s">
        <v>28</v>
      </c>
      <c r="B11" t="s">
        <v>9</v>
      </c>
      <c r="C11" t="s">
        <v>27</v>
      </c>
      <c r="D11" s="1">
        <v>4991</v>
      </c>
      <c r="E11" s="2">
        <v>12</v>
      </c>
      <c r="F11" s="3">
        <v>11.7</v>
      </c>
      <c r="G11" s="3">
        <f>DATA[[#This Row],[Units]]*DATA[[#This Row],[cost per unit]]</f>
        <v>140.39999999999998</v>
      </c>
      <c r="H11" s="4">
        <f>DATA[[#This Row],[Amount]]-DATA[[#This Row],[Total cost]]</f>
        <v>4850.6000000000004</v>
      </c>
      <c r="K11" t="s">
        <v>53</v>
      </c>
      <c r="L11" s="11">
        <f>_xlfn.PERCENTILE.EXC(DATA[Amount],0.75)</f>
        <v>6245.75</v>
      </c>
    </row>
    <row r="12" spans="1:12" x14ac:dyDescent="0.3">
      <c r="A12" t="s">
        <v>29</v>
      </c>
      <c r="B12" t="s">
        <v>20</v>
      </c>
      <c r="C12" t="s">
        <v>21</v>
      </c>
      <c r="D12" s="1">
        <v>1785</v>
      </c>
      <c r="E12" s="2">
        <v>462</v>
      </c>
      <c r="F12" s="3">
        <v>13.15</v>
      </c>
      <c r="G12" s="3">
        <f>DATA[[#This Row],[Units]]*DATA[[#This Row],[cost per unit]]</f>
        <v>6075.3</v>
      </c>
      <c r="H12" s="4">
        <f>DATA[[#This Row],[Amount]]-DATA[[#This Row],[Total cost]]</f>
        <v>-4290.3</v>
      </c>
    </row>
    <row r="13" spans="1:12" x14ac:dyDescent="0.3">
      <c r="A13" t="s">
        <v>30</v>
      </c>
      <c r="B13" t="s">
        <v>9</v>
      </c>
      <c r="C13" t="s">
        <v>31</v>
      </c>
      <c r="D13" s="1">
        <v>3983</v>
      </c>
      <c r="E13" s="2">
        <v>144</v>
      </c>
      <c r="F13" s="3">
        <v>3.11</v>
      </c>
      <c r="G13" s="3">
        <f>DATA[[#This Row],[Units]]*DATA[[#This Row],[cost per unit]]</f>
        <v>447.84</v>
      </c>
      <c r="H13" s="4">
        <f>DATA[[#This Row],[Amount]]-DATA[[#This Row],[Total cost]]</f>
        <v>3535.16</v>
      </c>
    </row>
    <row r="14" spans="1:12" x14ac:dyDescent="0.3">
      <c r="A14" t="s">
        <v>14</v>
      </c>
      <c r="B14" t="s">
        <v>23</v>
      </c>
      <c r="C14" t="s">
        <v>32</v>
      </c>
      <c r="D14" s="1">
        <v>2646</v>
      </c>
      <c r="E14" s="2">
        <v>120</v>
      </c>
      <c r="F14" s="3">
        <v>8.7899999999999991</v>
      </c>
      <c r="G14" s="3">
        <f>DATA[[#This Row],[Units]]*DATA[[#This Row],[cost per unit]]</f>
        <v>1054.8</v>
      </c>
      <c r="H14" s="4">
        <f>DATA[[#This Row],[Amount]]-DATA[[#This Row],[Total cost]]</f>
        <v>1591.2</v>
      </c>
    </row>
    <row r="15" spans="1:12" x14ac:dyDescent="0.3">
      <c r="A15" t="s">
        <v>29</v>
      </c>
      <c r="B15" t="s">
        <v>33</v>
      </c>
      <c r="C15" t="s">
        <v>34</v>
      </c>
      <c r="D15" s="1">
        <v>252</v>
      </c>
      <c r="E15" s="2">
        <v>54</v>
      </c>
      <c r="F15" s="3">
        <v>9.33</v>
      </c>
      <c r="G15" s="3">
        <f>DATA[[#This Row],[Units]]*DATA[[#This Row],[cost per unit]]</f>
        <v>503.82</v>
      </c>
      <c r="H15" s="4">
        <f>DATA[[#This Row],[Amount]]-DATA[[#This Row],[Total cost]]</f>
        <v>-251.82</v>
      </c>
    </row>
    <row r="16" spans="1:12" x14ac:dyDescent="0.3">
      <c r="A16" t="s">
        <v>30</v>
      </c>
      <c r="B16" t="s">
        <v>12</v>
      </c>
      <c r="C16" t="s">
        <v>21</v>
      </c>
      <c r="D16" s="1">
        <v>2464</v>
      </c>
      <c r="E16" s="2">
        <v>234</v>
      </c>
      <c r="F16" s="3">
        <v>13.15</v>
      </c>
      <c r="G16" s="3">
        <f>DATA[[#This Row],[Units]]*DATA[[#This Row],[cost per unit]]</f>
        <v>3077.1</v>
      </c>
      <c r="H16" s="4">
        <f>DATA[[#This Row],[Amount]]-DATA[[#This Row],[Total cost]]</f>
        <v>-613.09999999999991</v>
      </c>
    </row>
    <row r="17" spans="1:8" x14ac:dyDescent="0.3">
      <c r="A17" t="s">
        <v>30</v>
      </c>
      <c r="B17" t="s">
        <v>12</v>
      </c>
      <c r="C17" t="s">
        <v>35</v>
      </c>
      <c r="D17" s="1">
        <v>2114</v>
      </c>
      <c r="E17" s="2">
        <v>66</v>
      </c>
      <c r="F17" s="3">
        <v>7.16</v>
      </c>
      <c r="G17" s="3">
        <f>DATA[[#This Row],[Units]]*DATA[[#This Row],[cost per unit]]</f>
        <v>472.56</v>
      </c>
      <c r="H17" s="4">
        <f>DATA[[#This Row],[Amount]]-DATA[[#This Row],[Total cost]]</f>
        <v>1641.44</v>
      </c>
    </row>
    <row r="18" spans="1:8" x14ac:dyDescent="0.3">
      <c r="A18" t="s">
        <v>19</v>
      </c>
      <c r="B18" t="s">
        <v>9</v>
      </c>
      <c r="C18" t="s">
        <v>24</v>
      </c>
      <c r="D18" s="1">
        <v>7693</v>
      </c>
      <c r="E18" s="2">
        <v>87</v>
      </c>
      <c r="F18" s="3">
        <v>8.65</v>
      </c>
      <c r="G18" s="3">
        <f>DATA[[#This Row],[Units]]*DATA[[#This Row],[cost per unit]]</f>
        <v>752.55000000000007</v>
      </c>
      <c r="H18" s="4">
        <f>DATA[[#This Row],[Amount]]-DATA[[#This Row],[Total cost]]</f>
        <v>6940.45</v>
      </c>
    </row>
    <row r="19" spans="1:8" x14ac:dyDescent="0.3">
      <c r="A19" t="s">
        <v>28</v>
      </c>
      <c r="B19" t="s">
        <v>33</v>
      </c>
      <c r="C19" t="s">
        <v>36</v>
      </c>
      <c r="D19" s="1">
        <v>15610</v>
      </c>
      <c r="E19" s="2">
        <v>339</v>
      </c>
      <c r="F19" s="3">
        <v>10.62</v>
      </c>
      <c r="G19" s="3">
        <f>DATA[[#This Row],[Units]]*DATA[[#This Row],[cost per unit]]</f>
        <v>3600.18</v>
      </c>
      <c r="H19" s="4">
        <f>DATA[[#This Row],[Amount]]-DATA[[#This Row],[Total cost]]</f>
        <v>12009.82</v>
      </c>
    </row>
    <row r="20" spans="1:8" x14ac:dyDescent="0.3">
      <c r="A20" t="s">
        <v>16</v>
      </c>
      <c r="B20" t="s">
        <v>33</v>
      </c>
      <c r="C20" t="s">
        <v>25</v>
      </c>
      <c r="D20" s="1">
        <v>336</v>
      </c>
      <c r="E20" s="2">
        <v>144</v>
      </c>
      <c r="F20" s="3">
        <v>9.77</v>
      </c>
      <c r="G20" s="3">
        <f>DATA[[#This Row],[Units]]*DATA[[#This Row],[cost per unit]]</f>
        <v>1406.8799999999999</v>
      </c>
      <c r="H20" s="4">
        <f>DATA[[#This Row],[Amount]]-DATA[[#This Row],[Total cost]]</f>
        <v>-1070.8799999999999</v>
      </c>
    </row>
    <row r="21" spans="1:8" x14ac:dyDescent="0.3">
      <c r="A21" t="s">
        <v>29</v>
      </c>
      <c r="B21" t="s">
        <v>20</v>
      </c>
      <c r="C21" t="s">
        <v>36</v>
      </c>
      <c r="D21" s="1">
        <v>9443</v>
      </c>
      <c r="E21" s="2">
        <v>162</v>
      </c>
      <c r="F21" s="3">
        <v>10.62</v>
      </c>
      <c r="G21" s="3">
        <f>DATA[[#This Row],[Units]]*DATA[[#This Row],[cost per unit]]</f>
        <v>1720.4399999999998</v>
      </c>
      <c r="H21" s="4">
        <f>DATA[[#This Row],[Amount]]-DATA[[#This Row],[Total cost]]</f>
        <v>7722.56</v>
      </c>
    </row>
    <row r="22" spans="1:8" x14ac:dyDescent="0.3">
      <c r="A22" t="s">
        <v>14</v>
      </c>
      <c r="B22" t="s">
        <v>33</v>
      </c>
      <c r="C22" t="s">
        <v>37</v>
      </c>
      <c r="D22" s="1">
        <v>8155</v>
      </c>
      <c r="E22" s="2">
        <v>90</v>
      </c>
      <c r="F22" s="3">
        <v>6.49</v>
      </c>
      <c r="G22" s="3">
        <f>DATA[[#This Row],[Units]]*DATA[[#This Row],[cost per unit]]</f>
        <v>584.1</v>
      </c>
      <c r="H22" s="4">
        <f>DATA[[#This Row],[Amount]]-DATA[[#This Row],[Total cost]]</f>
        <v>7570.9</v>
      </c>
    </row>
    <row r="23" spans="1:8" x14ac:dyDescent="0.3">
      <c r="A23" t="s">
        <v>11</v>
      </c>
      <c r="B23" t="s">
        <v>23</v>
      </c>
      <c r="C23" t="s">
        <v>37</v>
      </c>
      <c r="D23" s="1">
        <v>1701</v>
      </c>
      <c r="E23" s="2">
        <v>234</v>
      </c>
      <c r="F23" s="3">
        <v>6.49</v>
      </c>
      <c r="G23" s="3">
        <f>DATA[[#This Row],[Units]]*DATA[[#This Row],[cost per unit]]</f>
        <v>1518.66</v>
      </c>
      <c r="H23" s="4">
        <f>DATA[[#This Row],[Amount]]-DATA[[#This Row],[Total cost]]</f>
        <v>182.33999999999992</v>
      </c>
    </row>
    <row r="24" spans="1:8" x14ac:dyDescent="0.3">
      <c r="A24" t="s">
        <v>38</v>
      </c>
      <c r="B24" t="s">
        <v>23</v>
      </c>
      <c r="C24" t="s">
        <v>25</v>
      </c>
      <c r="D24" s="1">
        <v>2205</v>
      </c>
      <c r="E24" s="2">
        <v>141</v>
      </c>
      <c r="F24" s="3">
        <v>9.77</v>
      </c>
      <c r="G24" s="3">
        <f>DATA[[#This Row],[Units]]*DATA[[#This Row],[cost per unit]]</f>
        <v>1377.57</v>
      </c>
      <c r="H24" s="4">
        <f>DATA[[#This Row],[Amount]]-DATA[[#This Row],[Total cost]]</f>
        <v>827.43000000000006</v>
      </c>
    </row>
    <row r="25" spans="1:8" x14ac:dyDescent="0.3">
      <c r="A25" t="s">
        <v>11</v>
      </c>
      <c r="B25" t="s">
        <v>9</v>
      </c>
      <c r="C25" t="s">
        <v>39</v>
      </c>
      <c r="D25" s="1">
        <v>1771</v>
      </c>
      <c r="E25" s="2">
        <v>204</v>
      </c>
      <c r="F25" s="3">
        <v>7.64</v>
      </c>
      <c r="G25" s="3">
        <f>DATA[[#This Row],[Units]]*DATA[[#This Row],[cost per unit]]</f>
        <v>1558.56</v>
      </c>
      <c r="H25" s="4">
        <f>DATA[[#This Row],[Amount]]-DATA[[#This Row],[Total cost]]</f>
        <v>212.44000000000005</v>
      </c>
    </row>
    <row r="26" spans="1:8" x14ac:dyDescent="0.3">
      <c r="A26" t="s">
        <v>16</v>
      </c>
      <c r="B26" t="s">
        <v>12</v>
      </c>
      <c r="C26" t="s">
        <v>40</v>
      </c>
      <c r="D26" s="1">
        <v>2114</v>
      </c>
      <c r="E26" s="2">
        <v>186</v>
      </c>
      <c r="F26" s="3">
        <v>11.73</v>
      </c>
      <c r="G26" s="3">
        <f>DATA[[#This Row],[Units]]*DATA[[#This Row],[cost per unit]]</f>
        <v>2181.7800000000002</v>
      </c>
      <c r="H26" s="4">
        <f>DATA[[#This Row],[Amount]]-DATA[[#This Row],[Total cost]]</f>
        <v>-67.7800000000002</v>
      </c>
    </row>
    <row r="27" spans="1:8" x14ac:dyDescent="0.3">
      <c r="A27" t="s">
        <v>16</v>
      </c>
      <c r="B27" t="s">
        <v>17</v>
      </c>
      <c r="C27" t="s">
        <v>34</v>
      </c>
      <c r="D27" s="1">
        <v>10311</v>
      </c>
      <c r="E27" s="2">
        <v>231</v>
      </c>
      <c r="F27" s="3">
        <v>9.33</v>
      </c>
      <c r="G27" s="3">
        <f>DATA[[#This Row],[Units]]*DATA[[#This Row],[cost per unit]]</f>
        <v>2155.23</v>
      </c>
      <c r="H27" s="4">
        <f>DATA[[#This Row],[Amount]]-DATA[[#This Row],[Total cost]]</f>
        <v>8155.77</v>
      </c>
    </row>
    <row r="28" spans="1:8" x14ac:dyDescent="0.3">
      <c r="A28" t="s">
        <v>30</v>
      </c>
      <c r="B28" t="s">
        <v>20</v>
      </c>
      <c r="C28" t="s">
        <v>32</v>
      </c>
      <c r="D28" s="1">
        <v>21</v>
      </c>
      <c r="E28" s="2">
        <v>168</v>
      </c>
      <c r="F28" s="3">
        <v>8.7899999999999991</v>
      </c>
      <c r="G28" s="3">
        <f>DATA[[#This Row],[Units]]*DATA[[#This Row],[cost per unit]]</f>
        <v>1476.7199999999998</v>
      </c>
      <c r="H28" s="4">
        <f>DATA[[#This Row],[Amount]]-DATA[[#This Row],[Total cost]]</f>
        <v>-1455.7199999999998</v>
      </c>
    </row>
    <row r="29" spans="1:8" x14ac:dyDescent="0.3">
      <c r="A29" t="s">
        <v>38</v>
      </c>
      <c r="B29" t="s">
        <v>12</v>
      </c>
      <c r="C29" t="s">
        <v>36</v>
      </c>
      <c r="D29" s="1">
        <v>1974</v>
      </c>
      <c r="E29" s="2">
        <v>195</v>
      </c>
      <c r="F29" s="3">
        <v>10.62</v>
      </c>
      <c r="G29" s="3">
        <f>DATA[[#This Row],[Units]]*DATA[[#This Row],[cost per unit]]</f>
        <v>2070.8999999999996</v>
      </c>
      <c r="H29" s="4">
        <f>DATA[[#This Row],[Amount]]-DATA[[#This Row],[Total cost]]</f>
        <v>-96.899999999999636</v>
      </c>
    </row>
    <row r="30" spans="1:8" x14ac:dyDescent="0.3">
      <c r="A30" t="s">
        <v>28</v>
      </c>
      <c r="B30" t="s">
        <v>17</v>
      </c>
      <c r="C30" t="s">
        <v>37</v>
      </c>
      <c r="D30" s="1">
        <v>6314</v>
      </c>
      <c r="E30" s="2">
        <v>15</v>
      </c>
      <c r="F30" s="3">
        <v>6.49</v>
      </c>
      <c r="G30" s="3">
        <f>DATA[[#This Row],[Units]]*DATA[[#This Row],[cost per unit]]</f>
        <v>97.350000000000009</v>
      </c>
      <c r="H30" s="4">
        <f>DATA[[#This Row],[Amount]]-DATA[[#This Row],[Total cost]]</f>
        <v>6216.65</v>
      </c>
    </row>
    <row r="31" spans="1:8" x14ac:dyDescent="0.3">
      <c r="A31" t="s">
        <v>38</v>
      </c>
      <c r="B31" t="s">
        <v>9</v>
      </c>
      <c r="C31" t="s">
        <v>37</v>
      </c>
      <c r="D31" s="1">
        <v>4683</v>
      </c>
      <c r="E31" s="2">
        <v>30</v>
      </c>
      <c r="F31" s="3">
        <v>6.49</v>
      </c>
      <c r="G31" s="3">
        <f>DATA[[#This Row],[Units]]*DATA[[#This Row],[cost per unit]]</f>
        <v>194.70000000000002</v>
      </c>
      <c r="H31" s="4">
        <f>DATA[[#This Row],[Amount]]-DATA[[#This Row],[Total cost]]</f>
        <v>4488.3</v>
      </c>
    </row>
    <row r="32" spans="1:8" x14ac:dyDescent="0.3">
      <c r="A32" t="s">
        <v>16</v>
      </c>
      <c r="B32" t="s">
        <v>9</v>
      </c>
      <c r="C32" t="s">
        <v>41</v>
      </c>
      <c r="D32" s="1">
        <v>6398</v>
      </c>
      <c r="E32" s="2">
        <v>102</v>
      </c>
      <c r="F32" s="3">
        <v>4.97</v>
      </c>
      <c r="G32" s="3">
        <f>DATA[[#This Row],[Units]]*DATA[[#This Row],[cost per unit]]</f>
        <v>506.94</v>
      </c>
      <c r="H32" s="4">
        <f>DATA[[#This Row],[Amount]]-DATA[[#This Row],[Total cost]]</f>
        <v>5891.06</v>
      </c>
    </row>
    <row r="33" spans="1:8" x14ac:dyDescent="0.3">
      <c r="A33" t="s">
        <v>29</v>
      </c>
      <c r="B33" t="s">
        <v>12</v>
      </c>
      <c r="C33" t="s">
        <v>39</v>
      </c>
      <c r="D33" s="1">
        <v>553</v>
      </c>
      <c r="E33" s="2">
        <v>15</v>
      </c>
      <c r="F33" s="3">
        <v>7.64</v>
      </c>
      <c r="G33" s="3">
        <f>DATA[[#This Row],[Units]]*DATA[[#This Row],[cost per unit]]</f>
        <v>114.6</v>
      </c>
      <c r="H33" s="4">
        <f>DATA[[#This Row],[Amount]]-DATA[[#This Row],[Total cost]]</f>
        <v>438.4</v>
      </c>
    </row>
    <row r="34" spans="1:8" x14ac:dyDescent="0.3">
      <c r="A34" t="s">
        <v>11</v>
      </c>
      <c r="B34" t="s">
        <v>20</v>
      </c>
      <c r="C34" t="s">
        <v>10</v>
      </c>
      <c r="D34" s="1">
        <v>7021</v>
      </c>
      <c r="E34" s="2">
        <v>183</v>
      </c>
      <c r="F34" s="3">
        <v>13.5</v>
      </c>
      <c r="G34" s="3">
        <f>DATA[[#This Row],[Units]]*DATA[[#This Row],[cost per unit]]</f>
        <v>2470.5</v>
      </c>
      <c r="H34" s="4">
        <f>DATA[[#This Row],[Amount]]-DATA[[#This Row],[Total cost]]</f>
        <v>4550.5</v>
      </c>
    </row>
    <row r="35" spans="1:8" x14ac:dyDescent="0.3">
      <c r="A35" t="s">
        <v>8</v>
      </c>
      <c r="B35" t="s">
        <v>20</v>
      </c>
      <c r="C35" t="s">
        <v>25</v>
      </c>
      <c r="D35" s="1">
        <v>5817</v>
      </c>
      <c r="E35" s="2">
        <v>12</v>
      </c>
      <c r="F35" s="3">
        <v>9.77</v>
      </c>
      <c r="G35" s="3">
        <f>DATA[[#This Row],[Units]]*DATA[[#This Row],[cost per unit]]</f>
        <v>117.24</v>
      </c>
      <c r="H35" s="4">
        <f>DATA[[#This Row],[Amount]]-DATA[[#This Row],[Total cost]]</f>
        <v>5699.76</v>
      </c>
    </row>
    <row r="36" spans="1:8" x14ac:dyDescent="0.3">
      <c r="A36" t="s">
        <v>16</v>
      </c>
      <c r="B36" t="s">
        <v>20</v>
      </c>
      <c r="C36" t="s">
        <v>27</v>
      </c>
      <c r="D36" s="1">
        <v>3976</v>
      </c>
      <c r="E36" s="2">
        <v>72</v>
      </c>
      <c r="F36" s="3">
        <v>11.7</v>
      </c>
      <c r="G36" s="3">
        <f>DATA[[#This Row],[Units]]*DATA[[#This Row],[cost per unit]]</f>
        <v>842.4</v>
      </c>
      <c r="H36" s="4">
        <f>DATA[[#This Row],[Amount]]-DATA[[#This Row],[Total cost]]</f>
        <v>3133.6</v>
      </c>
    </row>
    <row r="37" spans="1:8" x14ac:dyDescent="0.3">
      <c r="A37" t="s">
        <v>19</v>
      </c>
      <c r="B37" t="s">
        <v>23</v>
      </c>
      <c r="C37" t="s">
        <v>42</v>
      </c>
      <c r="D37" s="1">
        <v>1134</v>
      </c>
      <c r="E37" s="2">
        <v>282</v>
      </c>
      <c r="F37" s="3">
        <v>16.73</v>
      </c>
      <c r="G37" s="3">
        <f>DATA[[#This Row],[Units]]*DATA[[#This Row],[cost per unit]]</f>
        <v>4717.8599999999997</v>
      </c>
      <c r="H37" s="4">
        <f>DATA[[#This Row],[Amount]]-DATA[[#This Row],[Total cost]]</f>
        <v>-3583.8599999999997</v>
      </c>
    </row>
    <row r="38" spans="1:8" x14ac:dyDescent="0.3">
      <c r="A38" t="s">
        <v>29</v>
      </c>
      <c r="B38" t="s">
        <v>20</v>
      </c>
      <c r="C38" t="s">
        <v>43</v>
      </c>
      <c r="D38" s="1">
        <v>6027</v>
      </c>
      <c r="E38" s="2">
        <v>144</v>
      </c>
      <c r="F38" s="3">
        <v>10.38</v>
      </c>
      <c r="G38" s="3">
        <f>DATA[[#This Row],[Units]]*DATA[[#This Row],[cost per unit]]</f>
        <v>1494.72</v>
      </c>
      <c r="H38" s="4">
        <f>DATA[[#This Row],[Amount]]-DATA[[#This Row],[Total cost]]</f>
        <v>4532.28</v>
      </c>
    </row>
    <row r="39" spans="1:8" x14ac:dyDescent="0.3">
      <c r="A39" t="s">
        <v>19</v>
      </c>
      <c r="B39" t="s">
        <v>9</v>
      </c>
      <c r="C39" t="s">
        <v>32</v>
      </c>
      <c r="D39" s="1">
        <v>1904</v>
      </c>
      <c r="E39" s="2">
        <v>405</v>
      </c>
      <c r="F39" s="3">
        <v>8.7899999999999991</v>
      </c>
      <c r="G39" s="3">
        <f>DATA[[#This Row],[Units]]*DATA[[#This Row],[cost per unit]]</f>
        <v>3559.95</v>
      </c>
      <c r="H39" s="4">
        <f>DATA[[#This Row],[Amount]]-DATA[[#This Row],[Total cost]]</f>
        <v>-1655.9499999999998</v>
      </c>
    </row>
    <row r="40" spans="1:8" x14ac:dyDescent="0.3">
      <c r="A40" t="s">
        <v>26</v>
      </c>
      <c r="B40" t="s">
        <v>33</v>
      </c>
      <c r="C40" t="s">
        <v>13</v>
      </c>
      <c r="D40" s="1">
        <v>3262</v>
      </c>
      <c r="E40" s="2">
        <v>75</v>
      </c>
      <c r="F40" s="3">
        <v>15</v>
      </c>
      <c r="G40" s="3">
        <f>DATA[[#This Row],[Units]]*DATA[[#This Row],[cost per unit]]</f>
        <v>1125</v>
      </c>
      <c r="H40" s="4">
        <f>DATA[[#This Row],[Amount]]-DATA[[#This Row],[Total cost]]</f>
        <v>2137</v>
      </c>
    </row>
    <row r="41" spans="1:8" x14ac:dyDescent="0.3">
      <c r="A41" t="s">
        <v>8</v>
      </c>
      <c r="B41" t="s">
        <v>33</v>
      </c>
      <c r="C41" t="s">
        <v>42</v>
      </c>
      <c r="D41" s="1">
        <v>2289</v>
      </c>
      <c r="E41" s="2">
        <v>135</v>
      </c>
      <c r="F41" s="3">
        <v>16.73</v>
      </c>
      <c r="G41" s="3">
        <f>DATA[[#This Row],[Units]]*DATA[[#This Row],[cost per unit]]</f>
        <v>2258.5500000000002</v>
      </c>
      <c r="H41" s="4">
        <f>DATA[[#This Row],[Amount]]-DATA[[#This Row],[Total cost]]</f>
        <v>30.449999999999818</v>
      </c>
    </row>
    <row r="42" spans="1:8" x14ac:dyDescent="0.3">
      <c r="A42" t="s">
        <v>28</v>
      </c>
      <c r="B42" t="s">
        <v>33</v>
      </c>
      <c r="C42" t="s">
        <v>42</v>
      </c>
      <c r="D42" s="1">
        <v>6986</v>
      </c>
      <c r="E42" s="2">
        <v>21</v>
      </c>
      <c r="F42" s="3">
        <v>16.73</v>
      </c>
      <c r="G42" s="3">
        <f>DATA[[#This Row],[Units]]*DATA[[#This Row],[cost per unit]]</f>
        <v>351.33</v>
      </c>
      <c r="H42" s="4">
        <f>DATA[[#This Row],[Amount]]-DATA[[#This Row],[Total cost]]</f>
        <v>6634.67</v>
      </c>
    </row>
    <row r="43" spans="1:8" x14ac:dyDescent="0.3">
      <c r="A43" t="s">
        <v>29</v>
      </c>
      <c r="B43" t="s">
        <v>23</v>
      </c>
      <c r="C43" t="s">
        <v>37</v>
      </c>
      <c r="D43" s="1">
        <v>4417</v>
      </c>
      <c r="E43" s="2">
        <v>153</v>
      </c>
      <c r="F43" s="3">
        <v>6.49</v>
      </c>
      <c r="G43" s="3">
        <f>DATA[[#This Row],[Units]]*DATA[[#This Row],[cost per unit]]</f>
        <v>992.97</v>
      </c>
      <c r="H43" s="4">
        <f>DATA[[#This Row],[Amount]]-DATA[[#This Row],[Total cost]]</f>
        <v>3424.0299999999997</v>
      </c>
    </row>
    <row r="44" spans="1:8" x14ac:dyDescent="0.3">
      <c r="A44" t="s">
        <v>19</v>
      </c>
      <c r="B44" t="s">
        <v>33</v>
      </c>
      <c r="C44" t="s">
        <v>40</v>
      </c>
      <c r="D44" s="1">
        <v>1442</v>
      </c>
      <c r="E44" s="2">
        <v>15</v>
      </c>
      <c r="F44" s="3">
        <v>11.73</v>
      </c>
      <c r="G44" s="3">
        <f>DATA[[#This Row],[Units]]*DATA[[#This Row],[cost per unit]]</f>
        <v>175.95000000000002</v>
      </c>
      <c r="H44" s="4">
        <f>DATA[[#This Row],[Amount]]-DATA[[#This Row],[Total cost]]</f>
        <v>1266.05</v>
      </c>
    </row>
    <row r="45" spans="1:8" x14ac:dyDescent="0.3">
      <c r="A45" t="s">
        <v>30</v>
      </c>
      <c r="B45" t="s">
        <v>12</v>
      </c>
      <c r="C45" t="s">
        <v>27</v>
      </c>
      <c r="D45" s="1">
        <v>2415</v>
      </c>
      <c r="E45" s="2">
        <v>255</v>
      </c>
      <c r="F45" s="3">
        <v>11.7</v>
      </c>
      <c r="G45" s="3">
        <f>DATA[[#This Row],[Units]]*DATA[[#This Row],[cost per unit]]</f>
        <v>2983.5</v>
      </c>
      <c r="H45" s="4">
        <f>DATA[[#This Row],[Amount]]-DATA[[#This Row],[Total cost]]</f>
        <v>-568.5</v>
      </c>
    </row>
    <row r="46" spans="1:8" x14ac:dyDescent="0.3">
      <c r="A46" t="s">
        <v>29</v>
      </c>
      <c r="B46" t="s">
        <v>9</v>
      </c>
      <c r="C46" t="s">
        <v>39</v>
      </c>
      <c r="D46" s="1">
        <v>238</v>
      </c>
      <c r="E46" s="2">
        <v>18</v>
      </c>
      <c r="F46" s="3">
        <v>7.64</v>
      </c>
      <c r="G46" s="3">
        <f>DATA[[#This Row],[Units]]*DATA[[#This Row],[cost per unit]]</f>
        <v>137.51999999999998</v>
      </c>
      <c r="H46" s="4">
        <f>DATA[[#This Row],[Amount]]-DATA[[#This Row],[Total cost]]</f>
        <v>100.48000000000002</v>
      </c>
    </row>
    <row r="47" spans="1:8" x14ac:dyDescent="0.3">
      <c r="A47" t="s">
        <v>19</v>
      </c>
      <c r="B47" t="s">
        <v>9</v>
      </c>
      <c r="C47" t="s">
        <v>37</v>
      </c>
      <c r="D47" s="1">
        <v>4949</v>
      </c>
      <c r="E47" s="2">
        <v>189</v>
      </c>
      <c r="F47" s="3">
        <v>6.49</v>
      </c>
      <c r="G47" s="3">
        <f>DATA[[#This Row],[Units]]*DATA[[#This Row],[cost per unit]]</f>
        <v>1226.6100000000001</v>
      </c>
      <c r="H47" s="4">
        <f>DATA[[#This Row],[Amount]]-DATA[[#This Row],[Total cost]]</f>
        <v>3722.39</v>
      </c>
    </row>
    <row r="48" spans="1:8" x14ac:dyDescent="0.3">
      <c r="A48" t="s">
        <v>28</v>
      </c>
      <c r="B48" t="s">
        <v>23</v>
      </c>
      <c r="C48" t="s">
        <v>13</v>
      </c>
      <c r="D48" s="1">
        <v>5075</v>
      </c>
      <c r="E48" s="2">
        <v>21</v>
      </c>
      <c r="F48" s="3">
        <v>15</v>
      </c>
      <c r="G48" s="3">
        <f>DATA[[#This Row],[Units]]*DATA[[#This Row],[cost per unit]]</f>
        <v>315</v>
      </c>
      <c r="H48" s="4">
        <f>DATA[[#This Row],[Amount]]-DATA[[#This Row],[Total cost]]</f>
        <v>4760</v>
      </c>
    </row>
    <row r="49" spans="1:8" x14ac:dyDescent="0.3">
      <c r="A49" t="s">
        <v>30</v>
      </c>
      <c r="B49" t="s">
        <v>17</v>
      </c>
      <c r="C49" t="s">
        <v>32</v>
      </c>
      <c r="D49" s="1">
        <v>9198</v>
      </c>
      <c r="E49" s="2">
        <v>36</v>
      </c>
      <c r="F49" s="3">
        <v>8.7899999999999991</v>
      </c>
      <c r="G49" s="3">
        <f>DATA[[#This Row],[Units]]*DATA[[#This Row],[cost per unit]]</f>
        <v>316.43999999999994</v>
      </c>
      <c r="H49" s="4">
        <f>DATA[[#This Row],[Amount]]-DATA[[#This Row],[Total cost]]</f>
        <v>8881.56</v>
      </c>
    </row>
    <row r="50" spans="1:8" x14ac:dyDescent="0.3">
      <c r="A50" t="s">
        <v>19</v>
      </c>
      <c r="B50" t="s">
        <v>33</v>
      </c>
      <c r="C50" t="s">
        <v>35</v>
      </c>
      <c r="D50" s="1">
        <v>3339</v>
      </c>
      <c r="E50" s="2">
        <v>75</v>
      </c>
      <c r="F50" s="3">
        <v>7.16</v>
      </c>
      <c r="G50" s="3">
        <f>DATA[[#This Row],[Units]]*DATA[[#This Row],[cost per unit]]</f>
        <v>537</v>
      </c>
      <c r="H50" s="4">
        <f>DATA[[#This Row],[Amount]]-DATA[[#This Row],[Total cost]]</f>
        <v>2802</v>
      </c>
    </row>
    <row r="51" spans="1:8" x14ac:dyDescent="0.3">
      <c r="A51" t="s">
        <v>8</v>
      </c>
      <c r="B51" t="s">
        <v>33</v>
      </c>
      <c r="C51" t="s">
        <v>31</v>
      </c>
      <c r="D51" s="1">
        <v>5019</v>
      </c>
      <c r="E51" s="2">
        <v>156</v>
      </c>
      <c r="F51" s="3">
        <v>3.11</v>
      </c>
      <c r="G51" s="3">
        <f>DATA[[#This Row],[Units]]*DATA[[#This Row],[cost per unit]]</f>
        <v>485.15999999999997</v>
      </c>
      <c r="H51" s="4">
        <f>DATA[[#This Row],[Amount]]-DATA[[#This Row],[Total cost]]</f>
        <v>4533.84</v>
      </c>
    </row>
    <row r="52" spans="1:8" x14ac:dyDescent="0.3">
      <c r="A52" t="s">
        <v>28</v>
      </c>
      <c r="B52" t="s">
        <v>17</v>
      </c>
      <c r="C52" t="s">
        <v>32</v>
      </c>
      <c r="D52" s="1">
        <v>16184</v>
      </c>
      <c r="E52" s="2">
        <v>39</v>
      </c>
      <c r="F52" s="3">
        <v>8.7899999999999991</v>
      </c>
      <c r="G52" s="3">
        <f>DATA[[#This Row],[Units]]*DATA[[#This Row],[cost per unit]]</f>
        <v>342.80999999999995</v>
      </c>
      <c r="H52" s="4">
        <f>DATA[[#This Row],[Amount]]-DATA[[#This Row],[Total cost]]</f>
        <v>15841.19</v>
      </c>
    </row>
    <row r="53" spans="1:8" x14ac:dyDescent="0.3">
      <c r="A53" t="s">
        <v>19</v>
      </c>
      <c r="B53" t="s">
        <v>17</v>
      </c>
      <c r="C53" t="s">
        <v>44</v>
      </c>
      <c r="D53" s="1">
        <v>497</v>
      </c>
      <c r="E53" s="2">
        <v>63</v>
      </c>
      <c r="F53" s="3">
        <v>9</v>
      </c>
      <c r="G53" s="3">
        <f>DATA[[#This Row],[Units]]*DATA[[#This Row],[cost per unit]]</f>
        <v>567</v>
      </c>
      <c r="H53" s="4">
        <f>DATA[[#This Row],[Amount]]-DATA[[#This Row],[Total cost]]</f>
        <v>-70</v>
      </c>
    </row>
    <row r="54" spans="1:8" x14ac:dyDescent="0.3">
      <c r="A54" t="s">
        <v>29</v>
      </c>
      <c r="B54" t="s">
        <v>17</v>
      </c>
      <c r="C54" t="s">
        <v>35</v>
      </c>
      <c r="D54" s="1">
        <v>8211</v>
      </c>
      <c r="E54" s="2">
        <v>75</v>
      </c>
      <c r="F54" s="3">
        <v>7.16</v>
      </c>
      <c r="G54" s="3">
        <f>DATA[[#This Row],[Units]]*DATA[[#This Row],[cost per unit]]</f>
        <v>537</v>
      </c>
      <c r="H54" s="4">
        <f>DATA[[#This Row],[Amount]]-DATA[[#This Row],[Total cost]]</f>
        <v>7674</v>
      </c>
    </row>
    <row r="55" spans="1:8" x14ac:dyDescent="0.3">
      <c r="A55" t="s">
        <v>29</v>
      </c>
      <c r="B55" t="s">
        <v>23</v>
      </c>
      <c r="C55" t="s">
        <v>43</v>
      </c>
      <c r="D55" s="1">
        <v>6580</v>
      </c>
      <c r="E55" s="2">
        <v>183</v>
      </c>
      <c r="F55" s="3">
        <v>10.38</v>
      </c>
      <c r="G55" s="3">
        <f>DATA[[#This Row],[Units]]*DATA[[#This Row],[cost per unit]]</f>
        <v>1899.5400000000002</v>
      </c>
      <c r="H55" s="4">
        <f>DATA[[#This Row],[Amount]]-DATA[[#This Row],[Total cost]]</f>
        <v>4680.46</v>
      </c>
    </row>
    <row r="56" spans="1:8" x14ac:dyDescent="0.3">
      <c r="A56" t="s">
        <v>16</v>
      </c>
      <c r="B56" t="s">
        <v>12</v>
      </c>
      <c r="C56" t="s">
        <v>34</v>
      </c>
      <c r="D56" s="1">
        <v>4760</v>
      </c>
      <c r="E56" s="2">
        <v>69</v>
      </c>
      <c r="F56" s="3">
        <v>9.33</v>
      </c>
      <c r="G56" s="3">
        <f>DATA[[#This Row],[Units]]*DATA[[#This Row],[cost per unit]]</f>
        <v>643.77</v>
      </c>
      <c r="H56" s="4">
        <f>DATA[[#This Row],[Amount]]-DATA[[#This Row],[Total cost]]</f>
        <v>4116.2299999999996</v>
      </c>
    </row>
    <row r="57" spans="1:8" x14ac:dyDescent="0.3">
      <c r="A57" t="s">
        <v>8</v>
      </c>
      <c r="B57" t="s">
        <v>17</v>
      </c>
      <c r="C57" t="s">
        <v>21</v>
      </c>
      <c r="D57" s="1">
        <v>5439</v>
      </c>
      <c r="E57" s="2">
        <v>30</v>
      </c>
      <c r="F57" s="3">
        <v>13.15</v>
      </c>
      <c r="G57" s="3">
        <f>DATA[[#This Row],[Units]]*DATA[[#This Row],[cost per unit]]</f>
        <v>394.5</v>
      </c>
      <c r="H57" s="4">
        <f>DATA[[#This Row],[Amount]]-DATA[[#This Row],[Total cost]]</f>
        <v>5044.5</v>
      </c>
    </row>
    <row r="58" spans="1:8" x14ac:dyDescent="0.3">
      <c r="A58" t="s">
        <v>16</v>
      </c>
      <c r="B58" t="s">
        <v>33</v>
      </c>
      <c r="C58" t="s">
        <v>31</v>
      </c>
      <c r="D58" s="1">
        <v>1463</v>
      </c>
      <c r="E58" s="2">
        <v>39</v>
      </c>
      <c r="F58" s="3">
        <v>3.11</v>
      </c>
      <c r="G58" s="3">
        <f>DATA[[#This Row],[Units]]*DATA[[#This Row],[cost per unit]]</f>
        <v>121.28999999999999</v>
      </c>
      <c r="H58" s="4">
        <f>DATA[[#This Row],[Amount]]-DATA[[#This Row],[Total cost]]</f>
        <v>1341.71</v>
      </c>
    </row>
    <row r="59" spans="1:8" x14ac:dyDescent="0.3">
      <c r="A59" t="s">
        <v>30</v>
      </c>
      <c r="B59" t="s">
        <v>33</v>
      </c>
      <c r="C59" t="s">
        <v>13</v>
      </c>
      <c r="D59" s="1">
        <v>7777</v>
      </c>
      <c r="E59" s="2">
        <v>504</v>
      </c>
      <c r="F59" s="3">
        <v>15</v>
      </c>
      <c r="G59" s="3">
        <f>DATA[[#This Row],[Units]]*DATA[[#This Row],[cost per unit]]</f>
        <v>7560</v>
      </c>
      <c r="H59" s="4">
        <f>DATA[[#This Row],[Amount]]-DATA[[#This Row],[Total cost]]</f>
        <v>217</v>
      </c>
    </row>
    <row r="60" spans="1:8" x14ac:dyDescent="0.3">
      <c r="A60" t="s">
        <v>14</v>
      </c>
      <c r="B60" t="s">
        <v>9</v>
      </c>
      <c r="C60" t="s">
        <v>35</v>
      </c>
      <c r="D60" s="1">
        <v>1085</v>
      </c>
      <c r="E60" s="2">
        <v>273</v>
      </c>
      <c r="F60" s="3">
        <v>7.16</v>
      </c>
      <c r="G60" s="3">
        <f>DATA[[#This Row],[Units]]*DATA[[#This Row],[cost per unit]]</f>
        <v>1954.68</v>
      </c>
      <c r="H60" s="4">
        <f>DATA[[#This Row],[Amount]]-DATA[[#This Row],[Total cost]]</f>
        <v>-869.68000000000006</v>
      </c>
    </row>
    <row r="61" spans="1:8" x14ac:dyDescent="0.3">
      <c r="A61" t="s">
        <v>28</v>
      </c>
      <c r="B61" t="s">
        <v>9</v>
      </c>
      <c r="C61" t="s">
        <v>24</v>
      </c>
      <c r="D61" s="1">
        <v>182</v>
      </c>
      <c r="E61" s="2">
        <v>48</v>
      </c>
      <c r="F61" s="3">
        <v>8.65</v>
      </c>
      <c r="G61" s="3">
        <f>DATA[[#This Row],[Units]]*DATA[[#This Row],[cost per unit]]</f>
        <v>415.20000000000005</v>
      </c>
      <c r="H61" s="4">
        <f>DATA[[#This Row],[Amount]]-DATA[[#This Row],[Total cost]]</f>
        <v>-233.20000000000005</v>
      </c>
    </row>
    <row r="62" spans="1:8" x14ac:dyDescent="0.3">
      <c r="A62" t="s">
        <v>19</v>
      </c>
      <c r="B62" t="s">
        <v>33</v>
      </c>
      <c r="C62" t="s">
        <v>42</v>
      </c>
      <c r="D62" s="1">
        <v>4242</v>
      </c>
      <c r="E62" s="2">
        <v>207</v>
      </c>
      <c r="F62" s="3">
        <v>16.73</v>
      </c>
      <c r="G62" s="3">
        <f>DATA[[#This Row],[Units]]*DATA[[#This Row],[cost per unit]]</f>
        <v>3463.11</v>
      </c>
      <c r="H62" s="4">
        <f>DATA[[#This Row],[Amount]]-DATA[[#This Row],[Total cost]]</f>
        <v>778.88999999999987</v>
      </c>
    </row>
    <row r="63" spans="1:8" x14ac:dyDescent="0.3">
      <c r="A63" t="s">
        <v>19</v>
      </c>
      <c r="B63" t="s">
        <v>17</v>
      </c>
      <c r="C63" t="s">
        <v>13</v>
      </c>
      <c r="D63" s="1">
        <v>6118</v>
      </c>
      <c r="E63" s="2">
        <v>9</v>
      </c>
      <c r="F63" s="3">
        <v>15</v>
      </c>
      <c r="G63" s="3">
        <f>DATA[[#This Row],[Units]]*DATA[[#This Row],[cost per unit]]</f>
        <v>135</v>
      </c>
      <c r="H63" s="4">
        <f>DATA[[#This Row],[Amount]]-DATA[[#This Row],[Total cost]]</f>
        <v>5983</v>
      </c>
    </row>
    <row r="64" spans="1:8" x14ac:dyDescent="0.3">
      <c r="A64" t="s">
        <v>38</v>
      </c>
      <c r="B64" t="s">
        <v>17</v>
      </c>
      <c r="C64" t="s">
        <v>37</v>
      </c>
      <c r="D64" s="1">
        <v>2317</v>
      </c>
      <c r="E64" s="2">
        <v>261</v>
      </c>
      <c r="F64" s="3">
        <v>6.49</v>
      </c>
      <c r="G64" s="3">
        <f>DATA[[#This Row],[Units]]*DATA[[#This Row],[cost per unit]]</f>
        <v>1693.89</v>
      </c>
      <c r="H64" s="4">
        <f>DATA[[#This Row],[Amount]]-DATA[[#This Row],[Total cost]]</f>
        <v>623.1099999999999</v>
      </c>
    </row>
    <row r="65" spans="1:8" x14ac:dyDescent="0.3">
      <c r="A65" t="s">
        <v>19</v>
      </c>
      <c r="B65" t="s">
        <v>23</v>
      </c>
      <c r="C65" t="s">
        <v>32</v>
      </c>
      <c r="D65" s="1">
        <v>938</v>
      </c>
      <c r="E65" s="2">
        <v>6</v>
      </c>
      <c r="F65" s="3">
        <v>8.7899999999999991</v>
      </c>
      <c r="G65" s="3">
        <f>DATA[[#This Row],[Units]]*DATA[[#This Row],[cost per unit]]</f>
        <v>52.739999999999995</v>
      </c>
      <c r="H65" s="4">
        <f>DATA[[#This Row],[Amount]]-DATA[[#This Row],[Total cost]]</f>
        <v>885.26</v>
      </c>
    </row>
    <row r="66" spans="1:8" x14ac:dyDescent="0.3">
      <c r="A66" t="s">
        <v>11</v>
      </c>
      <c r="B66" t="s">
        <v>9</v>
      </c>
      <c r="C66" t="s">
        <v>40</v>
      </c>
      <c r="D66" s="1">
        <v>9709</v>
      </c>
      <c r="E66" s="2">
        <v>30</v>
      </c>
      <c r="F66" s="3">
        <v>11.73</v>
      </c>
      <c r="G66" s="3">
        <f>DATA[[#This Row],[Units]]*DATA[[#This Row],[cost per unit]]</f>
        <v>351.90000000000003</v>
      </c>
      <c r="H66" s="4">
        <f>DATA[[#This Row],[Amount]]-DATA[[#This Row],[Total cost]]</f>
        <v>9357.1</v>
      </c>
    </row>
    <row r="67" spans="1:8" x14ac:dyDescent="0.3">
      <c r="A67" t="s">
        <v>26</v>
      </c>
      <c r="B67" t="s">
        <v>33</v>
      </c>
      <c r="C67" t="s">
        <v>36</v>
      </c>
      <c r="D67" s="1">
        <v>2205</v>
      </c>
      <c r="E67" s="2">
        <v>138</v>
      </c>
      <c r="F67" s="3">
        <v>10.62</v>
      </c>
      <c r="G67" s="3">
        <f>DATA[[#This Row],[Units]]*DATA[[#This Row],[cost per unit]]</f>
        <v>1465.56</v>
      </c>
      <c r="H67" s="4">
        <f>DATA[[#This Row],[Amount]]-DATA[[#This Row],[Total cost]]</f>
        <v>739.44</v>
      </c>
    </row>
    <row r="68" spans="1:8" x14ac:dyDescent="0.3">
      <c r="A68" t="s">
        <v>26</v>
      </c>
      <c r="B68" t="s">
        <v>9</v>
      </c>
      <c r="C68" t="s">
        <v>31</v>
      </c>
      <c r="D68" s="1">
        <v>4487</v>
      </c>
      <c r="E68" s="2">
        <v>111</v>
      </c>
      <c r="F68" s="3">
        <v>3.11</v>
      </c>
      <c r="G68" s="3">
        <f>DATA[[#This Row],[Units]]*DATA[[#This Row],[cost per unit]]</f>
        <v>345.21</v>
      </c>
      <c r="H68" s="4">
        <f>DATA[[#This Row],[Amount]]-DATA[[#This Row],[Total cost]]</f>
        <v>4141.79</v>
      </c>
    </row>
    <row r="69" spans="1:8" x14ac:dyDescent="0.3">
      <c r="A69" t="s">
        <v>28</v>
      </c>
      <c r="B69" t="s">
        <v>12</v>
      </c>
      <c r="C69" t="s">
        <v>18</v>
      </c>
      <c r="D69" s="1">
        <v>2415</v>
      </c>
      <c r="E69" s="2">
        <v>15</v>
      </c>
      <c r="F69" s="3">
        <v>6.47</v>
      </c>
      <c r="G69" s="3">
        <f>DATA[[#This Row],[Units]]*DATA[[#This Row],[cost per unit]]</f>
        <v>97.05</v>
      </c>
      <c r="H69" s="4">
        <f>DATA[[#This Row],[Amount]]-DATA[[#This Row],[Total cost]]</f>
        <v>2317.9499999999998</v>
      </c>
    </row>
    <row r="70" spans="1:8" x14ac:dyDescent="0.3">
      <c r="A70" t="s">
        <v>8</v>
      </c>
      <c r="B70" t="s">
        <v>33</v>
      </c>
      <c r="C70" t="s">
        <v>39</v>
      </c>
      <c r="D70" s="1">
        <v>4018</v>
      </c>
      <c r="E70" s="2">
        <v>162</v>
      </c>
      <c r="F70" s="3">
        <v>7.64</v>
      </c>
      <c r="G70" s="3">
        <f>DATA[[#This Row],[Units]]*DATA[[#This Row],[cost per unit]]</f>
        <v>1237.6799999999998</v>
      </c>
      <c r="H70" s="4">
        <f>DATA[[#This Row],[Amount]]-DATA[[#This Row],[Total cost]]</f>
        <v>2780.32</v>
      </c>
    </row>
    <row r="71" spans="1:8" x14ac:dyDescent="0.3">
      <c r="A71" t="s">
        <v>28</v>
      </c>
      <c r="B71" t="s">
        <v>33</v>
      </c>
      <c r="C71" t="s">
        <v>39</v>
      </c>
      <c r="D71" s="1">
        <v>861</v>
      </c>
      <c r="E71" s="2">
        <v>195</v>
      </c>
      <c r="F71" s="3">
        <v>7.64</v>
      </c>
      <c r="G71" s="3">
        <f>DATA[[#This Row],[Units]]*DATA[[#This Row],[cost per unit]]</f>
        <v>1489.8</v>
      </c>
      <c r="H71" s="4">
        <f>DATA[[#This Row],[Amount]]-DATA[[#This Row],[Total cost]]</f>
        <v>-628.79999999999995</v>
      </c>
    </row>
    <row r="72" spans="1:8" x14ac:dyDescent="0.3">
      <c r="A72" t="s">
        <v>38</v>
      </c>
      <c r="B72" t="s">
        <v>23</v>
      </c>
      <c r="C72" t="s">
        <v>27</v>
      </c>
      <c r="D72" s="1">
        <v>5586</v>
      </c>
      <c r="E72" s="2">
        <v>525</v>
      </c>
      <c r="F72" s="3">
        <v>11.7</v>
      </c>
      <c r="G72" s="3">
        <f>DATA[[#This Row],[Units]]*DATA[[#This Row],[cost per unit]]</f>
        <v>6142.5</v>
      </c>
      <c r="H72" s="4">
        <f>DATA[[#This Row],[Amount]]-DATA[[#This Row],[Total cost]]</f>
        <v>-556.5</v>
      </c>
    </row>
    <row r="73" spans="1:8" x14ac:dyDescent="0.3">
      <c r="A73" t="s">
        <v>26</v>
      </c>
      <c r="B73" t="s">
        <v>33</v>
      </c>
      <c r="C73" t="s">
        <v>22</v>
      </c>
      <c r="D73" s="1">
        <v>2226</v>
      </c>
      <c r="E73" s="2">
        <v>48</v>
      </c>
      <c r="F73" s="3">
        <v>7.56</v>
      </c>
      <c r="G73" s="3">
        <f>DATA[[#This Row],[Units]]*DATA[[#This Row],[cost per unit]]</f>
        <v>362.88</v>
      </c>
      <c r="H73" s="4">
        <f>DATA[[#This Row],[Amount]]-DATA[[#This Row],[Total cost]]</f>
        <v>1863.12</v>
      </c>
    </row>
    <row r="74" spans="1:8" x14ac:dyDescent="0.3">
      <c r="A74" t="s">
        <v>14</v>
      </c>
      <c r="B74" t="s">
        <v>33</v>
      </c>
      <c r="C74" t="s">
        <v>43</v>
      </c>
      <c r="D74" s="1">
        <v>14329</v>
      </c>
      <c r="E74" s="2">
        <v>150</v>
      </c>
      <c r="F74" s="3">
        <v>10.38</v>
      </c>
      <c r="G74" s="3">
        <f>DATA[[#This Row],[Units]]*DATA[[#This Row],[cost per unit]]</f>
        <v>1557.0000000000002</v>
      </c>
      <c r="H74" s="4">
        <f>DATA[[#This Row],[Amount]]-DATA[[#This Row],[Total cost]]</f>
        <v>12772</v>
      </c>
    </row>
    <row r="75" spans="1:8" x14ac:dyDescent="0.3">
      <c r="A75" t="s">
        <v>14</v>
      </c>
      <c r="B75" t="s">
        <v>33</v>
      </c>
      <c r="C75" t="s">
        <v>36</v>
      </c>
      <c r="D75" s="1">
        <v>8463</v>
      </c>
      <c r="E75" s="2">
        <v>492</v>
      </c>
      <c r="F75" s="3">
        <v>10.62</v>
      </c>
      <c r="G75" s="3">
        <f>DATA[[#This Row],[Units]]*DATA[[#This Row],[cost per unit]]</f>
        <v>5225.04</v>
      </c>
      <c r="H75" s="4">
        <f>DATA[[#This Row],[Amount]]-DATA[[#This Row],[Total cost]]</f>
        <v>3237.96</v>
      </c>
    </row>
    <row r="76" spans="1:8" x14ac:dyDescent="0.3">
      <c r="A76" t="s">
        <v>28</v>
      </c>
      <c r="B76" t="s">
        <v>33</v>
      </c>
      <c r="C76" t="s">
        <v>35</v>
      </c>
      <c r="D76" s="1">
        <v>2891</v>
      </c>
      <c r="E76" s="2">
        <v>102</v>
      </c>
      <c r="F76" s="3">
        <v>7.16</v>
      </c>
      <c r="G76" s="3">
        <f>DATA[[#This Row],[Units]]*DATA[[#This Row],[cost per unit]]</f>
        <v>730.32</v>
      </c>
      <c r="H76" s="4">
        <f>DATA[[#This Row],[Amount]]-DATA[[#This Row],[Total cost]]</f>
        <v>2160.6799999999998</v>
      </c>
    </row>
    <row r="77" spans="1:8" x14ac:dyDescent="0.3">
      <c r="A77" t="s">
        <v>30</v>
      </c>
      <c r="B77" t="s">
        <v>17</v>
      </c>
      <c r="C77" t="s">
        <v>37</v>
      </c>
      <c r="D77" s="1">
        <v>3773</v>
      </c>
      <c r="E77" s="2">
        <v>165</v>
      </c>
      <c r="F77" s="3">
        <v>6.49</v>
      </c>
      <c r="G77" s="3">
        <f>DATA[[#This Row],[Units]]*DATA[[#This Row],[cost per unit]]</f>
        <v>1070.8500000000001</v>
      </c>
      <c r="H77" s="4">
        <f>DATA[[#This Row],[Amount]]-DATA[[#This Row],[Total cost]]</f>
        <v>2702.1499999999996</v>
      </c>
    </row>
    <row r="78" spans="1:8" x14ac:dyDescent="0.3">
      <c r="A78" t="s">
        <v>16</v>
      </c>
      <c r="B78" t="s">
        <v>17</v>
      </c>
      <c r="C78" t="s">
        <v>43</v>
      </c>
      <c r="D78" s="1">
        <v>854</v>
      </c>
      <c r="E78" s="2">
        <v>309</v>
      </c>
      <c r="F78" s="3">
        <v>10.38</v>
      </c>
      <c r="G78" s="3">
        <f>DATA[[#This Row],[Units]]*DATA[[#This Row],[cost per unit]]</f>
        <v>3207.42</v>
      </c>
      <c r="H78" s="4">
        <f>DATA[[#This Row],[Amount]]-DATA[[#This Row],[Total cost]]</f>
        <v>-2353.42</v>
      </c>
    </row>
    <row r="79" spans="1:8" x14ac:dyDescent="0.3">
      <c r="A79" t="s">
        <v>19</v>
      </c>
      <c r="B79" t="s">
        <v>17</v>
      </c>
      <c r="C79" t="s">
        <v>31</v>
      </c>
      <c r="D79" s="1">
        <v>4970</v>
      </c>
      <c r="E79" s="2">
        <v>156</v>
      </c>
      <c r="F79" s="3">
        <v>3.11</v>
      </c>
      <c r="G79" s="3">
        <f>DATA[[#This Row],[Units]]*DATA[[#This Row],[cost per unit]]</f>
        <v>485.15999999999997</v>
      </c>
      <c r="H79" s="4">
        <f>DATA[[#This Row],[Amount]]-DATA[[#This Row],[Total cost]]</f>
        <v>4484.84</v>
      </c>
    </row>
    <row r="80" spans="1:8" x14ac:dyDescent="0.3">
      <c r="A80" t="s">
        <v>14</v>
      </c>
      <c r="B80" t="s">
        <v>12</v>
      </c>
      <c r="C80" t="s">
        <v>45</v>
      </c>
      <c r="D80" s="1">
        <v>98</v>
      </c>
      <c r="E80" s="2">
        <v>159</v>
      </c>
      <c r="F80" s="3">
        <v>5.6</v>
      </c>
      <c r="G80" s="3">
        <f>DATA[[#This Row],[Units]]*DATA[[#This Row],[cost per unit]]</f>
        <v>890.4</v>
      </c>
      <c r="H80" s="4">
        <f>DATA[[#This Row],[Amount]]-DATA[[#This Row],[Total cost]]</f>
        <v>-792.4</v>
      </c>
    </row>
    <row r="81" spans="1:8" x14ac:dyDescent="0.3">
      <c r="A81" t="s">
        <v>28</v>
      </c>
      <c r="B81" t="s">
        <v>12</v>
      </c>
      <c r="C81" t="s">
        <v>40</v>
      </c>
      <c r="D81" s="1">
        <v>13391</v>
      </c>
      <c r="E81" s="2">
        <v>201</v>
      </c>
      <c r="F81" s="3">
        <v>11.73</v>
      </c>
      <c r="G81" s="3">
        <f>DATA[[#This Row],[Units]]*DATA[[#This Row],[cost per unit]]</f>
        <v>2357.73</v>
      </c>
      <c r="H81" s="4">
        <f>DATA[[#This Row],[Amount]]-DATA[[#This Row],[Total cost]]</f>
        <v>11033.27</v>
      </c>
    </row>
    <row r="82" spans="1:8" x14ac:dyDescent="0.3">
      <c r="A82" t="s">
        <v>11</v>
      </c>
      <c r="B82" t="s">
        <v>20</v>
      </c>
      <c r="C82" t="s">
        <v>24</v>
      </c>
      <c r="D82" s="1">
        <v>8890</v>
      </c>
      <c r="E82" s="2">
        <v>210</v>
      </c>
      <c r="F82" s="3">
        <v>8.65</v>
      </c>
      <c r="G82" s="3">
        <f>DATA[[#This Row],[Units]]*DATA[[#This Row],[cost per unit]]</f>
        <v>1816.5</v>
      </c>
      <c r="H82" s="4">
        <f>DATA[[#This Row],[Amount]]-DATA[[#This Row],[Total cost]]</f>
        <v>7073.5</v>
      </c>
    </row>
    <row r="83" spans="1:8" x14ac:dyDescent="0.3">
      <c r="A83" t="s">
        <v>29</v>
      </c>
      <c r="B83" t="s">
        <v>23</v>
      </c>
      <c r="C83" t="s">
        <v>34</v>
      </c>
      <c r="D83" s="1">
        <v>56</v>
      </c>
      <c r="E83" s="2">
        <v>51</v>
      </c>
      <c r="F83" s="3">
        <v>9.33</v>
      </c>
      <c r="G83" s="3">
        <f>DATA[[#This Row],[Units]]*DATA[[#This Row],[cost per unit]]</f>
        <v>475.83</v>
      </c>
      <c r="H83" s="4">
        <f>DATA[[#This Row],[Amount]]-DATA[[#This Row],[Total cost]]</f>
        <v>-419.83</v>
      </c>
    </row>
    <row r="84" spans="1:8" x14ac:dyDescent="0.3">
      <c r="A84" t="s">
        <v>30</v>
      </c>
      <c r="B84" t="s">
        <v>17</v>
      </c>
      <c r="C84" t="s">
        <v>21</v>
      </c>
      <c r="D84" s="1">
        <v>3339</v>
      </c>
      <c r="E84" s="2">
        <v>39</v>
      </c>
      <c r="F84" s="3">
        <v>13.15</v>
      </c>
      <c r="G84" s="3">
        <f>DATA[[#This Row],[Units]]*DATA[[#This Row],[cost per unit]]</f>
        <v>512.85</v>
      </c>
      <c r="H84" s="4">
        <f>DATA[[#This Row],[Amount]]-DATA[[#This Row],[Total cost]]</f>
        <v>2826.15</v>
      </c>
    </row>
    <row r="85" spans="1:8" x14ac:dyDescent="0.3">
      <c r="A85" t="s">
        <v>38</v>
      </c>
      <c r="B85" t="s">
        <v>12</v>
      </c>
      <c r="C85" t="s">
        <v>18</v>
      </c>
      <c r="D85" s="1">
        <v>3808</v>
      </c>
      <c r="E85" s="2">
        <v>279</v>
      </c>
      <c r="F85" s="3">
        <v>6.47</v>
      </c>
      <c r="G85" s="3">
        <f>DATA[[#This Row],[Units]]*DATA[[#This Row],[cost per unit]]</f>
        <v>1805.1299999999999</v>
      </c>
      <c r="H85" s="4">
        <f>DATA[[#This Row],[Amount]]-DATA[[#This Row],[Total cost]]</f>
        <v>2002.8700000000001</v>
      </c>
    </row>
    <row r="86" spans="1:8" x14ac:dyDescent="0.3">
      <c r="A86" t="s">
        <v>38</v>
      </c>
      <c r="B86" t="s">
        <v>23</v>
      </c>
      <c r="C86" t="s">
        <v>34</v>
      </c>
      <c r="D86" s="1">
        <v>63</v>
      </c>
      <c r="E86" s="2">
        <v>123</v>
      </c>
      <c r="F86" s="3">
        <v>9.33</v>
      </c>
      <c r="G86" s="3">
        <f>DATA[[#This Row],[Units]]*DATA[[#This Row],[cost per unit]]</f>
        <v>1147.5899999999999</v>
      </c>
      <c r="H86" s="4">
        <f>DATA[[#This Row],[Amount]]-DATA[[#This Row],[Total cost]]</f>
        <v>-1084.5899999999999</v>
      </c>
    </row>
    <row r="87" spans="1:8" x14ac:dyDescent="0.3">
      <c r="A87" t="s">
        <v>29</v>
      </c>
      <c r="B87" t="s">
        <v>20</v>
      </c>
      <c r="C87" t="s">
        <v>42</v>
      </c>
      <c r="D87" s="1">
        <v>7812</v>
      </c>
      <c r="E87" s="2">
        <v>81</v>
      </c>
      <c r="F87" s="3">
        <v>16.73</v>
      </c>
      <c r="G87" s="3">
        <f>DATA[[#This Row],[Units]]*DATA[[#This Row],[cost per unit]]</f>
        <v>1355.13</v>
      </c>
      <c r="H87" s="4">
        <f>DATA[[#This Row],[Amount]]-DATA[[#This Row],[Total cost]]</f>
        <v>6456.87</v>
      </c>
    </row>
    <row r="88" spans="1:8" x14ac:dyDescent="0.3">
      <c r="A88" t="s">
        <v>8</v>
      </c>
      <c r="B88" t="s">
        <v>9</v>
      </c>
      <c r="C88" t="s">
        <v>39</v>
      </c>
      <c r="D88" s="1">
        <v>7693</v>
      </c>
      <c r="E88" s="2">
        <v>21</v>
      </c>
      <c r="F88" s="3">
        <v>7.64</v>
      </c>
      <c r="G88" s="3">
        <f>DATA[[#This Row],[Units]]*DATA[[#This Row],[cost per unit]]</f>
        <v>160.44</v>
      </c>
      <c r="H88" s="4">
        <f>DATA[[#This Row],[Amount]]-DATA[[#This Row],[Total cost]]</f>
        <v>7532.56</v>
      </c>
    </row>
    <row r="89" spans="1:8" x14ac:dyDescent="0.3">
      <c r="A89" t="s">
        <v>30</v>
      </c>
      <c r="B89" t="s">
        <v>17</v>
      </c>
      <c r="C89" t="s">
        <v>43</v>
      </c>
      <c r="D89" s="1">
        <v>973</v>
      </c>
      <c r="E89" s="2">
        <v>162</v>
      </c>
      <c r="F89" s="3">
        <v>10.38</v>
      </c>
      <c r="G89" s="3">
        <f>DATA[[#This Row],[Units]]*DATA[[#This Row],[cost per unit]]</f>
        <v>1681.5600000000002</v>
      </c>
      <c r="H89" s="4">
        <f>DATA[[#This Row],[Amount]]-DATA[[#This Row],[Total cost]]</f>
        <v>-708.56000000000017</v>
      </c>
    </row>
    <row r="90" spans="1:8" x14ac:dyDescent="0.3">
      <c r="A90" t="s">
        <v>38</v>
      </c>
      <c r="B90" t="s">
        <v>12</v>
      </c>
      <c r="C90" t="s">
        <v>44</v>
      </c>
      <c r="D90" s="1">
        <v>567</v>
      </c>
      <c r="E90" s="2">
        <v>228</v>
      </c>
      <c r="F90" s="3">
        <v>9</v>
      </c>
      <c r="G90" s="3">
        <f>DATA[[#This Row],[Units]]*DATA[[#This Row],[cost per unit]]</f>
        <v>2052</v>
      </c>
      <c r="H90" s="4">
        <f>DATA[[#This Row],[Amount]]-DATA[[#This Row],[Total cost]]</f>
        <v>-1485</v>
      </c>
    </row>
    <row r="91" spans="1:8" x14ac:dyDescent="0.3">
      <c r="A91" t="s">
        <v>38</v>
      </c>
      <c r="B91" t="s">
        <v>17</v>
      </c>
      <c r="C91" t="s">
        <v>35</v>
      </c>
      <c r="D91" s="1">
        <v>2471</v>
      </c>
      <c r="E91" s="2">
        <v>342</v>
      </c>
      <c r="F91" s="3">
        <v>7.16</v>
      </c>
      <c r="G91" s="3">
        <f>DATA[[#This Row],[Units]]*DATA[[#This Row],[cost per unit]]</f>
        <v>2448.7200000000003</v>
      </c>
      <c r="H91" s="4">
        <f>DATA[[#This Row],[Amount]]-DATA[[#This Row],[Total cost]]</f>
        <v>22.279999999999745</v>
      </c>
    </row>
    <row r="92" spans="1:8" x14ac:dyDescent="0.3">
      <c r="A92" t="s">
        <v>28</v>
      </c>
      <c r="B92" t="s">
        <v>23</v>
      </c>
      <c r="C92" t="s">
        <v>34</v>
      </c>
      <c r="D92" s="1">
        <v>7189</v>
      </c>
      <c r="E92" s="2">
        <v>54</v>
      </c>
      <c r="F92" s="3">
        <v>9.33</v>
      </c>
      <c r="G92" s="3">
        <f>DATA[[#This Row],[Units]]*DATA[[#This Row],[cost per unit]]</f>
        <v>503.82</v>
      </c>
      <c r="H92" s="4">
        <f>DATA[[#This Row],[Amount]]-DATA[[#This Row],[Total cost]]</f>
        <v>6685.18</v>
      </c>
    </row>
    <row r="93" spans="1:8" x14ac:dyDescent="0.3">
      <c r="A93" t="s">
        <v>16</v>
      </c>
      <c r="B93" t="s">
        <v>12</v>
      </c>
      <c r="C93" t="s">
        <v>43</v>
      </c>
      <c r="D93" s="1">
        <v>7455</v>
      </c>
      <c r="E93" s="2">
        <v>216</v>
      </c>
      <c r="F93" s="3">
        <v>10.38</v>
      </c>
      <c r="G93" s="3">
        <f>DATA[[#This Row],[Units]]*DATA[[#This Row],[cost per unit]]</f>
        <v>2242.0800000000004</v>
      </c>
      <c r="H93" s="4">
        <f>DATA[[#This Row],[Amount]]-DATA[[#This Row],[Total cost]]</f>
        <v>5212.92</v>
      </c>
    </row>
    <row r="94" spans="1:8" x14ac:dyDescent="0.3">
      <c r="A94" t="s">
        <v>30</v>
      </c>
      <c r="B94" t="s">
        <v>33</v>
      </c>
      <c r="C94" t="s">
        <v>45</v>
      </c>
      <c r="D94" s="1">
        <v>3108</v>
      </c>
      <c r="E94" s="2">
        <v>54</v>
      </c>
      <c r="F94" s="3">
        <v>5.6</v>
      </c>
      <c r="G94" s="3">
        <f>DATA[[#This Row],[Units]]*DATA[[#This Row],[cost per unit]]</f>
        <v>302.39999999999998</v>
      </c>
      <c r="H94" s="4">
        <f>DATA[[#This Row],[Amount]]-DATA[[#This Row],[Total cost]]</f>
        <v>2805.6</v>
      </c>
    </row>
    <row r="95" spans="1:8" x14ac:dyDescent="0.3">
      <c r="A95" t="s">
        <v>19</v>
      </c>
      <c r="B95" t="s">
        <v>23</v>
      </c>
      <c r="C95" t="s">
        <v>21</v>
      </c>
      <c r="D95" s="1">
        <v>469</v>
      </c>
      <c r="E95" s="2">
        <v>75</v>
      </c>
      <c r="F95" s="3">
        <v>13.15</v>
      </c>
      <c r="G95" s="3">
        <f>DATA[[#This Row],[Units]]*DATA[[#This Row],[cost per unit]]</f>
        <v>986.25</v>
      </c>
      <c r="H95" s="4">
        <f>DATA[[#This Row],[Amount]]-DATA[[#This Row],[Total cost]]</f>
        <v>-517.25</v>
      </c>
    </row>
    <row r="96" spans="1:8" x14ac:dyDescent="0.3">
      <c r="A96" t="s">
        <v>14</v>
      </c>
      <c r="B96" t="s">
        <v>9</v>
      </c>
      <c r="C96" t="s">
        <v>37</v>
      </c>
      <c r="D96" s="1">
        <v>2737</v>
      </c>
      <c r="E96" s="2">
        <v>93</v>
      </c>
      <c r="F96" s="3">
        <v>6.49</v>
      </c>
      <c r="G96" s="3">
        <f>DATA[[#This Row],[Units]]*DATA[[#This Row],[cost per unit]]</f>
        <v>603.57000000000005</v>
      </c>
      <c r="H96" s="4">
        <f>DATA[[#This Row],[Amount]]-DATA[[#This Row],[Total cost]]</f>
        <v>2133.4299999999998</v>
      </c>
    </row>
    <row r="97" spans="1:8" x14ac:dyDescent="0.3">
      <c r="A97" t="s">
        <v>14</v>
      </c>
      <c r="B97" t="s">
        <v>9</v>
      </c>
      <c r="C97" t="s">
        <v>21</v>
      </c>
      <c r="D97" s="1">
        <v>4305</v>
      </c>
      <c r="E97" s="2">
        <v>156</v>
      </c>
      <c r="F97" s="3">
        <v>13.15</v>
      </c>
      <c r="G97" s="3">
        <f>DATA[[#This Row],[Units]]*DATA[[#This Row],[cost per unit]]</f>
        <v>2051.4</v>
      </c>
      <c r="H97" s="4">
        <f>DATA[[#This Row],[Amount]]-DATA[[#This Row],[Total cost]]</f>
        <v>2253.6</v>
      </c>
    </row>
    <row r="98" spans="1:8" x14ac:dyDescent="0.3">
      <c r="A98" t="s">
        <v>14</v>
      </c>
      <c r="B98" t="s">
        <v>23</v>
      </c>
      <c r="C98" t="s">
        <v>31</v>
      </c>
      <c r="D98" s="1">
        <v>2408</v>
      </c>
      <c r="E98" s="2">
        <v>9</v>
      </c>
      <c r="F98" s="3">
        <v>3.11</v>
      </c>
      <c r="G98" s="3">
        <f>DATA[[#This Row],[Units]]*DATA[[#This Row],[cost per unit]]</f>
        <v>27.99</v>
      </c>
      <c r="H98" s="4">
        <f>DATA[[#This Row],[Amount]]-DATA[[#This Row],[Total cost]]</f>
        <v>2380.0100000000002</v>
      </c>
    </row>
    <row r="99" spans="1:8" x14ac:dyDescent="0.3">
      <c r="A99" t="s">
        <v>30</v>
      </c>
      <c r="B99" t="s">
        <v>17</v>
      </c>
      <c r="C99" t="s">
        <v>39</v>
      </c>
      <c r="D99" s="1">
        <v>1281</v>
      </c>
      <c r="E99" s="2">
        <v>18</v>
      </c>
      <c r="F99" s="3">
        <v>7.64</v>
      </c>
      <c r="G99" s="3">
        <f>DATA[[#This Row],[Units]]*DATA[[#This Row],[cost per unit]]</f>
        <v>137.51999999999998</v>
      </c>
      <c r="H99" s="4">
        <f>DATA[[#This Row],[Amount]]-DATA[[#This Row],[Total cost]]</f>
        <v>1143.48</v>
      </c>
    </row>
    <row r="100" spans="1:8" x14ac:dyDescent="0.3">
      <c r="A100" t="s">
        <v>8</v>
      </c>
      <c r="B100" t="s">
        <v>12</v>
      </c>
      <c r="C100" t="s">
        <v>13</v>
      </c>
      <c r="D100" s="1">
        <v>12348</v>
      </c>
      <c r="E100" s="2">
        <v>234</v>
      </c>
      <c r="F100" s="3">
        <v>15</v>
      </c>
      <c r="G100" s="3">
        <f>DATA[[#This Row],[Units]]*DATA[[#This Row],[cost per unit]]</f>
        <v>3510</v>
      </c>
      <c r="H100" s="4">
        <f>DATA[[#This Row],[Amount]]-DATA[[#This Row],[Total cost]]</f>
        <v>8838</v>
      </c>
    </row>
    <row r="101" spans="1:8" x14ac:dyDescent="0.3">
      <c r="A101" t="s">
        <v>30</v>
      </c>
      <c r="B101" t="s">
        <v>33</v>
      </c>
      <c r="C101" t="s">
        <v>43</v>
      </c>
      <c r="D101" s="1">
        <v>3689</v>
      </c>
      <c r="E101" s="2">
        <v>312</v>
      </c>
      <c r="F101" s="3">
        <v>10.38</v>
      </c>
      <c r="G101" s="3">
        <f>DATA[[#This Row],[Units]]*DATA[[#This Row],[cost per unit]]</f>
        <v>3238.5600000000004</v>
      </c>
      <c r="H101" s="4">
        <f>DATA[[#This Row],[Amount]]-DATA[[#This Row],[Total cost]]</f>
        <v>450.4399999999996</v>
      </c>
    </row>
    <row r="102" spans="1:8" x14ac:dyDescent="0.3">
      <c r="A102" t="s">
        <v>26</v>
      </c>
      <c r="B102" t="s">
        <v>17</v>
      </c>
      <c r="C102" t="s">
        <v>39</v>
      </c>
      <c r="D102" s="1">
        <v>2870</v>
      </c>
      <c r="E102" s="2">
        <v>300</v>
      </c>
      <c r="F102" s="3">
        <v>7.64</v>
      </c>
      <c r="G102" s="3">
        <f>DATA[[#This Row],[Units]]*DATA[[#This Row],[cost per unit]]</f>
        <v>2292</v>
      </c>
      <c r="H102" s="4">
        <f>DATA[[#This Row],[Amount]]-DATA[[#This Row],[Total cost]]</f>
        <v>578</v>
      </c>
    </row>
    <row r="103" spans="1:8" x14ac:dyDescent="0.3">
      <c r="A103" t="s">
        <v>29</v>
      </c>
      <c r="B103" t="s">
        <v>17</v>
      </c>
      <c r="C103" t="s">
        <v>42</v>
      </c>
      <c r="D103" s="1">
        <v>798</v>
      </c>
      <c r="E103" s="2">
        <v>519</v>
      </c>
      <c r="F103" s="3">
        <v>16.73</v>
      </c>
      <c r="G103" s="3">
        <f>DATA[[#This Row],[Units]]*DATA[[#This Row],[cost per unit]]</f>
        <v>8682.8700000000008</v>
      </c>
      <c r="H103" s="4">
        <f>DATA[[#This Row],[Amount]]-DATA[[#This Row],[Total cost]]</f>
        <v>-7884.8700000000008</v>
      </c>
    </row>
    <row r="104" spans="1:8" x14ac:dyDescent="0.3">
      <c r="A104" t="s">
        <v>16</v>
      </c>
      <c r="B104" t="s">
        <v>9</v>
      </c>
      <c r="C104" t="s">
        <v>44</v>
      </c>
      <c r="D104" s="1">
        <v>2933</v>
      </c>
      <c r="E104" s="2">
        <v>9</v>
      </c>
      <c r="F104" s="3">
        <v>9</v>
      </c>
      <c r="G104" s="3">
        <f>DATA[[#This Row],[Units]]*DATA[[#This Row],[cost per unit]]</f>
        <v>81</v>
      </c>
      <c r="H104" s="4">
        <f>DATA[[#This Row],[Amount]]-DATA[[#This Row],[Total cost]]</f>
        <v>2852</v>
      </c>
    </row>
    <row r="105" spans="1:8" x14ac:dyDescent="0.3">
      <c r="A105" t="s">
        <v>28</v>
      </c>
      <c r="B105" t="s">
        <v>12</v>
      </c>
      <c r="C105" t="s">
        <v>15</v>
      </c>
      <c r="D105" s="1">
        <v>2744</v>
      </c>
      <c r="E105" s="2">
        <v>9</v>
      </c>
      <c r="F105" s="3">
        <v>11.88</v>
      </c>
      <c r="G105" s="3">
        <f>DATA[[#This Row],[Units]]*DATA[[#This Row],[cost per unit]]</f>
        <v>106.92</v>
      </c>
      <c r="H105" s="4">
        <f>DATA[[#This Row],[Amount]]-DATA[[#This Row],[Total cost]]</f>
        <v>2637.08</v>
      </c>
    </row>
    <row r="106" spans="1:8" x14ac:dyDescent="0.3">
      <c r="A106" t="s">
        <v>8</v>
      </c>
      <c r="B106" t="s">
        <v>17</v>
      </c>
      <c r="C106" t="s">
        <v>22</v>
      </c>
      <c r="D106" s="1">
        <v>9772</v>
      </c>
      <c r="E106" s="2">
        <v>90</v>
      </c>
      <c r="F106" s="3">
        <v>7.56</v>
      </c>
      <c r="G106" s="3">
        <f>DATA[[#This Row],[Units]]*DATA[[#This Row],[cost per unit]]</f>
        <v>680.4</v>
      </c>
      <c r="H106" s="4">
        <f>DATA[[#This Row],[Amount]]-DATA[[#This Row],[Total cost]]</f>
        <v>9091.6</v>
      </c>
    </row>
    <row r="107" spans="1:8" x14ac:dyDescent="0.3">
      <c r="A107" t="s">
        <v>26</v>
      </c>
      <c r="B107" t="s">
        <v>33</v>
      </c>
      <c r="C107" t="s">
        <v>21</v>
      </c>
      <c r="D107" s="1">
        <v>1568</v>
      </c>
      <c r="E107" s="2">
        <v>96</v>
      </c>
      <c r="F107" s="3">
        <v>13.15</v>
      </c>
      <c r="G107" s="3">
        <f>DATA[[#This Row],[Units]]*DATA[[#This Row],[cost per unit]]</f>
        <v>1262.4000000000001</v>
      </c>
      <c r="H107" s="4">
        <f>DATA[[#This Row],[Amount]]-DATA[[#This Row],[Total cost]]</f>
        <v>305.59999999999991</v>
      </c>
    </row>
    <row r="108" spans="1:8" x14ac:dyDescent="0.3">
      <c r="A108" t="s">
        <v>29</v>
      </c>
      <c r="B108" t="s">
        <v>17</v>
      </c>
      <c r="C108" t="s">
        <v>32</v>
      </c>
      <c r="D108" s="1">
        <v>11417</v>
      </c>
      <c r="E108" s="2">
        <v>21</v>
      </c>
      <c r="F108" s="3">
        <v>8.7899999999999991</v>
      </c>
      <c r="G108" s="3">
        <f>DATA[[#This Row],[Units]]*DATA[[#This Row],[cost per unit]]</f>
        <v>184.58999999999997</v>
      </c>
      <c r="H108" s="4">
        <f>DATA[[#This Row],[Amount]]-DATA[[#This Row],[Total cost]]</f>
        <v>11232.41</v>
      </c>
    </row>
    <row r="109" spans="1:8" x14ac:dyDescent="0.3">
      <c r="A109" t="s">
        <v>8</v>
      </c>
      <c r="B109" t="s">
        <v>33</v>
      </c>
      <c r="C109" t="s">
        <v>45</v>
      </c>
      <c r="D109" s="1">
        <v>6748</v>
      </c>
      <c r="E109" s="2">
        <v>48</v>
      </c>
      <c r="F109" s="3">
        <v>5.6</v>
      </c>
      <c r="G109" s="3">
        <f>DATA[[#This Row],[Units]]*DATA[[#This Row],[cost per unit]]</f>
        <v>268.79999999999995</v>
      </c>
      <c r="H109" s="4">
        <f>DATA[[#This Row],[Amount]]-DATA[[#This Row],[Total cost]]</f>
        <v>6479.2</v>
      </c>
    </row>
    <row r="110" spans="1:8" x14ac:dyDescent="0.3">
      <c r="A110" t="s">
        <v>38</v>
      </c>
      <c r="B110" t="s">
        <v>17</v>
      </c>
      <c r="C110" t="s">
        <v>42</v>
      </c>
      <c r="D110" s="1">
        <v>1407</v>
      </c>
      <c r="E110" s="2">
        <v>72</v>
      </c>
      <c r="F110" s="3">
        <v>16.73</v>
      </c>
      <c r="G110" s="3">
        <f>DATA[[#This Row],[Units]]*DATA[[#This Row],[cost per unit]]</f>
        <v>1204.56</v>
      </c>
      <c r="H110" s="4">
        <f>DATA[[#This Row],[Amount]]-DATA[[#This Row],[Total cost]]</f>
        <v>202.44000000000005</v>
      </c>
    </row>
    <row r="111" spans="1:8" x14ac:dyDescent="0.3">
      <c r="A111" t="s">
        <v>11</v>
      </c>
      <c r="B111" t="s">
        <v>12</v>
      </c>
      <c r="C111" t="s">
        <v>35</v>
      </c>
      <c r="D111" s="1">
        <v>2023</v>
      </c>
      <c r="E111" s="2">
        <v>168</v>
      </c>
      <c r="F111" s="3">
        <v>7.16</v>
      </c>
      <c r="G111" s="3">
        <f>DATA[[#This Row],[Units]]*DATA[[#This Row],[cost per unit]]</f>
        <v>1202.8800000000001</v>
      </c>
      <c r="H111" s="4">
        <f>DATA[[#This Row],[Amount]]-DATA[[#This Row],[Total cost]]</f>
        <v>820.11999999999989</v>
      </c>
    </row>
    <row r="112" spans="1:8" x14ac:dyDescent="0.3">
      <c r="A112" t="s">
        <v>28</v>
      </c>
      <c r="B112" t="s">
        <v>20</v>
      </c>
      <c r="C112" t="s">
        <v>45</v>
      </c>
      <c r="D112" s="1">
        <v>5236</v>
      </c>
      <c r="E112" s="2">
        <v>51</v>
      </c>
      <c r="F112" s="3">
        <v>5.6</v>
      </c>
      <c r="G112" s="3">
        <f>DATA[[#This Row],[Units]]*DATA[[#This Row],[cost per unit]]</f>
        <v>285.59999999999997</v>
      </c>
      <c r="H112" s="4">
        <f>DATA[[#This Row],[Amount]]-DATA[[#This Row],[Total cost]]</f>
        <v>4950.3999999999996</v>
      </c>
    </row>
    <row r="113" spans="1:8" x14ac:dyDescent="0.3">
      <c r="A113" t="s">
        <v>16</v>
      </c>
      <c r="B113" t="s">
        <v>17</v>
      </c>
      <c r="C113" t="s">
        <v>39</v>
      </c>
      <c r="D113" s="1">
        <v>1925</v>
      </c>
      <c r="E113" s="2">
        <v>192</v>
      </c>
      <c r="F113" s="3">
        <v>7.64</v>
      </c>
      <c r="G113" s="3">
        <f>DATA[[#This Row],[Units]]*DATA[[#This Row],[cost per unit]]</f>
        <v>1466.8799999999999</v>
      </c>
      <c r="H113" s="4">
        <f>DATA[[#This Row],[Amount]]-DATA[[#This Row],[Total cost]]</f>
        <v>458.12000000000012</v>
      </c>
    </row>
    <row r="114" spans="1:8" x14ac:dyDescent="0.3">
      <c r="A114" t="s">
        <v>26</v>
      </c>
      <c r="B114" t="s">
        <v>9</v>
      </c>
      <c r="C114" t="s">
        <v>27</v>
      </c>
      <c r="D114" s="1">
        <v>6608</v>
      </c>
      <c r="E114" s="2">
        <v>225</v>
      </c>
      <c r="F114" s="3">
        <v>11.7</v>
      </c>
      <c r="G114" s="3">
        <f>DATA[[#This Row],[Units]]*DATA[[#This Row],[cost per unit]]</f>
        <v>2632.5</v>
      </c>
      <c r="H114" s="4">
        <f>DATA[[#This Row],[Amount]]-DATA[[#This Row],[Total cost]]</f>
        <v>3975.5</v>
      </c>
    </row>
    <row r="115" spans="1:8" x14ac:dyDescent="0.3">
      <c r="A115" t="s">
        <v>19</v>
      </c>
      <c r="B115" t="s">
        <v>33</v>
      </c>
      <c r="C115" t="s">
        <v>45</v>
      </c>
      <c r="D115" s="1">
        <v>8008</v>
      </c>
      <c r="E115" s="2">
        <v>456</v>
      </c>
      <c r="F115" s="3">
        <v>5.6</v>
      </c>
      <c r="G115" s="3">
        <f>DATA[[#This Row],[Units]]*DATA[[#This Row],[cost per unit]]</f>
        <v>2553.6</v>
      </c>
      <c r="H115" s="4">
        <f>DATA[[#This Row],[Amount]]-DATA[[#This Row],[Total cost]]</f>
        <v>5454.4</v>
      </c>
    </row>
    <row r="116" spans="1:8" x14ac:dyDescent="0.3">
      <c r="A116" t="s">
        <v>38</v>
      </c>
      <c r="B116" t="s">
        <v>33</v>
      </c>
      <c r="C116" t="s">
        <v>21</v>
      </c>
      <c r="D116" s="1">
        <v>1428</v>
      </c>
      <c r="E116" s="2">
        <v>93</v>
      </c>
      <c r="F116" s="3">
        <v>13.15</v>
      </c>
      <c r="G116" s="3">
        <f>DATA[[#This Row],[Units]]*DATA[[#This Row],[cost per unit]]</f>
        <v>1222.95</v>
      </c>
      <c r="H116" s="4">
        <f>DATA[[#This Row],[Amount]]-DATA[[#This Row],[Total cost]]</f>
        <v>205.04999999999995</v>
      </c>
    </row>
    <row r="117" spans="1:8" x14ac:dyDescent="0.3">
      <c r="A117" t="s">
        <v>19</v>
      </c>
      <c r="B117" t="s">
        <v>33</v>
      </c>
      <c r="C117" t="s">
        <v>15</v>
      </c>
      <c r="D117" s="1">
        <v>525</v>
      </c>
      <c r="E117" s="2">
        <v>48</v>
      </c>
      <c r="F117" s="3">
        <v>11.88</v>
      </c>
      <c r="G117" s="3">
        <f>DATA[[#This Row],[Units]]*DATA[[#This Row],[cost per unit]]</f>
        <v>570.24</v>
      </c>
      <c r="H117" s="4">
        <f>DATA[[#This Row],[Amount]]-DATA[[#This Row],[Total cost]]</f>
        <v>-45.240000000000009</v>
      </c>
    </row>
    <row r="118" spans="1:8" x14ac:dyDescent="0.3">
      <c r="A118" t="s">
        <v>19</v>
      </c>
      <c r="B118" t="s">
        <v>9</v>
      </c>
      <c r="C118" t="s">
        <v>18</v>
      </c>
      <c r="D118" s="1">
        <v>1505</v>
      </c>
      <c r="E118" s="2">
        <v>102</v>
      </c>
      <c r="F118" s="3">
        <v>6.47</v>
      </c>
      <c r="G118" s="3">
        <f>DATA[[#This Row],[Units]]*DATA[[#This Row],[cost per unit]]</f>
        <v>659.93999999999994</v>
      </c>
      <c r="H118" s="4">
        <f>DATA[[#This Row],[Amount]]-DATA[[#This Row],[Total cost]]</f>
        <v>845.06000000000006</v>
      </c>
    </row>
    <row r="119" spans="1:8" x14ac:dyDescent="0.3">
      <c r="A119" t="s">
        <v>26</v>
      </c>
      <c r="B119" t="s">
        <v>12</v>
      </c>
      <c r="C119" t="s">
        <v>10</v>
      </c>
      <c r="D119" s="1">
        <v>6755</v>
      </c>
      <c r="E119" s="2">
        <v>252</v>
      </c>
      <c r="F119" s="3">
        <v>13.5</v>
      </c>
      <c r="G119" s="3">
        <f>DATA[[#This Row],[Units]]*DATA[[#This Row],[cost per unit]]</f>
        <v>3402</v>
      </c>
      <c r="H119" s="4">
        <f>DATA[[#This Row],[Amount]]-DATA[[#This Row],[Total cost]]</f>
        <v>3353</v>
      </c>
    </row>
    <row r="120" spans="1:8" x14ac:dyDescent="0.3">
      <c r="A120" t="s">
        <v>29</v>
      </c>
      <c r="B120" t="s">
        <v>9</v>
      </c>
      <c r="C120" t="s">
        <v>18</v>
      </c>
      <c r="D120" s="1">
        <v>11571</v>
      </c>
      <c r="E120" s="2">
        <v>138</v>
      </c>
      <c r="F120" s="3">
        <v>6.47</v>
      </c>
      <c r="G120" s="3">
        <f>DATA[[#This Row],[Units]]*DATA[[#This Row],[cost per unit]]</f>
        <v>892.86</v>
      </c>
      <c r="H120" s="4">
        <f>DATA[[#This Row],[Amount]]-DATA[[#This Row],[Total cost]]</f>
        <v>10678.14</v>
      </c>
    </row>
    <row r="121" spans="1:8" x14ac:dyDescent="0.3">
      <c r="A121" t="s">
        <v>8</v>
      </c>
      <c r="B121" t="s">
        <v>23</v>
      </c>
      <c r="C121" t="s">
        <v>21</v>
      </c>
      <c r="D121" s="1">
        <v>2541</v>
      </c>
      <c r="E121" s="2">
        <v>90</v>
      </c>
      <c r="F121" s="3">
        <v>13.15</v>
      </c>
      <c r="G121" s="3">
        <f>DATA[[#This Row],[Units]]*DATA[[#This Row],[cost per unit]]</f>
        <v>1183.5</v>
      </c>
      <c r="H121" s="4">
        <f>DATA[[#This Row],[Amount]]-DATA[[#This Row],[Total cost]]</f>
        <v>1357.5</v>
      </c>
    </row>
    <row r="122" spans="1:8" x14ac:dyDescent="0.3">
      <c r="A122" t="s">
        <v>16</v>
      </c>
      <c r="B122" t="s">
        <v>9</v>
      </c>
      <c r="C122" t="s">
        <v>10</v>
      </c>
      <c r="D122" s="1">
        <v>1526</v>
      </c>
      <c r="E122" s="2">
        <v>240</v>
      </c>
      <c r="F122" s="3">
        <v>13.5</v>
      </c>
      <c r="G122" s="3">
        <f>DATA[[#This Row],[Units]]*DATA[[#This Row],[cost per unit]]</f>
        <v>3240</v>
      </c>
      <c r="H122" s="4">
        <f>DATA[[#This Row],[Amount]]-DATA[[#This Row],[Total cost]]</f>
        <v>-1714</v>
      </c>
    </row>
    <row r="123" spans="1:8" x14ac:dyDescent="0.3">
      <c r="A123" t="s">
        <v>8</v>
      </c>
      <c r="B123" t="s">
        <v>23</v>
      </c>
      <c r="C123" t="s">
        <v>15</v>
      </c>
      <c r="D123" s="1">
        <v>6125</v>
      </c>
      <c r="E123" s="2">
        <v>102</v>
      </c>
      <c r="F123" s="3">
        <v>11.88</v>
      </c>
      <c r="G123" s="3">
        <f>DATA[[#This Row],[Units]]*DATA[[#This Row],[cost per unit]]</f>
        <v>1211.76</v>
      </c>
      <c r="H123" s="4">
        <f>DATA[[#This Row],[Amount]]-DATA[[#This Row],[Total cost]]</f>
        <v>4913.24</v>
      </c>
    </row>
    <row r="124" spans="1:8" x14ac:dyDescent="0.3">
      <c r="A124" t="s">
        <v>16</v>
      </c>
      <c r="B124" t="s">
        <v>12</v>
      </c>
      <c r="C124" t="s">
        <v>42</v>
      </c>
      <c r="D124" s="1">
        <v>847</v>
      </c>
      <c r="E124" s="2">
        <v>129</v>
      </c>
      <c r="F124" s="3">
        <v>16.73</v>
      </c>
      <c r="G124" s="3">
        <f>DATA[[#This Row],[Units]]*DATA[[#This Row],[cost per unit]]</f>
        <v>2158.17</v>
      </c>
      <c r="H124" s="4">
        <f>DATA[[#This Row],[Amount]]-DATA[[#This Row],[Total cost]]</f>
        <v>-1311.17</v>
      </c>
    </row>
    <row r="125" spans="1:8" x14ac:dyDescent="0.3">
      <c r="A125" t="s">
        <v>11</v>
      </c>
      <c r="B125" t="s">
        <v>12</v>
      </c>
      <c r="C125" t="s">
        <v>42</v>
      </c>
      <c r="D125" s="1">
        <v>4753</v>
      </c>
      <c r="E125" s="2">
        <v>300</v>
      </c>
      <c r="F125" s="3">
        <v>16.73</v>
      </c>
      <c r="G125" s="3">
        <f>DATA[[#This Row],[Units]]*DATA[[#This Row],[cost per unit]]</f>
        <v>5019</v>
      </c>
      <c r="H125" s="4">
        <f>DATA[[#This Row],[Amount]]-DATA[[#This Row],[Total cost]]</f>
        <v>-266</v>
      </c>
    </row>
    <row r="126" spans="1:8" x14ac:dyDescent="0.3">
      <c r="A126" t="s">
        <v>19</v>
      </c>
      <c r="B126" t="s">
        <v>23</v>
      </c>
      <c r="C126" t="s">
        <v>22</v>
      </c>
      <c r="D126" s="1">
        <v>959</v>
      </c>
      <c r="E126" s="2">
        <v>135</v>
      </c>
      <c r="F126" s="3">
        <v>7.56</v>
      </c>
      <c r="G126" s="3">
        <f>DATA[[#This Row],[Units]]*DATA[[#This Row],[cost per unit]]</f>
        <v>1020.5999999999999</v>
      </c>
      <c r="H126" s="4">
        <f>DATA[[#This Row],[Amount]]-DATA[[#This Row],[Total cost]]</f>
        <v>-61.599999999999909</v>
      </c>
    </row>
    <row r="127" spans="1:8" x14ac:dyDescent="0.3">
      <c r="A127" t="s">
        <v>26</v>
      </c>
      <c r="B127" t="s">
        <v>12</v>
      </c>
      <c r="C127" t="s">
        <v>41</v>
      </c>
      <c r="D127" s="1">
        <v>2793</v>
      </c>
      <c r="E127" s="2">
        <v>114</v>
      </c>
      <c r="F127" s="3">
        <v>4.97</v>
      </c>
      <c r="G127" s="3">
        <f>DATA[[#This Row],[Units]]*DATA[[#This Row],[cost per unit]]</f>
        <v>566.57999999999993</v>
      </c>
      <c r="H127" s="4">
        <f>DATA[[#This Row],[Amount]]-DATA[[#This Row],[Total cost]]</f>
        <v>2226.42</v>
      </c>
    </row>
    <row r="128" spans="1:8" x14ac:dyDescent="0.3">
      <c r="A128" t="s">
        <v>26</v>
      </c>
      <c r="B128" t="s">
        <v>12</v>
      </c>
      <c r="C128" t="s">
        <v>27</v>
      </c>
      <c r="D128" s="1">
        <v>4606</v>
      </c>
      <c r="E128" s="2">
        <v>63</v>
      </c>
      <c r="F128" s="3">
        <v>11.7</v>
      </c>
      <c r="G128" s="3">
        <f>DATA[[#This Row],[Units]]*DATA[[#This Row],[cost per unit]]</f>
        <v>737.09999999999991</v>
      </c>
      <c r="H128" s="4">
        <f>DATA[[#This Row],[Amount]]-DATA[[#This Row],[Total cost]]</f>
        <v>3868.9</v>
      </c>
    </row>
    <row r="129" spans="1:8" x14ac:dyDescent="0.3">
      <c r="A129" t="s">
        <v>26</v>
      </c>
      <c r="B129" t="s">
        <v>17</v>
      </c>
      <c r="C129" t="s">
        <v>35</v>
      </c>
      <c r="D129" s="1">
        <v>5551</v>
      </c>
      <c r="E129" s="2">
        <v>252</v>
      </c>
      <c r="F129" s="3">
        <v>7.16</v>
      </c>
      <c r="G129" s="3">
        <f>DATA[[#This Row],[Units]]*DATA[[#This Row],[cost per unit]]</f>
        <v>1804.32</v>
      </c>
      <c r="H129" s="4">
        <f>DATA[[#This Row],[Amount]]-DATA[[#This Row],[Total cost]]</f>
        <v>3746.6800000000003</v>
      </c>
    </row>
    <row r="130" spans="1:8" x14ac:dyDescent="0.3">
      <c r="A130" t="s">
        <v>38</v>
      </c>
      <c r="B130" t="s">
        <v>17</v>
      </c>
      <c r="C130" t="s">
        <v>13</v>
      </c>
      <c r="D130" s="1">
        <v>6657</v>
      </c>
      <c r="E130" s="2">
        <v>303</v>
      </c>
      <c r="F130" s="3">
        <v>15</v>
      </c>
      <c r="G130" s="3">
        <f>DATA[[#This Row],[Units]]*DATA[[#This Row],[cost per unit]]</f>
        <v>4545</v>
      </c>
      <c r="H130" s="4">
        <f>DATA[[#This Row],[Amount]]-DATA[[#This Row],[Total cost]]</f>
        <v>2112</v>
      </c>
    </row>
    <row r="131" spans="1:8" x14ac:dyDescent="0.3">
      <c r="A131" t="s">
        <v>26</v>
      </c>
      <c r="B131" t="s">
        <v>20</v>
      </c>
      <c r="C131" t="s">
        <v>31</v>
      </c>
      <c r="D131" s="1">
        <v>4438</v>
      </c>
      <c r="E131" s="2">
        <v>246</v>
      </c>
      <c r="F131" s="3">
        <v>3.11</v>
      </c>
      <c r="G131" s="3">
        <f>DATA[[#This Row],[Units]]*DATA[[#This Row],[cost per unit]]</f>
        <v>765.06</v>
      </c>
      <c r="H131" s="4">
        <f>DATA[[#This Row],[Amount]]-DATA[[#This Row],[Total cost]]</f>
        <v>3672.94</v>
      </c>
    </row>
    <row r="132" spans="1:8" x14ac:dyDescent="0.3">
      <c r="A132" t="s">
        <v>11</v>
      </c>
      <c r="B132" t="s">
        <v>23</v>
      </c>
      <c r="C132" t="s">
        <v>25</v>
      </c>
      <c r="D132" s="1">
        <v>168</v>
      </c>
      <c r="E132" s="2">
        <v>84</v>
      </c>
      <c r="F132" s="3">
        <v>9.77</v>
      </c>
      <c r="G132" s="3">
        <f>DATA[[#This Row],[Units]]*DATA[[#This Row],[cost per unit]]</f>
        <v>820.68</v>
      </c>
      <c r="H132" s="4">
        <f>DATA[[#This Row],[Amount]]-DATA[[#This Row],[Total cost]]</f>
        <v>-652.67999999999995</v>
      </c>
    </row>
    <row r="133" spans="1:8" x14ac:dyDescent="0.3">
      <c r="A133" t="s">
        <v>26</v>
      </c>
      <c r="B133" t="s">
        <v>33</v>
      </c>
      <c r="C133" t="s">
        <v>31</v>
      </c>
      <c r="D133" s="1">
        <v>7777</v>
      </c>
      <c r="E133" s="2">
        <v>39</v>
      </c>
      <c r="F133" s="3">
        <v>3.11</v>
      </c>
      <c r="G133" s="3">
        <f>DATA[[#This Row],[Units]]*DATA[[#This Row],[cost per unit]]</f>
        <v>121.28999999999999</v>
      </c>
      <c r="H133" s="4">
        <f>DATA[[#This Row],[Amount]]-DATA[[#This Row],[Total cost]]</f>
        <v>7655.71</v>
      </c>
    </row>
    <row r="134" spans="1:8" x14ac:dyDescent="0.3">
      <c r="A134" t="s">
        <v>28</v>
      </c>
      <c r="B134" t="s">
        <v>17</v>
      </c>
      <c r="C134" t="s">
        <v>31</v>
      </c>
      <c r="D134" s="1">
        <v>3339</v>
      </c>
      <c r="E134" s="2">
        <v>348</v>
      </c>
      <c r="F134" s="3">
        <v>3.11</v>
      </c>
      <c r="G134" s="3">
        <f>DATA[[#This Row],[Units]]*DATA[[#This Row],[cost per unit]]</f>
        <v>1082.28</v>
      </c>
      <c r="H134" s="4">
        <f>DATA[[#This Row],[Amount]]-DATA[[#This Row],[Total cost]]</f>
        <v>2256.7200000000003</v>
      </c>
    </row>
    <row r="135" spans="1:8" x14ac:dyDescent="0.3">
      <c r="A135" t="s">
        <v>26</v>
      </c>
      <c r="B135" t="s">
        <v>9</v>
      </c>
      <c r="C135" t="s">
        <v>22</v>
      </c>
      <c r="D135" s="1">
        <v>6391</v>
      </c>
      <c r="E135" s="2">
        <v>48</v>
      </c>
      <c r="F135" s="3">
        <v>7.56</v>
      </c>
      <c r="G135" s="3">
        <f>DATA[[#This Row],[Units]]*DATA[[#This Row],[cost per unit]]</f>
        <v>362.88</v>
      </c>
      <c r="H135" s="4">
        <f>DATA[[#This Row],[Amount]]-DATA[[#This Row],[Total cost]]</f>
        <v>6028.12</v>
      </c>
    </row>
    <row r="136" spans="1:8" x14ac:dyDescent="0.3">
      <c r="A136" t="s">
        <v>28</v>
      </c>
      <c r="B136" t="s">
        <v>9</v>
      </c>
      <c r="C136" t="s">
        <v>25</v>
      </c>
      <c r="D136" s="1">
        <v>518</v>
      </c>
      <c r="E136" s="2">
        <v>75</v>
      </c>
      <c r="F136" s="3">
        <v>9.77</v>
      </c>
      <c r="G136" s="3">
        <f>DATA[[#This Row],[Units]]*DATA[[#This Row],[cost per unit]]</f>
        <v>732.75</v>
      </c>
      <c r="H136" s="4">
        <f>DATA[[#This Row],[Amount]]-DATA[[#This Row],[Total cost]]</f>
        <v>-214.75</v>
      </c>
    </row>
    <row r="137" spans="1:8" x14ac:dyDescent="0.3">
      <c r="A137" t="s">
        <v>26</v>
      </c>
      <c r="B137" t="s">
        <v>23</v>
      </c>
      <c r="C137" t="s">
        <v>43</v>
      </c>
      <c r="D137" s="1">
        <v>5677</v>
      </c>
      <c r="E137" s="2">
        <v>258</v>
      </c>
      <c r="F137" s="3">
        <v>10.38</v>
      </c>
      <c r="G137" s="3">
        <f>DATA[[#This Row],[Units]]*DATA[[#This Row],[cost per unit]]</f>
        <v>2678.0400000000004</v>
      </c>
      <c r="H137" s="4">
        <f>DATA[[#This Row],[Amount]]-DATA[[#This Row],[Total cost]]</f>
        <v>2998.9599999999996</v>
      </c>
    </row>
    <row r="138" spans="1:8" x14ac:dyDescent="0.3">
      <c r="A138" t="s">
        <v>19</v>
      </c>
      <c r="B138" t="s">
        <v>20</v>
      </c>
      <c r="C138" t="s">
        <v>31</v>
      </c>
      <c r="D138" s="1">
        <v>6048</v>
      </c>
      <c r="E138" s="2">
        <v>27</v>
      </c>
      <c r="F138" s="3">
        <v>3.11</v>
      </c>
      <c r="G138" s="3">
        <f>DATA[[#This Row],[Units]]*DATA[[#This Row],[cost per unit]]</f>
        <v>83.97</v>
      </c>
      <c r="H138" s="4">
        <f>DATA[[#This Row],[Amount]]-DATA[[#This Row],[Total cost]]</f>
        <v>5964.03</v>
      </c>
    </row>
    <row r="139" spans="1:8" x14ac:dyDescent="0.3">
      <c r="A139" t="s">
        <v>11</v>
      </c>
      <c r="B139" t="s">
        <v>23</v>
      </c>
      <c r="C139" t="s">
        <v>13</v>
      </c>
      <c r="D139" s="1">
        <v>3752</v>
      </c>
      <c r="E139" s="2">
        <v>213</v>
      </c>
      <c r="F139" s="3">
        <v>15</v>
      </c>
      <c r="G139" s="3">
        <f>DATA[[#This Row],[Units]]*DATA[[#This Row],[cost per unit]]</f>
        <v>3195</v>
      </c>
      <c r="H139" s="4">
        <f>DATA[[#This Row],[Amount]]-DATA[[#This Row],[Total cost]]</f>
        <v>557</v>
      </c>
    </row>
    <row r="140" spans="1:8" x14ac:dyDescent="0.3">
      <c r="A140" t="s">
        <v>28</v>
      </c>
      <c r="B140" t="s">
        <v>12</v>
      </c>
      <c r="C140" t="s">
        <v>35</v>
      </c>
      <c r="D140" s="1">
        <v>4480</v>
      </c>
      <c r="E140" s="2">
        <v>357</v>
      </c>
      <c r="F140" s="3">
        <v>7.16</v>
      </c>
      <c r="G140" s="3">
        <f>DATA[[#This Row],[Units]]*DATA[[#This Row],[cost per unit]]</f>
        <v>2556.12</v>
      </c>
      <c r="H140" s="4">
        <f>DATA[[#This Row],[Amount]]-DATA[[#This Row],[Total cost]]</f>
        <v>1923.88</v>
      </c>
    </row>
    <row r="141" spans="1:8" x14ac:dyDescent="0.3">
      <c r="A141" t="s">
        <v>14</v>
      </c>
      <c r="B141" t="s">
        <v>9</v>
      </c>
      <c r="C141" t="s">
        <v>15</v>
      </c>
      <c r="D141" s="1">
        <v>259</v>
      </c>
      <c r="E141" s="2">
        <v>207</v>
      </c>
      <c r="F141" s="3">
        <v>11.88</v>
      </c>
      <c r="G141" s="3">
        <f>DATA[[#This Row],[Units]]*DATA[[#This Row],[cost per unit]]</f>
        <v>2459.1600000000003</v>
      </c>
      <c r="H141" s="4">
        <f>DATA[[#This Row],[Amount]]-DATA[[#This Row],[Total cost]]</f>
        <v>-2200.1600000000003</v>
      </c>
    </row>
    <row r="142" spans="1:8" x14ac:dyDescent="0.3">
      <c r="A142" t="s">
        <v>11</v>
      </c>
      <c r="B142" t="s">
        <v>9</v>
      </c>
      <c r="C142" t="s">
        <v>10</v>
      </c>
      <c r="D142" s="1">
        <v>42</v>
      </c>
      <c r="E142" s="2">
        <v>150</v>
      </c>
      <c r="F142" s="3">
        <v>13.5</v>
      </c>
      <c r="G142" s="3">
        <f>DATA[[#This Row],[Units]]*DATA[[#This Row],[cost per unit]]</f>
        <v>2025</v>
      </c>
      <c r="H142" s="4">
        <f>DATA[[#This Row],[Amount]]-DATA[[#This Row],[Total cost]]</f>
        <v>-1983</v>
      </c>
    </row>
    <row r="143" spans="1:8" x14ac:dyDescent="0.3">
      <c r="A143" t="s">
        <v>16</v>
      </c>
      <c r="B143" t="s">
        <v>17</v>
      </c>
      <c r="C143" t="s">
        <v>45</v>
      </c>
      <c r="D143" s="1">
        <v>98</v>
      </c>
      <c r="E143" s="2">
        <v>204</v>
      </c>
      <c r="F143" s="3">
        <v>5.6</v>
      </c>
      <c r="G143" s="3">
        <f>DATA[[#This Row],[Units]]*DATA[[#This Row],[cost per unit]]</f>
        <v>1142.3999999999999</v>
      </c>
      <c r="H143" s="4">
        <f>DATA[[#This Row],[Amount]]-DATA[[#This Row],[Total cost]]</f>
        <v>-1044.3999999999999</v>
      </c>
    </row>
    <row r="144" spans="1:8" x14ac:dyDescent="0.3">
      <c r="A144" t="s">
        <v>26</v>
      </c>
      <c r="B144" t="s">
        <v>12</v>
      </c>
      <c r="C144" t="s">
        <v>42</v>
      </c>
      <c r="D144" s="1">
        <v>2478</v>
      </c>
      <c r="E144" s="2">
        <v>21</v>
      </c>
      <c r="F144" s="3">
        <v>16.73</v>
      </c>
      <c r="G144" s="3">
        <f>DATA[[#This Row],[Units]]*DATA[[#This Row],[cost per unit]]</f>
        <v>351.33</v>
      </c>
      <c r="H144" s="4">
        <f>DATA[[#This Row],[Amount]]-DATA[[#This Row],[Total cost]]</f>
        <v>2126.67</v>
      </c>
    </row>
    <row r="145" spans="1:8" x14ac:dyDescent="0.3">
      <c r="A145" t="s">
        <v>16</v>
      </c>
      <c r="B145" t="s">
        <v>33</v>
      </c>
      <c r="C145" t="s">
        <v>22</v>
      </c>
      <c r="D145" s="1">
        <v>7847</v>
      </c>
      <c r="E145" s="2">
        <v>174</v>
      </c>
      <c r="F145" s="3">
        <v>7.56</v>
      </c>
      <c r="G145" s="3">
        <f>DATA[[#This Row],[Units]]*DATA[[#This Row],[cost per unit]]</f>
        <v>1315.4399999999998</v>
      </c>
      <c r="H145" s="4">
        <f>DATA[[#This Row],[Amount]]-DATA[[#This Row],[Total cost]]</f>
        <v>6531.56</v>
      </c>
    </row>
    <row r="146" spans="1:8" x14ac:dyDescent="0.3">
      <c r="A146" t="s">
        <v>29</v>
      </c>
      <c r="B146" t="s">
        <v>9</v>
      </c>
      <c r="C146" t="s">
        <v>31</v>
      </c>
      <c r="D146" s="1">
        <v>9926</v>
      </c>
      <c r="E146" s="2">
        <v>201</v>
      </c>
      <c r="F146" s="3">
        <v>3.11</v>
      </c>
      <c r="G146" s="3">
        <f>DATA[[#This Row],[Units]]*DATA[[#This Row],[cost per unit]]</f>
        <v>625.11</v>
      </c>
      <c r="H146" s="4">
        <f>DATA[[#This Row],[Amount]]-DATA[[#This Row],[Total cost]]</f>
        <v>9300.89</v>
      </c>
    </row>
    <row r="147" spans="1:8" x14ac:dyDescent="0.3">
      <c r="A147" t="s">
        <v>11</v>
      </c>
      <c r="B147" t="s">
        <v>23</v>
      </c>
      <c r="C147" t="s">
        <v>34</v>
      </c>
      <c r="D147" s="1">
        <v>819</v>
      </c>
      <c r="E147" s="2">
        <v>510</v>
      </c>
      <c r="F147" s="3">
        <v>9.33</v>
      </c>
      <c r="G147" s="3">
        <f>DATA[[#This Row],[Units]]*DATA[[#This Row],[cost per unit]]</f>
        <v>4758.3</v>
      </c>
      <c r="H147" s="4">
        <f>DATA[[#This Row],[Amount]]-DATA[[#This Row],[Total cost]]</f>
        <v>-3939.3</v>
      </c>
    </row>
    <row r="148" spans="1:8" x14ac:dyDescent="0.3">
      <c r="A148" t="s">
        <v>19</v>
      </c>
      <c r="B148" t="s">
        <v>20</v>
      </c>
      <c r="C148" t="s">
        <v>35</v>
      </c>
      <c r="D148" s="1">
        <v>3052</v>
      </c>
      <c r="E148" s="2">
        <v>378</v>
      </c>
      <c r="F148" s="3">
        <v>7.16</v>
      </c>
      <c r="G148" s="3">
        <f>DATA[[#This Row],[Units]]*DATA[[#This Row],[cost per unit]]</f>
        <v>2706.48</v>
      </c>
      <c r="H148" s="4">
        <f>DATA[[#This Row],[Amount]]-DATA[[#This Row],[Total cost]]</f>
        <v>345.52</v>
      </c>
    </row>
    <row r="149" spans="1:8" x14ac:dyDescent="0.3">
      <c r="A149" t="s">
        <v>14</v>
      </c>
      <c r="B149" t="s">
        <v>33</v>
      </c>
      <c r="C149" t="s">
        <v>44</v>
      </c>
      <c r="D149" s="1">
        <v>6832</v>
      </c>
      <c r="E149" s="2">
        <v>27</v>
      </c>
      <c r="F149" s="3">
        <v>9</v>
      </c>
      <c r="G149" s="3">
        <f>DATA[[#This Row],[Units]]*DATA[[#This Row],[cost per unit]]</f>
        <v>243</v>
      </c>
      <c r="H149" s="4">
        <f>DATA[[#This Row],[Amount]]-DATA[[#This Row],[Total cost]]</f>
        <v>6589</v>
      </c>
    </row>
    <row r="150" spans="1:8" x14ac:dyDescent="0.3">
      <c r="A150" t="s">
        <v>29</v>
      </c>
      <c r="B150" t="s">
        <v>20</v>
      </c>
      <c r="C150" t="s">
        <v>32</v>
      </c>
      <c r="D150" s="1">
        <v>2016</v>
      </c>
      <c r="E150" s="2">
        <v>117</v>
      </c>
      <c r="F150" s="3">
        <v>8.7899999999999991</v>
      </c>
      <c r="G150" s="3">
        <f>DATA[[#This Row],[Units]]*DATA[[#This Row],[cost per unit]]</f>
        <v>1028.4299999999998</v>
      </c>
      <c r="H150" s="4">
        <f>DATA[[#This Row],[Amount]]-DATA[[#This Row],[Total cost]]</f>
        <v>987.57000000000016</v>
      </c>
    </row>
    <row r="151" spans="1:8" x14ac:dyDescent="0.3">
      <c r="A151" t="s">
        <v>19</v>
      </c>
      <c r="B151" t="s">
        <v>23</v>
      </c>
      <c r="C151" t="s">
        <v>44</v>
      </c>
      <c r="D151" s="1">
        <v>7322</v>
      </c>
      <c r="E151" s="2">
        <v>36</v>
      </c>
      <c r="F151" s="3">
        <v>9</v>
      </c>
      <c r="G151" s="3">
        <f>DATA[[#This Row],[Units]]*DATA[[#This Row],[cost per unit]]</f>
        <v>324</v>
      </c>
      <c r="H151" s="4">
        <f>DATA[[#This Row],[Amount]]-DATA[[#This Row],[Total cost]]</f>
        <v>6998</v>
      </c>
    </row>
    <row r="152" spans="1:8" x14ac:dyDescent="0.3">
      <c r="A152" t="s">
        <v>11</v>
      </c>
      <c r="B152" t="s">
        <v>12</v>
      </c>
      <c r="C152" t="s">
        <v>22</v>
      </c>
      <c r="D152" s="1">
        <v>357</v>
      </c>
      <c r="E152" s="2">
        <v>126</v>
      </c>
      <c r="F152" s="3">
        <v>7.56</v>
      </c>
      <c r="G152" s="3">
        <f>DATA[[#This Row],[Units]]*DATA[[#This Row],[cost per unit]]</f>
        <v>952.56</v>
      </c>
      <c r="H152" s="4">
        <f>DATA[[#This Row],[Amount]]-DATA[[#This Row],[Total cost]]</f>
        <v>-595.55999999999995</v>
      </c>
    </row>
    <row r="153" spans="1:8" x14ac:dyDescent="0.3">
      <c r="A153" t="s">
        <v>14</v>
      </c>
      <c r="B153" t="s">
        <v>20</v>
      </c>
      <c r="C153" t="s">
        <v>21</v>
      </c>
      <c r="D153" s="1">
        <v>3192</v>
      </c>
      <c r="E153" s="2">
        <v>72</v>
      </c>
      <c r="F153" s="3">
        <v>13.15</v>
      </c>
      <c r="G153" s="3">
        <f>DATA[[#This Row],[Units]]*DATA[[#This Row],[cost per unit]]</f>
        <v>946.80000000000007</v>
      </c>
      <c r="H153" s="4">
        <f>DATA[[#This Row],[Amount]]-DATA[[#This Row],[Total cost]]</f>
        <v>2245.1999999999998</v>
      </c>
    </row>
    <row r="154" spans="1:8" x14ac:dyDescent="0.3">
      <c r="A154" t="s">
        <v>26</v>
      </c>
      <c r="B154" t="s">
        <v>17</v>
      </c>
      <c r="C154" t="s">
        <v>25</v>
      </c>
      <c r="D154" s="1">
        <v>8435</v>
      </c>
      <c r="E154" s="2">
        <v>42</v>
      </c>
      <c r="F154" s="3">
        <v>9.77</v>
      </c>
      <c r="G154" s="3">
        <f>DATA[[#This Row],[Units]]*DATA[[#This Row],[cost per unit]]</f>
        <v>410.34</v>
      </c>
      <c r="H154" s="4">
        <f>DATA[[#This Row],[Amount]]-DATA[[#This Row],[Total cost]]</f>
        <v>8024.66</v>
      </c>
    </row>
    <row r="155" spans="1:8" x14ac:dyDescent="0.3">
      <c r="A155" t="s">
        <v>8</v>
      </c>
      <c r="B155" t="s">
        <v>20</v>
      </c>
      <c r="C155" t="s">
        <v>35</v>
      </c>
      <c r="D155" s="1">
        <v>0</v>
      </c>
      <c r="E155" s="2">
        <v>135</v>
      </c>
      <c r="F155" s="3">
        <v>7.16</v>
      </c>
      <c r="G155" s="3">
        <f>DATA[[#This Row],[Units]]*DATA[[#This Row],[cost per unit]]</f>
        <v>966.6</v>
      </c>
      <c r="H155" s="4">
        <f>DATA[[#This Row],[Amount]]-DATA[[#This Row],[Total cost]]</f>
        <v>-966.6</v>
      </c>
    </row>
    <row r="156" spans="1:8" x14ac:dyDescent="0.3">
      <c r="A156" t="s">
        <v>26</v>
      </c>
      <c r="B156" t="s">
        <v>33</v>
      </c>
      <c r="C156" t="s">
        <v>41</v>
      </c>
      <c r="D156" s="1">
        <v>8862</v>
      </c>
      <c r="E156" s="2">
        <v>189</v>
      </c>
      <c r="F156" s="3">
        <v>4.97</v>
      </c>
      <c r="G156" s="3">
        <f>DATA[[#This Row],[Units]]*DATA[[#This Row],[cost per unit]]</f>
        <v>939.32999999999993</v>
      </c>
      <c r="H156" s="4">
        <f>DATA[[#This Row],[Amount]]-DATA[[#This Row],[Total cost]]</f>
        <v>7922.67</v>
      </c>
    </row>
    <row r="157" spans="1:8" x14ac:dyDescent="0.3">
      <c r="A157" t="s">
        <v>19</v>
      </c>
      <c r="B157" t="s">
        <v>9</v>
      </c>
      <c r="C157" t="s">
        <v>43</v>
      </c>
      <c r="D157" s="1">
        <v>3556</v>
      </c>
      <c r="E157" s="2">
        <v>459</v>
      </c>
      <c r="F157" s="3">
        <v>10.38</v>
      </c>
      <c r="G157" s="3">
        <f>DATA[[#This Row],[Units]]*DATA[[#This Row],[cost per unit]]</f>
        <v>4764.42</v>
      </c>
      <c r="H157" s="4">
        <f>DATA[[#This Row],[Amount]]-DATA[[#This Row],[Total cost]]</f>
        <v>-1208.42</v>
      </c>
    </row>
    <row r="158" spans="1:8" x14ac:dyDescent="0.3">
      <c r="A158" t="s">
        <v>28</v>
      </c>
      <c r="B158" t="s">
        <v>33</v>
      </c>
      <c r="C158" t="s">
        <v>40</v>
      </c>
      <c r="D158" s="1">
        <v>7280</v>
      </c>
      <c r="E158" s="2">
        <v>201</v>
      </c>
      <c r="F158" s="3">
        <v>11.73</v>
      </c>
      <c r="G158" s="3">
        <f>DATA[[#This Row],[Units]]*DATA[[#This Row],[cost per unit]]</f>
        <v>2357.73</v>
      </c>
      <c r="H158" s="4">
        <f>DATA[[#This Row],[Amount]]-DATA[[#This Row],[Total cost]]</f>
        <v>4922.2700000000004</v>
      </c>
    </row>
    <row r="159" spans="1:8" x14ac:dyDescent="0.3">
      <c r="A159" t="s">
        <v>19</v>
      </c>
      <c r="B159" t="s">
        <v>33</v>
      </c>
      <c r="C159" t="s">
        <v>10</v>
      </c>
      <c r="D159" s="1">
        <v>3402</v>
      </c>
      <c r="E159" s="2">
        <v>366</v>
      </c>
      <c r="F159" s="3">
        <v>13.5</v>
      </c>
      <c r="G159" s="3">
        <f>DATA[[#This Row],[Units]]*DATA[[#This Row],[cost per unit]]</f>
        <v>4941</v>
      </c>
      <c r="H159" s="4">
        <f>DATA[[#This Row],[Amount]]-DATA[[#This Row],[Total cost]]</f>
        <v>-1539</v>
      </c>
    </row>
    <row r="160" spans="1:8" x14ac:dyDescent="0.3">
      <c r="A160" t="s">
        <v>30</v>
      </c>
      <c r="B160" t="s">
        <v>9</v>
      </c>
      <c r="C160" t="s">
        <v>35</v>
      </c>
      <c r="D160" s="1">
        <v>4592</v>
      </c>
      <c r="E160" s="2">
        <v>324</v>
      </c>
      <c r="F160" s="3">
        <v>7.16</v>
      </c>
      <c r="G160" s="3">
        <f>DATA[[#This Row],[Units]]*DATA[[#This Row],[cost per unit]]</f>
        <v>2319.84</v>
      </c>
      <c r="H160" s="4">
        <f>DATA[[#This Row],[Amount]]-DATA[[#This Row],[Total cost]]</f>
        <v>2272.16</v>
      </c>
    </row>
    <row r="161" spans="1:8" x14ac:dyDescent="0.3">
      <c r="A161" t="s">
        <v>14</v>
      </c>
      <c r="B161" t="s">
        <v>12</v>
      </c>
      <c r="C161" t="s">
        <v>40</v>
      </c>
      <c r="D161" s="1">
        <v>7833</v>
      </c>
      <c r="E161" s="2">
        <v>243</v>
      </c>
      <c r="F161" s="3">
        <v>11.73</v>
      </c>
      <c r="G161" s="3">
        <f>DATA[[#This Row],[Units]]*DATA[[#This Row],[cost per unit]]</f>
        <v>2850.3900000000003</v>
      </c>
      <c r="H161" s="4">
        <f>DATA[[#This Row],[Amount]]-DATA[[#This Row],[Total cost]]</f>
        <v>4982.6099999999997</v>
      </c>
    </row>
    <row r="162" spans="1:8" x14ac:dyDescent="0.3">
      <c r="A162" t="s">
        <v>29</v>
      </c>
      <c r="B162" t="s">
        <v>20</v>
      </c>
      <c r="C162" t="s">
        <v>44</v>
      </c>
      <c r="D162" s="1">
        <v>7651</v>
      </c>
      <c r="E162" s="2">
        <v>213</v>
      </c>
      <c r="F162" s="3">
        <v>9</v>
      </c>
      <c r="G162" s="3">
        <f>DATA[[#This Row],[Units]]*DATA[[#This Row],[cost per unit]]</f>
        <v>1917</v>
      </c>
      <c r="H162" s="4">
        <f>DATA[[#This Row],[Amount]]-DATA[[#This Row],[Total cost]]</f>
        <v>5734</v>
      </c>
    </row>
    <row r="163" spans="1:8" x14ac:dyDescent="0.3">
      <c r="A163" t="s">
        <v>8</v>
      </c>
      <c r="B163" t="s">
        <v>12</v>
      </c>
      <c r="C163" t="s">
        <v>10</v>
      </c>
      <c r="D163" s="1">
        <v>2275</v>
      </c>
      <c r="E163" s="2">
        <v>447</v>
      </c>
      <c r="F163" s="3">
        <v>13.5</v>
      </c>
      <c r="G163" s="3">
        <f>DATA[[#This Row],[Units]]*DATA[[#This Row],[cost per unit]]</f>
        <v>6034.5</v>
      </c>
      <c r="H163" s="4">
        <f>DATA[[#This Row],[Amount]]-DATA[[#This Row],[Total cost]]</f>
        <v>-3759.5</v>
      </c>
    </row>
    <row r="164" spans="1:8" x14ac:dyDescent="0.3">
      <c r="A164" t="s">
        <v>8</v>
      </c>
      <c r="B164" t="s">
        <v>23</v>
      </c>
      <c r="C164" t="s">
        <v>34</v>
      </c>
      <c r="D164" s="1">
        <v>5670</v>
      </c>
      <c r="E164" s="2">
        <v>297</v>
      </c>
      <c r="F164" s="3">
        <v>9.33</v>
      </c>
      <c r="G164" s="3">
        <f>DATA[[#This Row],[Units]]*DATA[[#This Row],[cost per unit]]</f>
        <v>2771.01</v>
      </c>
      <c r="H164" s="4">
        <f>DATA[[#This Row],[Amount]]-DATA[[#This Row],[Total cost]]</f>
        <v>2898.99</v>
      </c>
    </row>
    <row r="165" spans="1:8" x14ac:dyDescent="0.3">
      <c r="A165" t="s">
        <v>26</v>
      </c>
      <c r="B165" t="s">
        <v>12</v>
      </c>
      <c r="C165" t="s">
        <v>32</v>
      </c>
      <c r="D165" s="1">
        <v>2135</v>
      </c>
      <c r="E165" s="2">
        <v>27</v>
      </c>
      <c r="F165" s="3">
        <v>8.7899999999999991</v>
      </c>
      <c r="G165" s="3">
        <f>DATA[[#This Row],[Units]]*DATA[[#This Row],[cost per unit]]</f>
        <v>237.32999999999998</v>
      </c>
      <c r="H165" s="4">
        <f>DATA[[#This Row],[Amount]]-DATA[[#This Row],[Total cost]]</f>
        <v>1897.67</v>
      </c>
    </row>
    <row r="166" spans="1:8" x14ac:dyDescent="0.3">
      <c r="A166" t="s">
        <v>8</v>
      </c>
      <c r="B166" t="s">
        <v>33</v>
      </c>
      <c r="C166" t="s">
        <v>37</v>
      </c>
      <c r="D166" s="1">
        <v>2779</v>
      </c>
      <c r="E166" s="2">
        <v>75</v>
      </c>
      <c r="F166" s="3">
        <v>6.49</v>
      </c>
      <c r="G166" s="3">
        <f>DATA[[#This Row],[Units]]*DATA[[#This Row],[cost per unit]]</f>
        <v>486.75</v>
      </c>
      <c r="H166" s="4">
        <f>DATA[[#This Row],[Amount]]-DATA[[#This Row],[Total cost]]</f>
        <v>2292.25</v>
      </c>
    </row>
    <row r="167" spans="1:8" x14ac:dyDescent="0.3">
      <c r="A167" t="s">
        <v>38</v>
      </c>
      <c r="B167" t="s">
        <v>20</v>
      </c>
      <c r="C167" t="s">
        <v>22</v>
      </c>
      <c r="D167" s="1">
        <v>12950</v>
      </c>
      <c r="E167" s="2">
        <v>30</v>
      </c>
      <c r="F167" s="3">
        <v>7.56</v>
      </c>
      <c r="G167" s="3">
        <f>DATA[[#This Row],[Units]]*DATA[[#This Row],[cost per unit]]</f>
        <v>226.79999999999998</v>
      </c>
      <c r="H167" s="4">
        <f>DATA[[#This Row],[Amount]]-DATA[[#This Row],[Total cost]]</f>
        <v>12723.2</v>
      </c>
    </row>
    <row r="168" spans="1:8" x14ac:dyDescent="0.3">
      <c r="A168" t="s">
        <v>26</v>
      </c>
      <c r="B168" t="s">
        <v>17</v>
      </c>
      <c r="C168" t="s">
        <v>18</v>
      </c>
      <c r="D168" s="1">
        <v>2646</v>
      </c>
      <c r="E168" s="2">
        <v>177</v>
      </c>
      <c r="F168" s="3">
        <v>6.47</v>
      </c>
      <c r="G168" s="3">
        <f>DATA[[#This Row],[Units]]*DATA[[#This Row],[cost per unit]]</f>
        <v>1145.19</v>
      </c>
      <c r="H168" s="4">
        <f>DATA[[#This Row],[Amount]]-DATA[[#This Row],[Total cost]]</f>
        <v>1500.81</v>
      </c>
    </row>
    <row r="169" spans="1:8" x14ac:dyDescent="0.3">
      <c r="A169" t="s">
        <v>8</v>
      </c>
      <c r="B169" t="s">
        <v>33</v>
      </c>
      <c r="C169" t="s">
        <v>22</v>
      </c>
      <c r="D169" s="1">
        <v>3794</v>
      </c>
      <c r="E169" s="2">
        <v>159</v>
      </c>
      <c r="F169" s="3">
        <v>7.56</v>
      </c>
      <c r="G169" s="3">
        <f>DATA[[#This Row],[Units]]*DATA[[#This Row],[cost per unit]]</f>
        <v>1202.04</v>
      </c>
      <c r="H169" s="4">
        <f>DATA[[#This Row],[Amount]]-DATA[[#This Row],[Total cost]]</f>
        <v>2591.96</v>
      </c>
    </row>
    <row r="170" spans="1:8" x14ac:dyDescent="0.3">
      <c r="A170" t="s">
        <v>30</v>
      </c>
      <c r="B170" t="s">
        <v>12</v>
      </c>
      <c r="C170" t="s">
        <v>22</v>
      </c>
      <c r="D170" s="1">
        <v>819</v>
      </c>
      <c r="E170" s="2">
        <v>306</v>
      </c>
      <c r="F170" s="3">
        <v>7.56</v>
      </c>
      <c r="G170" s="3">
        <f>DATA[[#This Row],[Units]]*DATA[[#This Row],[cost per unit]]</f>
        <v>2313.3599999999997</v>
      </c>
      <c r="H170" s="4">
        <f>DATA[[#This Row],[Amount]]-DATA[[#This Row],[Total cost]]</f>
        <v>-1494.3599999999997</v>
      </c>
    </row>
    <row r="171" spans="1:8" x14ac:dyDescent="0.3">
      <c r="A171" t="s">
        <v>30</v>
      </c>
      <c r="B171" t="s">
        <v>33</v>
      </c>
      <c r="C171" t="s">
        <v>36</v>
      </c>
      <c r="D171" s="1">
        <v>2583</v>
      </c>
      <c r="E171" s="2">
        <v>18</v>
      </c>
      <c r="F171" s="3">
        <v>10.62</v>
      </c>
      <c r="G171" s="3">
        <f>DATA[[#This Row],[Units]]*DATA[[#This Row],[cost per unit]]</f>
        <v>191.16</v>
      </c>
      <c r="H171" s="4">
        <f>DATA[[#This Row],[Amount]]-DATA[[#This Row],[Total cost]]</f>
        <v>2391.84</v>
      </c>
    </row>
    <row r="172" spans="1:8" x14ac:dyDescent="0.3">
      <c r="A172" t="s">
        <v>26</v>
      </c>
      <c r="B172" t="s">
        <v>12</v>
      </c>
      <c r="C172" t="s">
        <v>39</v>
      </c>
      <c r="D172" s="1">
        <v>4585</v>
      </c>
      <c r="E172" s="2">
        <v>240</v>
      </c>
      <c r="F172" s="3">
        <v>7.64</v>
      </c>
      <c r="G172" s="3">
        <f>DATA[[#This Row],[Units]]*DATA[[#This Row],[cost per unit]]</f>
        <v>1833.6</v>
      </c>
      <c r="H172" s="4">
        <f>DATA[[#This Row],[Amount]]-DATA[[#This Row],[Total cost]]</f>
        <v>2751.4</v>
      </c>
    </row>
    <row r="173" spans="1:8" x14ac:dyDescent="0.3">
      <c r="A173" t="s">
        <v>28</v>
      </c>
      <c r="B173" t="s">
        <v>33</v>
      </c>
      <c r="C173" t="s">
        <v>22</v>
      </c>
      <c r="D173" s="1">
        <v>1652</v>
      </c>
      <c r="E173" s="2">
        <v>93</v>
      </c>
      <c r="F173" s="3">
        <v>7.56</v>
      </c>
      <c r="G173" s="3">
        <f>DATA[[#This Row],[Units]]*DATA[[#This Row],[cost per unit]]</f>
        <v>703.07999999999993</v>
      </c>
      <c r="H173" s="4">
        <f>DATA[[#This Row],[Amount]]-DATA[[#This Row],[Total cost]]</f>
        <v>948.92000000000007</v>
      </c>
    </row>
    <row r="174" spans="1:8" x14ac:dyDescent="0.3">
      <c r="A174" t="s">
        <v>38</v>
      </c>
      <c r="B174" t="s">
        <v>33</v>
      </c>
      <c r="C174" t="s">
        <v>45</v>
      </c>
      <c r="D174" s="1">
        <v>4991</v>
      </c>
      <c r="E174" s="2">
        <v>9</v>
      </c>
      <c r="F174" s="3">
        <v>5.6</v>
      </c>
      <c r="G174" s="3">
        <f>DATA[[#This Row],[Units]]*DATA[[#This Row],[cost per unit]]</f>
        <v>50.4</v>
      </c>
      <c r="H174" s="4">
        <f>DATA[[#This Row],[Amount]]-DATA[[#This Row],[Total cost]]</f>
        <v>4940.6000000000004</v>
      </c>
    </row>
    <row r="175" spans="1:8" x14ac:dyDescent="0.3">
      <c r="A175" t="s">
        <v>11</v>
      </c>
      <c r="B175" t="s">
        <v>33</v>
      </c>
      <c r="C175" t="s">
        <v>32</v>
      </c>
      <c r="D175" s="1">
        <v>2009</v>
      </c>
      <c r="E175" s="2">
        <v>219</v>
      </c>
      <c r="F175" s="3">
        <v>8.7899999999999991</v>
      </c>
      <c r="G175" s="3">
        <f>DATA[[#This Row],[Units]]*DATA[[#This Row],[cost per unit]]</f>
        <v>1925.0099999999998</v>
      </c>
      <c r="H175" s="4">
        <f>DATA[[#This Row],[Amount]]-DATA[[#This Row],[Total cost]]</f>
        <v>83.990000000000236</v>
      </c>
    </row>
    <row r="176" spans="1:8" x14ac:dyDescent="0.3">
      <c r="A176" t="s">
        <v>29</v>
      </c>
      <c r="B176" t="s">
        <v>20</v>
      </c>
      <c r="C176" t="s">
        <v>25</v>
      </c>
      <c r="D176" s="1">
        <v>1568</v>
      </c>
      <c r="E176" s="2">
        <v>141</v>
      </c>
      <c r="F176" s="3">
        <v>9.77</v>
      </c>
      <c r="G176" s="3">
        <f>DATA[[#This Row],[Units]]*DATA[[#This Row],[cost per unit]]</f>
        <v>1377.57</v>
      </c>
      <c r="H176" s="4">
        <f>DATA[[#This Row],[Amount]]-DATA[[#This Row],[Total cost]]</f>
        <v>190.43000000000006</v>
      </c>
    </row>
    <row r="177" spans="1:8" x14ac:dyDescent="0.3">
      <c r="A177" t="s">
        <v>16</v>
      </c>
      <c r="B177" t="s">
        <v>9</v>
      </c>
      <c r="C177" t="s">
        <v>36</v>
      </c>
      <c r="D177" s="1">
        <v>3388</v>
      </c>
      <c r="E177" s="2">
        <v>123</v>
      </c>
      <c r="F177" s="3">
        <v>10.62</v>
      </c>
      <c r="G177" s="3">
        <f>DATA[[#This Row],[Units]]*DATA[[#This Row],[cost per unit]]</f>
        <v>1306.26</v>
      </c>
      <c r="H177" s="4">
        <f>DATA[[#This Row],[Amount]]-DATA[[#This Row],[Total cost]]</f>
        <v>2081.7399999999998</v>
      </c>
    </row>
    <row r="178" spans="1:8" x14ac:dyDescent="0.3">
      <c r="A178" t="s">
        <v>8</v>
      </c>
      <c r="B178" t="s">
        <v>23</v>
      </c>
      <c r="C178" t="s">
        <v>41</v>
      </c>
      <c r="D178" s="1">
        <v>623</v>
      </c>
      <c r="E178" s="2">
        <v>51</v>
      </c>
      <c r="F178" s="3">
        <v>4.97</v>
      </c>
      <c r="G178" s="3">
        <f>DATA[[#This Row],[Units]]*DATA[[#This Row],[cost per unit]]</f>
        <v>253.47</v>
      </c>
      <c r="H178" s="4">
        <f>DATA[[#This Row],[Amount]]-DATA[[#This Row],[Total cost]]</f>
        <v>369.53</v>
      </c>
    </row>
    <row r="179" spans="1:8" x14ac:dyDescent="0.3">
      <c r="A179" t="s">
        <v>19</v>
      </c>
      <c r="B179" t="s">
        <v>17</v>
      </c>
      <c r="C179" t="s">
        <v>15</v>
      </c>
      <c r="D179" s="1">
        <v>10073</v>
      </c>
      <c r="E179" s="2">
        <v>120</v>
      </c>
      <c r="F179" s="3">
        <v>11.88</v>
      </c>
      <c r="G179" s="3">
        <f>DATA[[#This Row],[Units]]*DATA[[#This Row],[cost per unit]]</f>
        <v>1425.6000000000001</v>
      </c>
      <c r="H179" s="4">
        <f>DATA[[#This Row],[Amount]]-DATA[[#This Row],[Total cost]]</f>
        <v>8647.4</v>
      </c>
    </row>
    <row r="180" spans="1:8" x14ac:dyDescent="0.3">
      <c r="A180" t="s">
        <v>11</v>
      </c>
      <c r="B180" t="s">
        <v>20</v>
      </c>
      <c r="C180" t="s">
        <v>45</v>
      </c>
      <c r="D180" s="1">
        <v>1561</v>
      </c>
      <c r="E180" s="2">
        <v>27</v>
      </c>
      <c r="F180" s="3">
        <v>5.6</v>
      </c>
      <c r="G180" s="3">
        <f>DATA[[#This Row],[Units]]*DATA[[#This Row],[cost per unit]]</f>
        <v>151.19999999999999</v>
      </c>
      <c r="H180" s="4">
        <f>DATA[[#This Row],[Amount]]-DATA[[#This Row],[Total cost]]</f>
        <v>1409.8</v>
      </c>
    </row>
    <row r="181" spans="1:8" x14ac:dyDescent="0.3">
      <c r="A181" t="s">
        <v>14</v>
      </c>
      <c r="B181" t="s">
        <v>17</v>
      </c>
      <c r="C181" t="s">
        <v>42</v>
      </c>
      <c r="D181" s="1">
        <v>11522</v>
      </c>
      <c r="E181" s="2">
        <v>204</v>
      </c>
      <c r="F181" s="3">
        <v>16.73</v>
      </c>
      <c r="G181" s="3">
        <f>DATA[[#This Row],[Units]]*DATA[[#This Row],[cost per unit]]</f>
        <v>3412.92</v>
      </c>
      <c r="H181" s="4">
        <f>DATA[[#This Row],[Amount]]-DATA[[#This Row],[Total cost]]</f>
        <v>8109.08</v>
      </c>
    </row>
    <row r="182" spans="1:8" x14ac:dyDescent="0.3">
      <c r="A182" t="s">
        <v>19</v>
      </c>
      <c r="B182" t="s">
        <v>23</v>
      </c>
      <c r="C182" t="s">
        <v>34</v>
      </c>
      <c r="D182" s="1">
        <v>2317</v>
      </c>
      <c r="E182" s="2">
        <v>123</v>
      </c>
      <c r="F182" s="3">
        <v>9.33</v>
      </c>
      <c r="G182" s="3">
        <f>DATA[[#This Row],[Units]]*DATA[[#This Row],[cost per unit]]</f>
        <v>1147.5899999999999</v>
      </c>
      <c r="H182" s="4">
        <f>DATA[[#This Row],[Amount]]-DATA[[#This Row],[Total cost]]</f>
        <v>1169.4100000000001</v>
      </c>
    </row>
    <row r="183" spans="1:8" x14ac:dyDescent="0.3">
      <c r="A183" t="s">
        <v>38</v>
      </c>
      <c r="B183" t="s">
        <v>9</v>
      </c>
      <c r="C183" t="s">
        <v>43</v>
      </c>
      <c r="D183" s="1">
        <v>3059</v>
      </c>
      <c r="E183" s="2">
        <v>27</v>
      </c>
      <c r="F183" s="3">
        <v>10.38</v>
      </c>
      <c r="G183" s="3">
        <f>DATA[[#This Row],[Units]]*DATA[[#This Row],[cost per unit]]</f>
        <v>280.26000000000005</v>
      </c>
      <c r="H183" s="4">
        <f>DATA[[#This Row],[Amount]]-DATA[[#This Row],[Total cost]]</f>
        <v>2778.74</v>
      </c>
    </row>
    <row r="184" spans="1:8" x14ac:dyDescent="0.3">
      <c r="A184" t="s">
        <v>16</v>
      </c>
      <c r="B184" t="s">
        <v>9</v>
      </c>
      <c r="C184" t="s">
        <v>45</v>
      </c>
      <c r="D184" s="1">
        <v>2324</v>
      </c>
      <c r="E184" s="2">
        <v>177</v>
      </c>
      <c r="F184" s="3">
        <v>5.6</v>
      </c>
      <c r="G184" s="3">
        <f>DATA[[#This Row],[Units]]*DATA[[#This Row],[cost per unit]]</f>
        <v>991.19999999999993</v>
      </c>
      <c r="H184" s="4">
        <f>DATA[[#This Row],[Amount]]-DATA[[#This Row],[Total cost]]</f>
        <v>1332.8000000000002</v>
      </c>
    </row>
    <row r="185" spans="1:8" x14ac:dyDescent="0.3">
      <c r="A185" t="s">
        <v>30</v>
      </c>
      <c r="B185" t="s">
        <v>20</v>
      </c>
      <c r="C185" t="s">
        <v>45</v>
      </c>
      <c r="D185" s="1">
        <v>4956</v>
      </c>
      <c r="E185" s="2">
        <v>171</v>
      </c>
      <c r="F185" s="3">
        <v>5.6</v>
      </c>
      <c r="G185" s="3">
        <f>DATA[[#This Row],[Units]]*DATA[[#This Row],[cost per unit]]</f>
        <v>957.59999999999991</v>
      </c>
      <c r="H185" s="4">
        <f>DATA[[#This Row],[Amount]]-DATA[[#This Row],[Total cost]]</f>
        <v>3998.4</v>
      </c>
    </row>
    <row r="186" spans="1:8" x14ac:dyDescent="0.3">
      <c r="A186" t="s">
        <v>38</v>
      </c>
      <c r="B186" t="s">
        <v>33</v>
      </c>
      <c r="C186" t="s">
        <v>39</v>
      </c>
      <c r="D186" s="1">
        <v>5355</v>
      </c>
      <c r="E186" s="2">
        <v>204</v>
      </c>
      <c r="F186" s="3">
        <v>7.64</v>
      </c>
      <c r="G186" s="3">
        <f>DATA[[#This Row],[Units]]*DATA[[#This Row],[cost per unit]]</f>
        <v>1558.56</v>
      </c>
      <c r="H186" s="4">
        <f>DATA[[#This Row],[Amount]]-DATA[[#This Row],[Total cost]]</f>
        <v>3796.44</v>
      </c>
    </row>
    <row r="187" spans="1:8" x14ac:dyDescent="0.3">
      <c r="A187" t="s">
        <v>30</v>
      </c>
      <c r="B187" t="s">
        <v>33</v>
      </c>
      <c r="C187" t="s">
        <v>27</v>
      </c>
      <c r="D187" s="1">
        <v>7259</v>
      </c>
      <c r="E187" s="2">
        <v>276</v>
      </c>
      <c r="F187" s="3">
        <v>11.7</v>
      </c>
      <c r="G187" s="3">
        <f>DATA[[#This Row],[Units]]*DATA[[#This Row],[cost per unit]]</f>
        <v>3229.2</v>
      </c>
      <c r="H187" s="4">
        <f>DATA[[#This Row],[Amount]]-DATA[[#This Row],[Total cost]]</f>
        <v>4029.8</v>
      </c>
    </row>
    <row r="188" spans="1:8" x14ac:dyDescent="0.3">
      <c r="A188" t="s">
        <v>11</v>
      </c>
      <c r="B188" t="s">
        <v>9</v>
      </c>
      <c r="C188" t="s">
        <v>45</v>
      </c>
      <c r="D188" s="1">
        <v>6279</v>
      </c>
      <c r="E188" s="2">
        <v>45</v>
      </c>
      <c r="F188" s="3">
        <v>5.6</v>
      </c>
      <c r="G188" s="3">
        <f>DATA[[#This Row],[Units]]*DATA[[#This Row],[cost per unit]]</f>
        <v>251.99999999999997</v>
      </c>
      <c r="H188" s="4">
        <f>DATA[[#This Row],[Amount]]-DATA[[#This Row],[Total cost]]</f>
        <v>6027</v>
      </c>
    </row>
    <row r="189" spans="1:8" x14ac:dyDescent="0.3">
      <c r="A189" t="s">
        <v>8</v>
      </c>
      <c r="B189" t="s">
        <v>23</v>
      </c>
      <c r="C189" t="s">
        <v>35</v>
      </c>
      <c r="D189" s="1">
        <v>2541</v>
      </c>
      <c r="E189" s="2">
        <v>45</v>
      </c>
      <c r="F189" s="3">
        <v>7.16</v>
      </c>
      <c r="G189" s="3">
        <f>DATA[[#This Row],[Units]]*DATA[[#This Row],[cost per unit]]</f>
        <v>322.2</v>
      </c>
      <c r="H189" s="4">
        <f>DATA[[#This Row],[Amount]]-DATA[[#This Row],[Total cost]]</f>
        <v>2218.8000000000002</v>
      </c>
    </row>
    <row r="190" spans="1:8" x14ac:dyDescent="0.3">
      <c r="A190" t="s">
        <v>19</v>
      </c>
      <c r="B190" t="s">
        <v>12</v>
      </c>
      <c r="C190" t="s">
        <v>42</v>
      </c>
      <c r="D190" s="1">
        <v>3864</v>
      </c>
      <c r="E190" s="2">
        <v>177</v>
      </c>
      <c r="F190" s="3">
        <v>16.73</v>
      </c>
      <c r="G190" s="3">
        <f>DATA[[#This Row],[Units]]*DATA[[#This Row],[cost per unit]]</f>
        <v>2961.21</v>
      </c>
      <c r="H190" s="4">
        <f>DATA[[#This Row],[Amount]]-DATA[[#This Row],[Total cost]]</f>
        <v>902.79</v>
      </c>
    </row>
    <row r="191" spans="1:8" x14ac:dyDescent="0.3">
      <c r="A191" t="s">
        <v>28</v>
      </c>
      <c r="B191" t="s">
        <v>17</v>
      </c>
      <c r="C191" t="s">
        <v>34</v>
      </c>
      <c r="D191" s="1">
        <v>6146</v>
      </c>
      <c r="E191" s="2">
        <v>63</v>
      </c>
      <c r="F191" s="3">
        <v>9.33</v>
      </c>
      <c r="G191" s="3">
        <f>DATA[[#This Row],[Units]]*DATA[[#This Row],[cost per unit]]</f>
        <v>587.79</v>
      </c>
      <c r="H191" s="4">
        <f>DATA[[#This Row],[Amount]]-DATA[[#This Row],[Total cost]]</f>
        <v>5558.21</v>
      </c>
    </row>
    <row r="192" spans="1:8" x14ac:dyDescent="0.3">
      <c r="A192" t="s">
        <v>14</v>
      </c>
      <c r="B192" t="s">
        <v>20</v>
      </c>
      <c r="C192" t="s">
        <v>18</v>
      </c>
      <c r="D192" s="1">
        <v>2639</v>
      </c>
      <c r="E192" s="2">
        <v>204</v>
      </c>
      <c r="F192" s="3">
        <v>6.47</v>
      </c>
      <c r="G192" s="3">
        <f>DATA[[#This Row],[Units]]*DATA[[#This Row],[cost per unit]]</f>
        <v>1319.8799999999999</v>
      </c>
      <c r="H192" s="4">
        <f>DATA[[#This Row],[Amount]]-DATA[[#This Row],[Total cost]]</f>
        <v>1319.1200000000001</v>
      </c>
    </row>
    <row r="193" spans="1:8" x14ac:dyDescent="0.3">
      <c r="A193" t="s">
        <v>11</v>
      </c>
      <c r="B193" t="s">
        <v>9</v>
      </c>
      <c r="C193" t="s">
        <v>25</v>
      </c>
      <c r="D193" s="1">
        <v>1890</v>
      </c>
      <c r="E193" s="2">
        <v>195</v>
      </c>
      <c r="F193" s="3">
        <v>9.77</v>
      </c>
      <c r="G193" s="3">
        <f>DATA[[#This Row],[Units]]*DATA[[#This Row],[cost per unit]]</f>
        <v>1905.1499999999999</v>
      </c>
      <c r="H193" s="4">
        <f>DATA[[#This Row],[Amount]]-DATA[[#This Row],[Total cost]]</f>
        <v>-15.149999999999864</v>
      </c>
    </row>
    <row r="194" spans="1:8" x14ac:dyDescent="0.3">
      <c r="A194" t="s">
        <v>26</v>
      </c>
      <c r="B194" t="s">
        <v>33</v>
      </c>
      <c r="C194" t="s">
        <v>27</v>
      </c>
      <c r="D194" s="1">
        <v>1932</v>
      </c>
      <c r="E194" s="2">
        <v>369</v>
      </c>
      <c r="F194" s="3">
        <v>11.7</v>
      </c>
      <c r="G194" s="3">
        <f>DATA[[#This Row],[Units]]*DATA[[#This Row],[cost per unit]]</f>
        <v>4317.3</v>
      </c>
      <c r="H194" s="4">
        <f>DATA[[#This Row],[Amount]]-DATA[[#This Row],[Total cost]]</f>
        <v>-2385.3000000000002</v>
      </c>
    </row>
    <row r="195" spans="1:8" x14ac:dyDescent="0.3">
      <c r="A195" t="s">
        <v>30</v>
      </c>
      <c r="B195" t="s">
        <v>33</v>
      </c>
      <c r="C195" t="s">
        <v>21</v>
      </c>
      <c r="D195" s="1">
        <v>6300</v>
      </c>
      <c r="E195" s="2">
        <v>42</v>
      </c>
      <c r="F195" s="3">
        <v>13.15</v>
      </c>
      <c r="G195" s="3">
        <f>DATA[[#This Row],[Units]]*DATA[[#This Row],[cost per unit]]</f>
        <v>552.30000000000007</v>
      </c>
      <c r="H195" s="4">
        <f>DATA[[#This Row],[Amount]]-DATA[[#This Row],[Total cost]]</f>
        <v>5747.7</v>
      </c>
    </row>
    <row r="196" spans="1:8" x14ac:dyDescent="0.3">
      <c r="A196" t="s">
        <v>19</v>
      </c>
      <c r="B196" t="s">
        <v>9</v>
      </c>
      <c r="C196" t="s">
        <v>10</v>
      </c>
      <c r="D196" s="1">
        <v>560</v>
      </c>
      <c r="E196" s="2">
        <v>81</v>
      </c>
      <c r="F196" s="3">
        <v>13.5</v>
      </c>
      <c r="G196" s="3">
        <f>DATA[[#This Row],[Units]]*DATA[[#This Row],[cost per unit]]</f>
        <v>1093.5</v>
      </c>
      <c r="H196" s="4">
        <f>DATA[[#This Row],[Amount]]-DATA[[#This Row],[Total cost]]</f>
        <v>-533.5</v>
      </c>
    </row>
    <row r="197" spans="1:8" x14ac:dyDescent="0.3">
      <c r="A197" t="s">
        <v>14</v>
      </c>
      <c r="B197" t="s">
        <v>9</v>
      </c>
      <c r="C197" t="s">
        <v>45</v>
      </c>
      <c r="D197" s="1">
        <v>2856</v>
      </c>
      <c r="E197" s="2">
        <v>246</v>
      </c>
      <c r="F197" s="3">
        <v>5.6</v>
      </c>
      <c r="G197" s="3">
        <f>DATA[[#This Row],[Units]]*DATA[[#This Row],[cost per unit]]</f>
        <v>1377.6</v>
      </c>
      <c r="H197" s="4">
        <f>DATA[[#This Row],[Amount]]-DATA[[#This Row],[Total cost]]</f>
        <v>1478.4</v>
      </c>
    </row>
    <row r="198" spans="1:8" x14ac:dyDescent="0.3">
      <c r="A198" t="s">
        <v>14</v>
      </c>
      <c r="B198" t="s">
        <v>33</v>
      </c>
      <c r="C198" t="s">
        <v>31</v>
      </c>
      <c r="D198" s="1">
        <v>707</v>
      </c>
      <c r="E198" s="2">
        <v>174</v>
      </c>
      <c r="F198" s="3">
        <v>3.11</v>
      </c>
      <c r="G198" s="3">
        <f>DATA[[#This Row],[Units]]*DATA[[#This Row],[cost per unit]]</f>
        <v>541.14</v>
      </c>
      <c r="H198" s="4">
        <f>DATA[[#This Row],[Amount]]-DATA[[#This Row],[Total cost]]</f>
        <v>165.86</v>
      </c>
    </row>
    <row r="199" spans="1:8" x14ac:dyDescent="0.3">
      <c r="A199" t="s">
        <v>11</v>
      </c>
      <c r="B199" t="s">
        <v>12</v>
      </c>
      <c r="C199" t="s">
        <v>10</v>
      </c>
      <c r="D199" s="1">
        <v>3598</v>
      </c>
      <c r="E199" s="2">
        <v>81</v>
      </c>
      <c r="F199" s="3">
        <v>13.5</v>
      </c>
      <c r="G199" s="3">
        <f>DATA[[#This Row],[Units]]*DATA[[#This Row],[cost per unit]]</f>
        <v>1093.5</v>
      </c>
      <c r="H199" s="4">
        <f>DATA[[#This Row],[Amount]]-DATA[[#This Row],[Total cost]]</f>
        <v>2504.5</v>
      </c>
    </row>
    <row r="200" spans="1:8" x14ac:dyDescent="0.3">
      <c r="A200" t="s">
        <v>8</v>
      </c>
      <c r="B200" t="s">
        <v>12</v>
      </c>
      <c r="C200" t="s">
        <v>25</v>
      </c>
      <c r="D200" s="1">
        <v>6853</v>
      </c>
      <c r="E200" s="2">
        <v>372</v>
      </c>
      <c r="F200" s="3">
        <v>9.77</v>
      </c>
      <c r="G200" s="3">
        <f>DATA[[#This Row],[Units]]*DATA[[#This Row],[cost per unit]]</f>
        <v>3634.44</v>
      </c>
      <c r="H200" s="4">
        <f>DATA[[#This Row],[Amount]]-DATA[[#This Row],[Total cost]]</f>
        <v>3218.56</v>
      </c>
    </row>
    <row r="201" spans="1:8" x14ac:dyDescent="0.3">
      <c r="A201" t="s">
        <v>8</v>
      </c>
      <c r="B201" t="s">
        <v>12</v>
      </c>
      <c r="C201" t="s">
        <v>32</v>
      </c>
      <c r="D201" s="1">
        <v>4725</v>
      </c>
      <c r="E201" s="2">
        <v>174</v>
      </c>
      <c r="F201" s="3">
        <v>8.7899999999999991</v>
      </c>
      <c r="G201" s="3">
        <f>DATA[[#This Row],[Units]]*DATA[[#This Row],[cost per unit]]</f>
        <v>1529.4599999999998</v>
      </c>
      <c r="H201" s="4">
        <f>DATA[[#This Row],[Amount]]-DATA[[#This Row],[Total cost]]</f>
        <v>3195.54</v>
      </c>
    </row>
    <row r="202" spans="1:8" x14ac:dyDescent="0.3">
      <c r="A202" t="s">
        <v>16</v>
      </c>
      <c r="B202" t="s">
        <v>17</v>
      </c>
      <c r="C202" t="s">
        <v>13</v>
      </c>
      <c r="D202" s="1">
        <v>10304</v>
      </c>
      <c r="E202" s="2">
        <v>84</v>
      </c>
      <c r="F202" s="3">
        <v>15</v>
      </c>
      <c r="G202" s="3">
        <f>DATA[[#This Row],[Units]]*DATA[[#This Row],[cost per unit]]</f>
        <v>1260</v>
      </c>
      <c r="H202" s="4">
        <f>DATA[[#This Row],[Amount]]-DATA[[#This Row],[Total cost]]</f>
        <v>9044</v>
      </c>
    </row>
    <row r="203" spans="1:8" x14ac:dyDescent="0.3">
      <c r="A203" t="s">
        <v>16</v>
      </c>
      <c r="B203" t="s">
        <v>33</v>
      </c>
      <c r="C203" t="s">
        <v>32</v>
      </c>
      <c r="D203" s="1">
        <v>1274</v>
      </c>
      <c r="E203" s="2">
        <v>225</v>
      </c>
      <c r="F203" s="3">
        <v>8.7899999999999991</v>
      </c>
      <c r="G203" s="3">
        <f>DATA[[#This Row],[Units]]*DATA[[#This Row],[cost per unit]]</f>
        <v>1977.7499999999998</v>
      </c>
      <c r="H203" s="4">
        <f>DATA[[#This Row],[Amount]]-DATA[[#This Row],[Total cost]]</f>
        <v>-703.74999999999977</v>
      </c>
    </row>
    <row r="204" spans="1:8" x14ac:dyDescent="0.3">
      <c r="A204" t="s">
        <v>28</v>
      </c>
      <c r="B204" t="s">
        <v>17</v>
      </c>
      <c r="C204" t="s">
        <v>10</v>
      </c>
      <c r="D204" s="1">
        <v>1526</v>
      </c>
      <c r="E204" s="2">
        <v>105</v>
      </c>
      <c r="F204" s="3">
        <v>13.5</v>
      </c>
      <c r="G204" s="3">
        <f>DATA[[#This Row],[Units]]*DATA[[#This Row],[cost per unit]]</f>
        <v>1417.5</v>
      </c>
      <c r="H204" s="4">
        <f>DATA[[#This Row],[Amount]]-DATA[[#This Row],[Total cost]]</f>
        <v>108.5</v>
      </c>
    </row>
    <row r="205" spans="1:8" x14ac:dyDescent="0.3">
      <c r="A205" t="s">
        <v>8</v>
      </c>
      <c r="B205" t="s">
        <v>20</v>
      </c>
      <c r="C205" t="s">
        <v>43</v>
      </c>
      <c r="D205" s="1">
        <v>3101</v>
      </c>
      <c r="E205" s="2">
        <v>225</v>
      </c>
      <c r="F205" s="3">
        <v>10.38</v>
      </c>
      <c r="G205" s="3">
        <f>DATA[[#This Row],[Units]]*DATA[[#This Row],[cost per unit]]</f>
        <v>2335.5</v>
      </c>
      <c r="H205" s="4">
        <f>DATA[[#This Row],[Amount]]-DATA[[#This Row],[Total cost]]</f>
        <v>765.5</v>
      </c>
    </row>
    <row r="206" spans="1:8" x14ac:dyDescent="0.3">
      <c r="A206" t="s">
        <v>29</v>
      </c>
      <c r="B206" t="s">
        <v>9</v>
      </c>
      <c r="C206" t="s">
        <v>27</v>
      </c>
      <c r="D206" s="1">
        <v>1057</v>
      </c>
      <c r="E206" s="2">
        <v>54</v>
      </c>
      <c r="F206" s="3">
        <v>11.7</v>
      </c>
      <c r="G206" s="3">
        <f>DATA[[#This Row],[Units]]*DATA[[#This Row],[cost per unit]]</f>
        <v>631.79999999999995</v>
      </c>
      <c r="H206" s="4">
        <f>DATA[[#This Row],[Amount]]-DATA[[#This Row],[Total cost]]</f>
        <v>425.20000000000005</v>
      </c>
    </row>
    <row r="207" spans="1:8" x14ac:dyDescent="0.3">
      <c r="A207" t="s">
        <v>26</v>
      </c>
      <c r="B207" t="s">
        <v>9</v>
      </c>
      <c r="C207" t="s">
        <v>45</v>
      </c>
      <c r="D207" s="1">
        <v>5306</v>
      </c>
      <c r="E207" s="2">
        <v>0</v>
      </c>
      <c r="F207" s="3">
        <v>5.6</v>
      </c>
      <c r="G207" s="3">
        <f>DATA[[#This Row],[Units]]*DATA[[#This Row],[cost per unit]]</f>
        <v>0</v>
      </c>
      <c r="H207" s="4">
        <f>DATA[[#This Row],[Amount]]-DATA[[#This Row],[Total cost]]</f>
        <v>5306</v>
      </c>
    </row>
    <row r="208" spans="1:8" x14ac:dyDescent="0.3">
      <c r="A208" t="s">
        <v>28</v>
      </c>
      <c r="B208" t="s">
        <v>20</v>
      </c>
      <c r="C208" t="s">
        <v>41</v>
      </c>
      <c r="D208" s="1">
        <v>4018</v>
      </c>
      <c r="E208" s="2">
        <v>171</v>
      </c>
      <c r="F208" s="3">
        <v>4.97</v>
      </c>
      <c r="G208" s="3">
        <f>DATA[[#This Row],[Units]]*DATA[[#This Row],[cost per unit]]</f>
        <v>849.87</v>
      </c>
      <c r="H208" s="4">
        <f>DATA[[#This Row],[Amount]]-DATA[[#This Row],[Total cost]]</f>
        <v>3168.13</v>
      </c>
    </row>
    <row r="209" spans="1:8" x14ac:dyDescent="0.3">
      <c r="A209" t="s">
        <v>14</v>
      </c>
      <c r="B209" t="s">
        <v>33</v>
      </c>
      <c r="C209" t="s">
        <v>32</v>
      </c>
      <c r="D209" s="1">
        <v>938</v>
      </c>
      <c r="E209" s="2">
        <v>189</v>
      </c>
      <c r="F209" s="3">
        <v>8.7899999999999991</v>
      </c>
      <c r="G209" s="3">
        <f>DATA[[#This Row],[Units]]*DATA[[#This Row],[cost per unit]]</f>
        <v>1661.31</v>
      </c>
      <c r="H209" s="4">
        <f>DATA[[#This Row],[Amount]]-DATA[[#This Row],[Total cost]]</f>
        <v>-723.31</v>
      </c>
    </row>
    <row r="210" spans="1:8" x14ac:dyDescent="0.3">
      <c r="A210" t="s">
        <v>26</v>
      </c>
      <c r="B210" t="s">
        <v>23</v>
      </c>
      <c r="C210" t="s">
        <v>18</v>
      </c>
      <c r="D210" s="1">
        <v>1778</v>
      </c>
      <c r="E210" s="2">
        <v>270</v>
      </c>
      <c r="F210" s="3">
        <v>6.47</v>
      </c>
      <c r="G210" s="3">
        <f>DATA[[#This Row],[Units]]*DATA[[#This Row],[cost per unit]]</f>
        <v>1746.8999999999999</v>
      </c>
      <c r="H210" s="4">
        <f>DATA[[#This Row],[Amount]]-DATA[[#This Row],[Total cost]]</f>
        <v>31.100000000000136</v>
      </c>
    </row>
    <row r="211" spans="1:8" x14ac:dyDescent="0.3">
      <c r="A211" t="s">
        <v>19</v>
      </c>
      <c r="B211" t="s">
        <v>20</v>
      </c>
      <c r="C211" t="s">
        <v>10</v>
      </c>
      <c r="D211" s="1">
        <v>1638</v>
      </c>
      <c r="E211" s="2">
        <v>63</v>
      </c>
      <c r="F211" s="3">
        <v>13.5</v>
      </c>
      <c r="G211" s="3">
        <f>DATA[[#This Row],[Units]]*DATA[[#This Row],[cost per unit]]</f>
        <v>850.5</v>
      </c>
      <c r="H211" s="4">
        <f>DATA[[#This Row],[Amount]]-DATA[[#This Row],[Total cost]]</f>
        <v>787.5</v>
      </c>
    </row>
    <row r="212" spans="1:8" x14ac:dyDescent="0.3">
      <c r="A212" t="s">
        <v>16</v>
      </c>
      <c r="B212" t="s">
        <v>23</v>
      </c>
      <c r="C212" t="s">
        <v>21</v>
      </c>
      <c r="D212" s="1">
        <v>154</v>
      </c>
      <c r="E212" s="2">
        <v>21</v>
      </c>
      <c r="F212" s="3">
        <v>13.15</v>
      </c>
      <c r="G212" s="3">
        <f>DATA[[#This Row],[Units]]*DATA[[#This Row],[cost per unit]]</f>
        <v>276.15000000000003</v>
      </c>
      <c r="H212" s="4">
        <f>DATA[[#This Row],[Amount]]-DATA[[#This Row],[Total cost]]</f>
        <v>-122.15000000000003</v>
      </c>
    </row>
    <row r="213" spans="1:8" x14ac:dyDescent="0.3">
      <c r="A213" t="s">
        <v>26</v>
      </c>
      <c r="B213" t="s">
        <v>9</v>
      </c>
      <c r="C213" t="s">
        <v>25</v>
      </c>
      <c r="D213" s="1">
        <v>9835</v>
      </c>
      <c r="E213" s="2">
        <v>207</v>
      </c>
      <c r="F213" s="3">
        <v>9.77</v>
      </c>
      <c r="G213" s="3">
        <f>DATA[[#This Row],[Units]]*DATA[[#This Row],[cost per unit]]</f>
        <v>2022.3899999999999</v>
      </c>
      <c r="H213" s="4">
        <f>DATA[[#This Row],[Amount]]-DATA[[#This Row],[Total cost]]</f>
        <v>7812.6100000000006</v>
      </c>
    </row>
    <row r="214" spans="1:8" x14ac:dyDescent="0.3">
      <c r="A214" t="s">
        <v>14</v>
      </c>
      <c r="B214" t="s">
        <v>9</v>
      </c>
      <c r="C214" t="s">
        <v>36</v>
      </c>
      <c r="D214" s="1">
        <v>7273</v>
      </c>
      <c r="E214" s="2">
        <v>96</v>
      </c>
      <c r="F214" s="3">
        <v>10.62</v>
      </c>
      <c r="G214" s="3">
        <f>DATA[[#This Row],[Units]]*DATA[[#This Row],[cost per unit]]</f>
        <v>1019.52</v>
      </c>
      <c r="H214" s="4">
        <f>DATA[[#This Row],[Amount]]-DATA[[#This Row],[Total cost]]</f>
        <v>6253.48</v>
      </c>
    </row>
    <row r="215" spans="1:8" x14ac:dyDescent="0.3">
      <c r="A215" t="s">
        <v>28</v>
      </c>
      <c r="B215" t="s">
        <v>20</v>
      </c>
      <c r="C215" t="s">
        <v>25</v>
      </c>
      <c r="D215" s="1">
        <v>6909</v>
      </c>
      <c r="E215" s="2">
        <v>81</v>
      </c>
      <c r="F215" s="3">
        <v>9.77</v>
      </c>
      <c r="G215" s="3">
        <f>DATA[[#This Row],[Units]]*DATA[[#This Row],[cost per unit]]</f>
        <v>791.37</v>
      </c>
      <c r="H215" s="4">
        <f>DATA[[#This Row],[Amount]]-DATA[[#This Row],[Total cost]]</f>
        <v>6117.63</v>
      </c>
    </row>
    <row r="216" spans="1:8" x14ac:dyDescent="0.3">
      <c r="A216" t="s">
        <v>14</v>
      </c>
      <c r="B216" t="s">
        <v>20</v>
      </c>
      <c r="C216" t="s">
        <v>41</v>
      </c>
      <c r="D216" s="1">
        <v>3920</v>
      </c>
      <c r="E216" s="2">
        <v>306</v>
      </c>
      <c r="F216" s="3">
        <v>4.97</v>
      </c>
      <c r="G216" s="3">
        <f>DATA[[#This Row],[Units]]*DATA[[#This Row],[cost per unit]]</f>
        <v>1520.82</v>
      </c>
      <c r="H216" s="4">
        <f>DATA[[#This Row],[Amount]]-DATA[[#This Row],[Total cost]]</f>
        <v>2399.1800000000003</v>
      </c>
    </row>
    <row r="217" spans="1:8" x14ac:dyDescent="0.3">
      <c r="A217" t="s">
        <v>38</v>
      </c>
      <c r="B217" t="s">
        <v>20</v>
      </c>
      <c r="C217" t="s">
        <v>44</v>
      </c>
      <c r="D217" s="1">
        <v>4858</v>
      </c>
      <c r="E217" s="2">
        <v>279</v>
      </c>
      <c r="F217" s="3">
        <v>9</v>
      </c>
      <c r="G217" s="3">
        <f>DATA[[#This Row],[Units]]*DATA[[#This Row],[cost per unit]]</f>
        <v>2511</v>
      </c>
      <c r="H217" s="4">
        <f>DATA[[#This Row],[Amount]]-DATA[[#This Row],[Total cost]]</f>
        <v>2347</v>
      </c>
    </row>
    <row r="218" spans="1:8" x14ac:dyDescent="0.3">
      <c r="A218" t="s">
        <v>29</v>
      </c>
      <c r="B218" t="s">
        <v>23</v>
      </c>
      <c r="C218" t="s">
        <v>15</v>
      </c>
      <c r="D218" s="1">
        <v>3549</v>
      </c>
      <c r="E218" s="2">
        <v>3</v>
      </c>
      <c r="F218" s="3">
        <v>11.88</v>
      </c>
      <c r="G218" s="3">
        <f>DATA[[#This Row],[Units]]*DATA[[#This Row],[cost per unit]]</f>
        <v>35.64</v>
      </c>
      <c r="H218" s="4">
        <f>DATA[[#This Row],[Amount]]-DATA[[#This Row],[Total cost]]</f>
        <v>3513.36</v>
      </c>
    </row>
    <row r="219" spans="1:8" x14ac:dyDescent="0.3">
      <c r="A219" t="s">
        <v>26</v>
      </c>
      <c r="B219" t="s">
        <v>20</v>
      </c>
      <c r="C219" t="s">
        <v>42</v>
      </c>
      <c r="D219" s="1">
        <v>966</v>
      </c>
      <c r="E219" s="2">
        <v>198</v>
      </c>
      <c r="F219" s="3">
        <v>16.73</v>
      </c>
      <c r="G219" s="3">
        <f>DATA[[#This Row],[Units]]*DATA[[#This Row],[cost per unit]]</f>
        <v>3312.54</v>
      </c>
      <c r="H219" s="4">
        <f>DATA[[#This Row],[Amount]]-DATA[[#This Row],[Total cost]]</f>
        <v>-2346.54</v>
      </c>
    </row>
    <row r="220" spans="1:8" x14ac:dyDescent="0.3">
      <c r="A220" t="s">
        <v>28</v>
      </c>
      <c r="B220" t="s">
        <v>20</v>
      </c>
      <c r="C220" t="s">
        <v>18</v>
      </c>
      <c r="D220" s="1">
        <v>385</v>
      </c>
      <c r="E220" s="2">
        <v>249</v>
      </c>
      <c r="F220" s="3">
        <v>6.47</v>
      </c>
      <c r="G220" s="3">
        <f>DATA[[#This Row],[Units]]*DATA[[#This Row],[cost per unit]]</f>
        <v>1611.03</v>
      </c>
      <c r="H220" s="4">
        <f>DATA[[#This Row],[Amount]]-DATA[[#This Row],[Total cost]]</f>
        <v>-1226.03</v>
      </c>
    </row>
    <row r="221" spans="1:8" x14ac:dyDescent="0.3">
      <c r="A221" t="s">
        <v>19</v>
      </c>
      <c r="B221" t="s">
        <v>33</v>
      </c>
      <c r="C221" t="s">
        <v>32</v>
      </c>
      <c r="D221" s="1">
        <v>2219</v>
      </c>
      <c r="E221" s="2">
        <v>75</v>
      </c>
      <c r="F221" s="3">
        <v>8.7899999999999991</v>
      </c>
      <c r="G221" s="3">
        <f>DATA[[#This Row],[Units]]*DATA[[#This Row],[cost per unit]]</f>
        <v>659.24999999999989</v>
      </c>
      <c r="H221" s="4">
        <f>DATA[[#This Row],[Amount]]-DATA[[#This Row],[Total cost]]</f>
        <v>1559.75</v>
      </c>
    </row>
    <row r="222" spans="1:8" x14ac:dyDescent="0.3">
      <c r="A222" t="s">
        <v>14</v>
      </c>
      <c r="B222" t="s">
        <v>17</v>
      </c>
      <c r="C222" t="s">
        <v>13</v>
      </c>
      <c r="D222" s="1">
        <v>2954</v>
      </c>
      <c r="E222" s="2">
        <v>189</v>
      </c>
      <c r="F222" s="3">
        <v>15</v>
      </c>
      <c r="G222" s="3">
        <f>DATA[[#This Row],[Units]]*DATA[[#This Row],[cost per unit]]</f>
        <v>2835</v>
      </c>
      <c r="H222" s="4">
        <f>DATA[[#This Row],[Amount]]-DATA[[#This Row],[Total cost]]</f>
        <v>119</v>
      </c>
    </row>
    <row r="223" spans="1:8" x14ac:dyDescent="0.3">
      <c r="A223" t="s">
        <v>26</v>
      </c>
      <c r="B223" t="s">
        <v>17</v>
      </c>
      <c r="C223" t="s">
        <v>13</v>
      </c>
      <c r="D223" s="1">
        <v>280</v>
      </c>
      <c r="E223" s="2">
        <v>87</v>
      </c>
      <c r="F223" s="3">
        <v>15</v>
      </c>
      <c r="G223" s="3">
        <f>DATA[[#This Row],[Units]]*DATA[[#This Row],[cost per unit]]</f>
        <v>1305</v>
      </c>
      <c r="H223" s="4">
        <f>DATA[[#This Row],[Amount]]-DATA[[#This Row],[Total cost]]</f>
        <v>-1025</v>
      </c>
    </row>
    <row r="224" spans="1:8" x14ac:dyDescent="0.3">
      <c r="A224" t="s">
        <v>16</v>
      </c>
      <c r="B224" t="s">
        <v>17</v>
      </c>
      <c r="C224" t="s">
        <v>10</v>
      </c>
      <c r="D224" s="1">
        <v>6118</v>
      </c>
      <c r="E224" s="2">
        <v>174</v>
      </c>
      <c r="F224" s="3">
        <v>13.5</v>
      </c>
      <c r="G224" s="3">
        <f>DATA[[#This Row],[Units]]*DATA[[#This Row],[cost per unit]]</f>
        <v>2349</v>
      </c>
      <c r="H224" s="4">
        <f>DATA[[#This Row],[Amount]]-DATA[[#This Row],[Total cost]]</f>
        <v>3769</v>
      </c>
    </row>
    <row r="225" spans="1:8" x14ac:dyDescent="0.3">
      <c r="A225" t="s">
        <v>29</v>
      </c>
      <c r="B225" t="s">
        <v>20</v>
      </c>
      <c r="C225" t="s">
        <v>40</v>
      </c>
      <c r="D225" s="1">
        <v>4802</v>
      </c>
      <c r="E225" s="2">
        <v>36</v>
      </c>
      <c r="F225" s="3">
        <v>11.73</v>
      </c>
      <c r="G225" s="3">
        <f>DATA[[#This Row],[Units]]*DATA[[#This Row],[cost per unit]]</f>
        <v>422.28000000000003</v>
      </c>
      <c r="H225" s="4">
        <f>DATA[[#This Row],[Amount]]-DATA[[#This Row],[Total cost]]</f>
        <v>4379.72</v>
      </c>
    </row>
    <row r="226" spans="1:8" x14ac:dyDescent="0.3">
      <c r="A226" t="s">
        <v>14</v>
      </c>
      <c r="B226" t="s">
        <v>23</v>
      </c>
      <c r="C226" t="s">
        <v>41</v>
      </c>
      <c r="D226" s="1">
        <v>4137</v>
      </c>
      <c r="E226" s="2">
        <v>60</v>
      </c>
      <c r="F226" s="3">
        <v>4.97</v>
      </c>
      <c r="G226" s="3">
        <f>DATA[[#This Row],[Units]]*DATA[[#This Row],[cost per unit]]</f>
        <v>298.2</v>
      </c>
      <c r="H226" s="4">
        <f>DATA[[#This Row],[Amount]]-DATA[[#This Row],[Total cost]]</f>
        <v>3838.8</v>
      </c>
    </row>
    <row r="227" spans="1:8" x14ac:dyDescent="0.3">
      <c r="A227" t="s">
        <v>30</v>
      </c>
      <c r="B227" t="s">
        <v>12</v>
      </c>
      <c r="C227" t="s">
        <v>37</v>
      </c>
      <c r="D227" s="1">
        <v>2023</v>
      </c>
      <c r="E227" s="2">
        <v>78</v>
      </c>
      <c r="F227" s="3">
        <v>6.49</v>
      </c>
      <c r="G227" s="3">
        <f>DATA[[#This Row],[Units]]*DATA[[#This Row],[cost per unit]]</f>
        <v>506.22</v>
      </c>
      <c r="H227" s="4">
        <f>DATA[[#This Row],[Amount]]-DATA[[#This Row],[Total cost]]</f>
        <v>1516.78</v>
      </c>
    </row>
    <row r="228" spans="1:8" x14ac:dyDescent="0.3">
      <c r="A228" t="s">
        <v>14</v>
      </c>
      <c r="B228" t="s">
        <v>17</v>
      </c>
      <c r="C228" t="s">
        <v>10</v>
      </c>
      <c r="D228" s="1">
        <v>9051</v>
      </c>
      <c r="E228" s="2">
        <v>57</v>
      </c>
      <c r="F228" s="3">
        <v>13.5</v>
      </c>
      <c r="G228" s="3">
        <f>DATA[[#This Row],[Units]]*DATA[[#This Row],[cost per unit]]</f>
        <v>769.5</v>
      </c>
      <c r="H228" s="4">
        <f>DATA[[#This Row],[Amount]]-DATA[[#This Row],[Total cost]]</f>
        <v>8281.5</v>
      </c>
    </row>
    <row r="229" spans="1:8" x14ac:dyDescent="0.3">
      <c r="A229" t="s">
        <v>14</v>
      </c>
      <c r="B229" t="s">
        <v>9</v>
      </c>
      <c r="C229" t="s">
        <v>43</v>
      </c>
      <c r="D229" s="1">
        <v>2919</v>
      </c>
      <c r="E229" s="2">
        <v>45</v>
      </c>
      <c r="F229" s="3">
        <v>10.38</v>
      </c>
      <c r="G229" s="3">
        <f>DATA[[#This Row],[Units]]*DATA[[#This Row],[cost per unit]]</f>
        <v>467.1</v>
      </c>
      <c r="H229" s="4">
        <f>DATA[[#This Row],[Amount]]-DATA[[#This Row],[Total cost]]</f>
        <v>2451.9</v>
      </c>
    </row>
    <row r="230" spans="1:8" x14ac:dyDescent="0.3">
      <c r="A230" t="s">
        <v>16</v>
      </c>
      <c r="B230" t="s">
        <v>23</v>
      </c>
      <c r="C230" t="s">
        <v>25</v>
      </c>
      <c r="D230" s="1">
        <v>5915</v>
      </c>
      <c r="E230" s="2">
        <v>3</v>
      </c>
      <c r="F230" s="3">
        <v>9.77</v>
      </c>
      <c r="G230" s="3">
        <f>DATA[[#This Row],[Units]]*DATA[[#This Row],[cost per unit]]</f>
        <v>29.31</v>
      </c>
      <c r="H230" s="4">
        <f>DATA[[#This Row],[Amount]]-DATA[[#This Row],[Total cost]]</f>
        <v>5885.69</v>
      </c>
    </row>
    <row r="231" spans="1:8" x14ac:dyDescent="0.3">
      <c r="A231" t="s">
        <v>38</v>
      </c>
      <c r="B231" t="s">
        <v>12</v>
      </c>
      <c r="C231" t="s">
        <v>40</v>
      </c>
      <c r="D231" s="1">
        <v>2562</v>
      </c>
      <c r="E231" s="2">
        <v>6</v>
      </c>
      <c r="F231" s="3">
        <v>11.73</v>
      </c>
      <c r="G231" s="3">
        <f>DATA[[#This Row],[Units]]*DATA[[#This Row],[cost per unit]]</f>
        <v>70.38</v>
      </c>
      <c r="H231" s="4">
        <f>DATA[[#This Row],[Amount]]-DATA[[#This Row],[Total cost]]</f>
        <v>2491.62</v>
      </c>
    </row>
    <row r="232" spans="1:8" x14ac:dyDescent="0.3">
      <c r="A232" t="s">
        <v>28</v>
      </c>
      <c r="B232" t="s">
        <v>9</v>
      </c>
      <c r="C232" t="s">
        <v>21</v>
      </c>
      <c r="D232" s="1">
        <v>8813</v>
      </c>
      <c r="E232" s="2">
        <v>21</v>
      </c>
      <c r="F232" s="3">
        <v>13.15</v>
      </c>
      <c r="G232" s="3">
        <f>DATA[[#This Row],[Units]]*DATA[[#This Row],[cost per unit]]</f>
        <v>276.15000000000003</v>
      </c>
      <c r="H232" s="4">
        <f>DATA[[#This Row],[Amount]]-DATA[[#This Row],[Total cost]]</f>
        <v>8536.85</v>
      </c>
    </row>
    <row r="233" spans="1:8" x14ac:dyDescent="0.3">
      <c r="A233" t="s">
        <v>28</v>
      </c>
      <c r="B233" t="s">
        <v>17</v>
      </c>
      <c r="C233" t="s">
        <v>18</v>
      </c>
      <c r="D233" s="1">
        <v>6111</v>
      </c>
      <c r="E233" s="2">
        <v>3</v>
      </c>
      <c r="F233" s="3">
        <v>6.47</v>
      </c>
      <c r="G233" s="3">
        <f>DATA[[#This Row],[Units]]*DATA[[#This Row],[cost per unit]]</f>
        <v>19.41</v>
      </c>
      <c r="H233" s="4">
        <f>DATA[[#This Row],[Amount]]-DATA[[#This Row],[Total cost]]</f>
        <v>6091.59</v>
      </c>
    </row>
    <row r="234" spans="1:8" x14ac:dyDescent="0.3">
      <c r="A234" t="s">
        <v>11</v>
      </c>
      <c r="B234" t="s">
        <v>33</v>
      </c>
      <c r="C234" t="s">
        <v>24</v>
      </c>
      <c r="D234" s="1">
        <v>3507</v>
      </c>
      <c r="E234" s="2">
        <v>288</v>
      </c>
      <c r="F234" s="3">
        <v>8.65</v>
      </c>
      <c r="G234" s="3">
        <f>DATA[[#This Row],[Units]]*DATA[[#This Row],[cost per unit]]</f>
        <v>2491.2000000000003</v>
      </c>
      <c r="H234" s="4">
        <f>DATA[[#This Row],[Amount]]-DATA[[#This Row],[Total cost]]</f>
        <v>1015.7999999999997</v>
      </c>
    </row>
    <row r="235" spans="1:8" x14ac:dyDescent="0.3">
      <c r="A235" t="s">
        <v>19</v>
      </c>
      <c r="B235" t="s">
        <v>17</v>
      </c>
      <c r="C235" t="s">
        <v>34</v>
      </c>
      <c r="D235" s="1">
        <v>4319</v>
      </c>
      <c r="E235" s="2">
        <v>30</v>
      </c>
      <c r="F235" s="3">
        <v>9.33</v>
      </c>
      <c r="G235" s="3">
        <f>DATA[[#This Row],[Units]]*DATA[[#This Row],[cost per unit]]</f>
        <v>279.89999999999998</v>
      </c>
      <c r="H235" s="4">
        <f>DATA[[#This Row],[Amount]]-DATA[[#This Row],[Total cost]]</f>
        <v>4039.1</v>
      </c>
    </row>
    <row r="236" spans="1:8" x14ac:dyDescent="0.3">
      <c r="A236" t="s">
        <v>8</v>
      </c>
      <c r="B236" t="s">
        <v>23</v>
      </c>
      <c r="C236" t="s">
        <v>45</v>
      </c>
      <c r="D236" s="1">
        <v>609</v>
      </c>
      <c r="E236" s="2">
        <v>87</v>
      </c>
      <c r="F236" s="3">
        <v>5.6</v>
      </c>
      <c r="G236" s="3">
        <f>DATA[[#This Row],[Units]]*DATA[[#This Row],[cost per unit]]</f>
        <v>487.2</v>
      </c>
      <c r="H236" s="4">
        <f>DATA[[#This Row],[Amount]]-DATA[[#This Row],[Total cost]]</f>
        <v>121.80000000000001</v>
      </c>
    </row>
    <row r="237" spans="1:8" x14ac:dyDescent="0.3">
      <c r="A237" t="s">
        <v>8</v>
      </c>
      <c r="B237" t="s">
        <v>20</v>
      </c>
      <c r="C237" t="s">
        <v>42</v>
      </c>
      <c r="D237" s="1">
        <v>6370</v>
      </c>
      <c r="E237" s="2">
        <v>30</v>
      </c>
      <c r="F237" s="3">
        <v>16.73</v>
      </c>
      <c r="G237" s="3">
        <f>DATA[[#This Row],[Units]]*DATA[[#This Row],[cost per unit]]</f>
        <v>501.90000000000003</v>
      </c>
      <c r="H237" s="4">
        <f>DATA[[#This Row],[Amount]]-DATA[[#This Row],[Total cost]]</f>
        <v>5868.1</v>
      </c>
    </row>
    <row r="238" spans="1:8" x14ac:dyDescent="0.3">
      <c r="A238" t="s">
        <v>28</v>
      </c>
      <c r="B238" t="s">
        <v>23</v>
      </c>
      <c r="C238" t="s">
        <v>39</v>
      </c>
      <c r="D238" s="1">
        <v>5474</v>
      </c>
      <c r="E238" s="2">
        <v>168</v>
      </c>
      <c r="F238" s="3">
        <v>7.64</v>
      </c>
      <c r="G238" s="3">
        <f>DATA[[#This Row],[Units]]*DATA[[#This Row],[cost per unit]]</f>
        <v>1283.52</v>
      </c>
      <c r="H238" s="4">
        <f>DATA[[#This Row],[Amount]]-DATA[[#This Row],[Total cost]]</f>
        <v>4190.4799999999996</v>
      </c>
    </row>
    <row r="239" spans="1:8" x14ac:dyDescent="0.3">
      <c r="A239" t="s">
        <v>8</v>
      </c>
      <c r="B239" t="s">
        <v>17</v>
      </c>
      <c r="C239" t="s">
        <v>42</v>
      </c>
      <c r="D239" s="1">
        <v>3164</v>
      </c>
      <c r="E239" s="2">
        <v>306</v>
      </c>
      <c r="F239" s="3">
        <v>16.73</v>
      </c>
      <c r="G239" s="3">
        <f>DATA[[#This Row],[Units]]*DATA[[#This Row],[cost per unit]]</f>
        <v>5119.38</v>
      </c>
      <c r="H239" s="4">
        <f>DATA[[#This Row],[Amount]]-DATA[[#This Row],[Total cost]]</f>
        <v>-1955.38</v>
      </c>
    </row>
    <row r="240" spans="1:8" x14ac:dyDescent="0.3">
      <c r="A240" t="s">
        <v>19</v>
      </c>
      <c r="B240" t="s">
        <v>12</v>
      </c>
      <c r="C240" t="s">
        <v>15</v>
      </c>
      <c r="D240" s="1">
        <v>1302</v>
      </c>
      <c r="E240" s="2">
        <v>402</v>
      </c>
      <c r="F240" s="3">
        <v>11.88</v>
      </c>
      <c r="G240" s="3">
        <f>DATA[[#This Row],[Units]]*DATA[[#This Row],[cost per unit]]</f>
        <v>4775.76</v>
      </c>
      <c r="H240" s="4">
        <f>DATA[[#This Row],[Amount]]-DATA[[#This Row],[Total cost]]</f>
        <v>-3473.76</v>
      </c>
    </row>
    <row r="241" spans="1:8" x14ac:dyDescent="0.3">
      <c r="A241" t="s">
        <v>30</v>
      </c>
      <c r="B241" t="s">
        <v>9</v>
      </c>
      <c r="C241" t="s">
        <v>43</v>
      </c>
      <c r="D241" s="1">
        <v>7308</v>
      </c>
      <c r="E241" s="2">
        <v>327</v>
      </c>
      <c r="F241" s="3">
        <v>10.38</v>
      </c>
      <c r="G241" s="3">
        <f>DATA[[#This Row],[Units]]*DATA[[#This Row],[cost per unit]]</f>
        <v>3394.26</v>
      </c>
      <c r="H241" s="4">
        <f>DATA[[#This Row],[Amount]]-DATA[[#This Row],[Total cost]]</f>
        <v>3913.74</v>
      </c>
    </row>
    <row r="242" spans="1:8" x14ac:dyDescent="0.3">
      <c r="A242" t="s">
        <v>8</v>
      </c>
      <c r="B242" t="s">
        <v>9</v>
      </c>
      <c r="C242" t="s">
        <v>42</v>
      </c>
      <c r="D242" s="1">
        <v>6132</v>
      </c>
      <c r="E242" s="2">
        <v>93</v>
      </c>
      <c r="F242" s="3">
        <v>16.73</v>
      </c>
      <c r="G242" s="3">
        <f>DATA[[#This Row],[Units]]*DATA[[#This Row],[cost per unit]]</f>
        <v>1555.89</v>
      </c>
      <c r="H242" s="4">
        <f>DATA[[#This Row],[Amount]]-DATA[[#This Row],[Total cost]]</f>
        <v>4576.1099999999997</v>
      </c>
    </row>
    <row r="243" spans="1:8" x14ac:dyDescent="0.3">
      <c r="A243" t="s">
        <v>38</v>
      </c>
      <c r="B243" t="s">
        <v>12</v>
      </c>
      <c r="C243" t="s">
        <v>27</v>
      </c>
      <c r="D243" s="1">
        <v>3472</v>
      </c>
      <c r="E243" s="2">
        <v>96</v>
      </c>
      <c r="F243" s="3">
        <v>11.7</v>
      </c>
      <c r="G243" s="3">
        <f>DATA[[#This Row],[Units]]*DATA[[#This Row],[cost per unit]]</f>
        <v>1123.1999999999998</v>
      </c>
      <c r="H243" s="4">
        <f>DATA[[#This Row],[Amount]]-DATA[[#This Row],[Total cost]]</f>
        <v>2348.8000000000002</v>
      </c>
    </row>
    <row r="244" spans="1:8" x14ac:dyDescent="0.3">
      <c r="A244" t="s">
        <v>11</v>
      </c>
      <c r="B244" t="s">
        <v>20</v>
      </c>
      <c r="C244" t="s">
        <v>18</v>
      </c>
      <c r="D244" s="1">
        <v>9660</v>
      </c>
      <c r="E244" s="2">
        <v>27</v>
      </c>
      <c r="F244" s="3">
        <v>6.47</v>
      </c>
      <c r="G244" s="3">
        <f>DATA[[#This Row],[Units]]*DATA[[#This Row],[cost per unit]]</f>
        <v>174.69</v>
      </c>
      <c r="H244" s="4">
        <f>DATA[[#This Row],[Amount]]-DATA[[#This Row],[Total cost]]</f>
        <v>9485.31</v>
      </c>
    </row>
    <row r="245" spans="1:8" x14ac:dyDescent="0.3">
      <c r="A245" t="s">
        <v>14</v>
      </c>
      <c r="B245" t="s">
        <v>23</v>
      </c>
      <c r="C245" t="s">
        <v>45</v>
      </c>
      <c r="D245" s="1">
        <v>2436</v>
      </c>
      <c r="E245" s="2">
        <v>99</v>
      </c>
      <c r="F245" s="3">
        <v>5.6</v>
      </c>
      <c r="G245" s="3">
        <f>DATA[[#This Row],[Units]]*DATA[[#This Row],[cost per unit]]</f>
        <v>554.4</v>
      </c>
      <c r="H245" s="4">
        <f>DATA[[#This Row],[Amount]]-DATA[[#This Row],[Total cost]]</f>
        <v>1881.6</v>
      </c>
    </row>
    <row r="246" spans="1:8" x14ac:dyDescent="0.3">
      <c r="A246" t="s">
        <v>14</v>
      </c>
      <c r="B246" t="s">
        <v>23</v>
      </c>
      <c r="C246" t="s">
        <v>22</v>
      </c>
      <c r="D246" s="1">
        <v>9506</v>
      </c>
      <c r="E246" s="2">
        <v>87</v>
      </c>
      <c r="F246" s="3">
        <v>7.56</v>
      </c>
      <c r="G246" s="3">
        <f>DATA[[#This Row],[Units]]*DATA[[#This Row],[cost per unit]]</f>
        <v>657.71999999999991</v>
      </c>
      <c r="H246" s="4">
        <f>DATA[[#This Row],[Amount]]-DATA[[#This Row],[Total cost]]</f>
        <v>8848.2800000000007</v>
      </c>
    </row>
    <row r="247" spans="1:8" x14ac:dyDescent="0.3">
      <c r="A247" t="s">
        <v>38</v>
      </c>
      <c r="B247" t="s">
        <v>9</v>
      </c>
      <c r="C247" t="s">
        <v>44</v>
      </c>
      <c r="D247" s="1">
        <v>245</v>
      </c>
      <c r="E247" s="2">
        <v>288</v>
      </c>
      <c r="F247" s="3">
        <v>9</v>
      </c>
      <c r="G247" s="3">
        <f>DATA[[#This Row],[Units]]*DATA[[#This Row],[cost per unit]]</f>
        <v>2592</v>
      </c>
      <c r="H247" s="4">
        <f>DATA[[#This Row],[Amount]]-DATA[[#This Row],[Total cost]]</f>
        <v>-2347</v>
      </c>
    </row>
    <row r="248" spans="1:8" x14ac:dyDescent="0.3">
      <c r="A248" t="s">
        <v>11</v>
      </c>
      <c r="B248" t="s">
        <v>12</v>
      </c>
      <c r="C248" t="s">
        <v>36</v>
      </c>
      <c r="D248" s="1">
        <v>2702</v>
      </c>
      <c r="E248" s="2">
        <v>363</v>
      </c>
      <c r="F248" s="3">
        <v>10.62</v>
      </c>
      <c r="G248" s="3">
        <f>DATA[[#This Row],[Units]]*DATA[[#This Row],[cost per unit]]</f>
        <v>3855.0599999999995</v>
      </c>
      <c r="H248" s="4">
        <f>DATA[[#This Row],[Amount]]-DATA[[#This Row],[Total cost]]</f>
        <v>-1153.0599999999995</v>
      </c>
    </row>
    <row r="249" spans="1:8" x14ac:dyDescent="0.3">
      <c r="A249" t="s">
        <v>38</v>
      </c>
      <c r="B249" t="s">
        <v>33</v>
      </c>
      <c r="C249" t="s">
        <v>31</v>
      </c>
      <c r="D249" s="1">
        <v>700</v>
      </c>
      <c r="E249" s="2">
        <v>87</v>
      </c>
      <c r="F249" s="3">
        <v>3.11</v>
      </c>
      <c r="G249" s="3">
        <f>DATA[[#This Row],[Units]]*DATA[[#This Row],[cost per unit]]</f>
        <v>270.57</v>
      </c>
      <c r="H249" s="4">
        <f>DATA[[#This Row],[Amount]]-DATA[[#This Row],[Total cost]]</f>
        <v>429.43</v>
      </c>
    </row>
    <row r="250" spans="1:8" x14ac:dyDescent="0.3">
      <c r="A250" t="s">
        <v>19</v>
      </c>
      <c r="B250" t="s">
        <v>33</v>
      </c>
      <c r="C250" t="s">
        <v>31</v>
      </c>
      <c r="D250" s="1">
        <v>3759</v>
      </c>
      <c r="E250" s="2">
        <v>150</v>
      </c>
      <c r="F250" s="3">
        <v>3.11</v>
      </c>
      <c r="G250" s="3">
        <f>DATA[[#This Row],[Units]]*DATA[[#This Row],[cost per unit]]</f>
        <v>466.5</v>
      </c>
      <c r="H250" s="4">
        <f>DATA[[#This Row],[Amount]]-DATA[[#This Row],[Total cost]]</f>
        <v>3292.5</v>
      </c>
    </row>
    <row r="251" spans="1:8" x14ac:dyDescent="0.3">
      <c r="A251" t="s">
        <v>29</v>
      </c>
      <c r="B251" t="s">
        <v>12</v>
      </c>
      <c r="C251" t="s">
        <v>31</v>
      </c>
      <c r="D251" s="1">
        <v>1589</v>
      </c>
      <c r="E251" s="2">
        <v>303</v>
      </c>
      <c r="F251" s="3">
        <v>3.11</v>
      </c>
      <c r="G251" s="3">
        <f>DATA[[#This Row],[Units]]*DATA[[#This Row],[cost per unit]]</f>
        <v>942.32999999999993</v>
      </c>
      <c r="H251" s="4">
        <f>DATA[[#This Row],[Amount]]-DATA[[#This Row],[Total cost]]</f>
        <v>646.67000000000007</v>
      </c>
    </row>
    <row r="252" spans="1:8" x14ac:dyDescent="0.3">
      <c r="A252" t="s">
        <v>26</v>
      </c>
      <c r="B252" t="s">
        <v>12</v>
      </c>
      <c r="C252" t="s">
        <v>43</v>
      </c>
      <c r="D252" s="1">
        <v>5194</v>
      </c>
      <c r="E252" s="2">
        <v>288</v>
      </c>
      <c r="F252" s="3">
        <v>10.38</v>
      </c>
      <c r="G252" s="3">
        <f>DATA[[#This Row],[Units]]*DATA[[#This Row],[cost per unit]]</f>
        <v>2989.44</v>
      </c>
      <c r="H252" s="4">
        <f>DATA[[#This Row],[Amount]]-DATA[[#This Row],[Total cost]]</f>
        <v>2204.56</v>
      </c>
    </row>
    <row r="253" spans="1:8" x14ac:dyDescent="0.3">
      <c r="A253" t="s">
        <v>38</v>
      </c>
      <c r="B253" t="s">
        <v>17</v>
      </c>
      <c r="C253" t="s">
        <v>34</v>
      </c>
      <c r="D253" s="1">
        <v>945</v>
      </c>
      <c r="E253" s="2">
        <v>75</v>
      </c>
      <c r="F253" s="3">
        <v>9.33</v>
      </c>
      <c r="G253" s="3">
        <f>DATA[[#This Row],[Units]]*DATA[[#This Row],[cost per unit]]</f>
        <v>699.75</v>
      </c>
      <c r="H253" s="4">
        <f>DATA[[#This Row],[Amount]]-DATA[[#This Row],[Total cost]]</f>
        <v>245.25</v>
      </c>
    </row>
    <row r="254" spans="1:8" x14ac:dyDescent="0.3">
      <c r="A254" t="s">
        <v>8</v>
      </c>
      <c r="B254" t="s">
        <v>23</v>
      </c>
      <c r="C254" t="s">
        <v>24</v>
      </c>
      <c r="D254" s="1">
        <v>1988</v>
      </c>
      <c r="E254" s="2">
        <v>39</v>
      </c>
      <c r="F254" s="3">
        <v>8.65</v>
      </c>
      <c r="G254" s="3">
        <f>DATA[[#This Row],[Units]]*DATA[[#This Row],[cost per unit]]</f>
        <v>337.35</v>
      </c>
      <c r="H254" s="4">
        <f>DATA[[#This Row],[Amount]]-DATA[[#This Row],[Total cost]]</f>
        <v>1650.65</v>
      </c>
    </row>
    <row r="255" spans="1:8" x14ac:dyDescent="0.3">
      <c r="A255" t="s">
        <v>19</v>
      </c>
      <c r="B255" t="s">
        <v>33</v>
      </c>
      <c r="C255" t="s">
        <v>13</v>
      </c>
      <c r="D255" s="1">
        <v>6734</v>
      </c>
      <c r="E255" s="2">
        <v>123</v>
      </c>
      <c r="F255" s="3">
        <v>15</v>
      </c>
      <c r="G255" s="3">
        <f>DATA[[#This Row],[Units]]*DATA[[#This Row],[cost per unit]]</f>
        <v>1845</v>
      </c>
      <c r="H255" s="4">
        <f>DATA[[#This Row],[Amount]]-DATA[[#This Row],[Total cost]]</f>
        <v>4889</v>
      </c>
    </row>
    <row r="256" spans="1:8" x14ac:dyDescent="0.3">
      <c r="A256" t="s">
        <v>8</v>
      </c>
      <c r="B256" t="s">
        <v>17</v>
      </c>
      <c r="C256" t="s">
        <v>15</v>
      </c>
      <c r="D256" s="1">
        <v>217</v>
      </c>
      <c r="E256" s="2">
        <v>36</v>
      </c>
      <c r="F256" s="3">
        <v>11.88</v>
      </c>
      <c r="G256" s="3">
        <f>DATA[[#This Row],[Units]]*DATA[[#This Row],[cost per unit]]</f>
        <v>427.68</v>
      </c>
      <c r="H256" s="4">
        <f>DATA[[#This Row],[Amount]]-DATA[[#This Row],[Total cost]]</f>
        <v>-210.68</v>
      </c>
    </row>
    <row r="257" spans="1:8" x14ac:dyDescent="0.3">
      <c r="A257" t="s">
        <v>28</v>
      </c>
      <c r="B257" t="s">
        <v>33</v>
      </c>
      <c r="C257" t="s">
        <v>25</v>
      </c>
      <c r="D257" s="1">
        <v>6279</v>
      </c>
      <c r="E257" s="2">
        <v>237</v>
      </c>
      <c r="F257" s="3">
        <v>9.77</v>
      </c>
      <c r="G257" s="3">
        <f>DATA[[#This Row],[Units]]*DATA[[#This Row],[cost per unit]]</f>
        <v>2315.4899999999998</v>
      </c>
      <c r="H257" s="4">
        <f>DATA[[#This Row],[Amount]]-DATA[[#This Row],[Total cost]]</f>
        <v>3963.51</v>
      </c>
    </row>
    <row r="258" spans="1:8" x14ac:dyDescent="0.3">
      <c r="A258" t="s">
        <v>8</v>
      </c>
      <c r="B258" t="s">
        <v>17</v>
      </c>
      <c r="C258" t="s">
        <v>34</v>
      </c>
      <c r="D258" s="1">
        <v>4424</v>
      </c>
      <c r="E258" s="2">
        <v>201</v>
      </c>
      <c r="F258" s="3">
        <v>9.33</v>
      </c>
      <c r="G258" s="3">
        <f>DATA[[#This Row],[Units]]*DATA[[#This Row],[cost per unit]]</f>
        <v>1875.33</v>
      </c>
      <c r="H258" s="4">
        <f>DATA[[#This Row],[Amount]]-DATA[[#This Row],[Total cost]]</f>
        <v>2548.67</v>
      </c>
    </row>
    <row r="259" spans="1:8" x14ac:dyDescent="0.3">
      <c r="A259" t="s">
        <v>29</v>
      </c>
      <c r="B259" t="s">
        <v>17</v>
      </c>
      <c r="C259" t="s">
        <v>31</v>
      </c>
      <c r="D259" s="1">
        <v>189</v>
      </c>
      <c r="E259" s="2">
        <v>48</v>
      </c>
      <c r="F259" s="3">
        <v>3.11</v>
      </c>
      <c r="G259" s="3">
        <f>DATA[[#This Row],[Units]]*DATA[[#This Row],[cost per unit]]</f>
        <v>149.28</v>
      </c>
      <c r="H259" s="4">
        <f>DATA[[#This Row],[Amount]]-DATA[[#This Row],[Total cost]]</f>
        <v>39.72</v>
      </c>
    </row>
    <row r="260" spans="1:8" x14ac:dyDescent="0.3">
      <c r="A260" t="s">
        <v>28</v>
      </c>
      <c r="B260" t="s">
        <v>12</v>
      </c>
      <c r="C260" t="s">
        <v>25</v>
      </c>
      <c r="D260" s="1">
        <v>490</v>
      </c>
      <c r="E260" s="2">
        <v>84</v>
      </c>
      <c r="F260" s="3">
        <v>9.77</v>
      </c>
      <c r="G260" s="3">
        <f>DATA[[#This Row],[Units]]*DATA[[#This Row],[cost per unit]]</f>
        <v>820.68</v>
      </c>
      <c r="H260" s="4">
        <f>DATA[[#This Row],[Amount]]-DATA[[#This Row],[Total cost]]</f>
        <v>-330.67999999999995</v>
      </c>
    </row>
    <row r="261" spans="1:8" x14ac:dyDescent="0.3">
      <c r="A261" t="s">
        <v>11</v>
      </c>
      <c r="B261" t="s">
        <v>9</v>
      </c>
      <c r="C261" t="s">
        <v>44</v>
      </c>
      <c r="D261" s="1">
        <v>434</v>
      </c>
      <c r="E261" s="2">
        <v>87</v>
      </c>
      <c r="F261" s="3">
        <v>9</v>
      </c>
      <c r="G261" s="3">
        <f>DATA[[#This Row],[Units]]*DATA[[#This Row],[cost per unit]]</f>
        <v>783</v>
      </c>
      <c r="H261" s="4">
        <f>DATA[[#This Row],[Amount]]-DATA[[#This Row],[Total cost]]</f>
        <v>-349</v>
      </c>
    </row>
    <row r="262" spans="1:8" x14ac:dyDescent="0.3">
      <c r="A262" t="s">
        <v>26</v>
      </c>
      <c r="B262" t="s">
        <v>23</v>
      </c>
      <c r="C262" t="s">
        <v>10</v>
      </c>
      <c r="D262" s="1">
        <v>10129</v>
      </c>
      <c r="E262" s="2">
        <v>312</v>
      </c>
      <c r="F262" s="3">
        <v>13.5</v>
      </c>
      <c r="G262" s="3">
        <f>DATA[[#This Row],[Units]]*DATA[[#This Row],[cost per unit]]</f>
        <v>4212</v>
      </c>
      <c r="H262" s="4">
        <f>DATA[[#This Row],[Amount]]-DATA[[#This Row],[Total cost]]</f>
        <v>5917</v>
      </c>
    </row>
    <row r="263" spans="1:8" x14ac:dyDescent="0.3">
      <c r="A263" t="s">
        <v>30</v>
      </c>
      <c r="B263" t="s">
        <v>20</v>
      </c>
      <c r="C263" t="s">
        <v>43</v>
      </c>
      <c r="D263" s="1">
        <v>1652</v>
      </c>
      <c r="E263" s="2">
        <v>102</v>
      </c>
      <c r="F263" s="3">
        <v>10.38</v>
      </c>
      <c r="G263" s="3">
        <f>DATA[[#This Row],[Units]]*DATA[[#This Row],[cost per unit]]</f>
        <v>1058.76</v>
      </c>
      <c r="H263" s="4">
        <f>DATA[[#This Row],[Amount]]-DATA[[#This Row],[Total cost]]</f>
        <v>593.24</v>
      </c>
    </row>
    <row r="264" spans="1:8" x14ac:dyDescent="0.3">
      <c r="A264" t="s">
        <v>11</v>
      </c>
      <c r="B264" t="s">
        <v>23</v>
      </c>
      <c r="C264" t="s">
        <v>44</v>
      </c>
      <c r="D264" s="1">
        <v>6433</v>
      </c>
      <c r="E264" s="2">
        <v>78</v>
      </c>
      <c r="F264" s="3">
        <v>9</v>
      </c>
      <c r="G264" s="3">
        <f>DATA[[#This Row],[Units]]*DATA[[#This Row],[cost per unit]]</f>
        <v>702</v>
      </c>
      <c r="H264" s="4">
        <f>DATA[[#This Row],[Amount]]-DATA[[#This Row],[Total cost]]</f>
        <v>5731</v>
      </c>
    </row>
    <row r="265" spans="1:8" x14ac:dyDescent="0.3">
      <c r="A265" t="s">
        <v>30</v>
      </c>
      <c r="B265" t="s">
        <v>33</v>
      </c>
      <c r="C265" t="s">
        <v>37</v>
      </c>
      <c r="D265" s="1">
        <v>2212</v>
      </c>
      <c r="E265" s="2">
        <v>117</v>
      </c>
      <c r="F265" s="3">
        <v>6.49</v>
      </c>
      <c r="G265" s="3">
        <f>DATA[[#This Row],[Units]]*DATA[[#This Row],[cost per unit]]</f>
        <v>759.33</v>
      </c>
      <c r="H265" s="4">
        <f>DATA[[#This Row],[Amount]]-DATA[[#This Row],[Total cost]]</f>
        <v>1452.67</v>
      </c>
    </row>
    <row r="266" spans="1:8" x14ac:dyDescent="0.3">
      <c r="A266" t="s">
        <v>16</v>
      </c>
      <c r="B266" t="s">
        <v>12</v>
      </c>
      <c r="C266" t="s">
        <v>39</v>
      </c>
      <c r="D266" s="1">
        <v>609</v>
      </c>
      <c r="E266" s="2">
        <v>99</v>
      </c>
      <c r="F266" s="3">
        <v>7.64</v>
      </c>
      <c r="G266" s="3">
        <f>DATA[[#This Row],[Units]]*DATA[[#This Row],[cost per unit]]</f>
        <v>756.36</v>
      </c>
      <c r="H266" s="4">
        <f>DATA[[#This Row],[Amount]]-DATA[[#This Row],[Total cost]]</f>
        <v>-147.36000000000001</v>
      </c>
    </row>
    <row r="267" spans="1:8" x14ac:dyDescent="0.3">
      <c r="A267" t="s">
        <v>8</v>
      </c>
      <c r="B267" t="s">
        <v>12</v>
      </c>
      <c r="C267" t="s">
        <v>41</v>
      </c>
      <c r="D267" s="1">
        <v>1638</v>
      </c>
      <c r="E267" s="2">
        <v>48</v>
      </c>
      <c r="F267" s="3">
        <v>4.97</v>
      </c>
      <c r="G267" s="3">
        <f>DATA[[#This Row],[Units]]*DATA[[#This Row],[cost per unit]]</f>
        <v>238.56</v>
      </c>
      <c r="H267" s="4">
        <f>DATA[[#This Row],[Amount]]-DATA[[#This Row],[Total cost]]</f>
        <v>1399.44</v>
      </c>
    </row>
    <row r="268" spans="1:8" x14ac:dyDescent="0.3">
      <c r="A268" t="s">
        <v>26</v>
      </c>
      <c r="B268" t="s">
        <v>33</v>
      </c>
      <c r="C268" t="s">
        <v>40</v>
      </c>
      <c r="D268" s="1">
        <v>3829</v>
      </c>
      <c r="E268" s="2">
        <v>24</v>
      </c>
      <c r="F268" s="3">
        <v>11.73</v>
      </c>
      <c r="G268" s="3">
        <f>DATA[[#This Row],[Units]]*DATA[[#This Row],[cost per unit]]</f>
        <v>281.52</v>
      </c>
      <c r="H268" s="4">
        <f>DATA[[#This Row],[Amount]]-DATA[[#This Row],[Total cost]]</f>
        <v>3547.48</v>
      </c>
    </row>
    <row r="269" spans="1:8" x14ac:dyDescent="0.3">
      <c r="A269" t="s">
        <v>8</v>
      </c>
      <c r="B269" t="s">
        <v>20</v>
      </c>
      <c r="C269" t="s">
        <v>40</v>
      </c>
      <c r="D269" s="1">
        <v>5775</v>
      </c>
      <c r="E269" s="2">
        <v>42</v>
      </c>
      <c r="F269" s="3">
        <v>11.73</v>
      </c>
      <c r="G269" s="3">
        <f>DATA[[#This Row],[Units]]*DATA[[#This Row],[cost per unit]]</f>
        <v>492.66</v>
      </c>
      <c r="H269" s="4">
        <f>DATA[[#This Row],[Amount]]-DATA[[#This Row],[Total cost]]</f>
        <v>5282.34</v>
      </c>
    </row>
    <row r="270" spans="1:8" x14ac:dyDescent="0.3">
      <c r="A270" t="s">
        <v>19</v>
      </c>
      <c r="B270" t="s">
        <v>12</v>
      </c>
      <c r="C270" t="s">
        <v>36</v>
      </c>
      <c r="D270" s="1">
        <v>1071</v>
      </c>
      <c r="E270" s="2">
        <v>270</v>
      </c>
      <c r="F270" s="3">
        <v>10.62</v>
      </c>
      <c r="G270" s="3">
        <f>DATA[[#This Row],[Units]]*DATA[[#This Row],[cost per unit]]</f>
        <v>2867.3999999999996</v>
      </c>
      <c r="H270" s="4">
        <f>DATA[[#This Row],[Amount]]-DATA[[#This Row],[Total cost]]</f>
        <v>-1796.3999999999996</v>
      </c>
    </row>
    <row r="271" spans="1:8" x14ac:dyDescent="0.3">
      <c r="A271" t="s">
        <v>11</v>
      </c>
      <c r="B271" t="s">
        <v>17</v>
      </c>
      <c r="C271" t="s">
        <v>37</v>
      </c>
      <c r="D271" s="1">
        <v>5019</v>
      </c>
      <c r="E271" s="2">
        <v>150</v>
      </c>
      <c r="F271" s="3">
        <v>6.49</v>
      </c>
      <c r="G271" s="3">
        <f>DATA[[#This Row],[Units]]*DATA[[#This Row],[cost per unit]]</f>
        <v>973.5</v>
      </c>
      <c r="H271" s="4">
        <f>DATA[[#This Row],[Amount]]-DATA[[#This Row],[Total cost]]</f>
        <v>4045.5</v>
      </c>
    </row>
    <row r="272" spans="1:8" x14ac:dyDescent="0.3">
      <c r="A272" t="s">
        <v>29</v>
      </c>
      <c r="B272" t="s">
        <v>9</v>
      </c>
      <c r="C272" t="s">
        <v>40</v>
      </c>
      <c r="D272" s="1">
        <v>2863</v>
      </c>
      <c r="E272" s="2">
        <v>42</v>
      </c>
      <c r="F272" s="3">
        <v>11.73</v>
      </c>
      <c r="G272" s="3">
        <f>DATA[[#This Row],[Units]]*DATA[[#This Row],[cost per unit]]</f>
        <v>492.66</v>
      </c>
      <c r="H272" s="4">
        <f>DATA[[#This Row],[Amount]]-DATA[[#This Row],[Total cost]]</f>
        <v>2370.34</v>
      </c>
    </row>
    <row r="273" spans="1:8" x14ac:dyDescent="0.3">
      <c r="A273" t="s">
        <v>8</v>
      </c>
      <c r="B273" t="s">
        <v>12</v>
      </c>
      <c r="C273" t="s">
        <v>35</v>
      </c>
      <c r="D273" s="1">
        <v>1617</v>
      </c>
      <c r="E273" s="2">
        <v>126</v>
      </c>
      <c r="F273" s="3">
        <v>7.16</v>
      </c>
      <c r="G273" s="3">
        <f>DATA[[#This Row],[Units]]*DATA[[#This Row],[cost per unit]]</f>
        <v>902.16</v>
      </c>
      <c r="H273" s="4">
        <f>DATA[[#This Row],[Amount]]-DATA[[#This Row],[Total cost]]</f>
        <v>714.84</v>
      </c>
    </row>
    <row r="274" spans="1:8" x14ac:dyDescent="0.3">
      <c r="A274" t="s">
        <v>19</v>
      </c>
      <c r="B274" t="s">
        <v>9</v>
      </c>
      <c r="C274" t="s">
        <v>45</v>
      </c>
      <c r="D274" s="1">
        <v>6818</v>
      </c>
      <c r="E274" s="2">
        <v>6</v>
      </c>
      <c r="F274" s="3">
        <v>5.6</v>
      </c>
      <c r="G274" s="3">
        <f>DATA[[#This Row],[Units]]*DATA[[#This Row],[cost per unit]]</f>
        <v>33.599999999999994</v>
      </c>
      <c r="H274" s="4">
        <f>DATA[[#This Row],[Amount]]-DATA[[#This Row],[Total cost]]</f>
        <v>6784.4</v>
      </c>
    </row>
    <row r="275" spans="1:8" x14ac:dyDescent="0.3">
      <c r="A275" t="s">
        <v>30</v>
      </c>
      <c r="B275" t="s">
        <v>12</v>
      </c>
      <c r="C275" t="s">
        <v>40</v>
      </c>
      <c r="D275" s="1">
        <v>6657</v>
      </c>
      <c r="E275" s="2">
        <v>276</v>
      </c>
      <c r="F275" s="3">
        <v>11.73</v>
      </c>
      <c r="G275" s="3">
        <f>DATA[[#This Row],[Units]]*DATA[[#This Row],[cost per unit]]</f>
        <v>3237.48</v>
      </c>
      <c r="H275" s="4">
        <f>DATA[[#This Row],[Amount]]-DATA[[#This Row],[Total cost]]</f>
        <v>3419.52</v>
      </c>
    </row>
    <row r="276" spans="1:8" x14ac:dyDescent="0.3">
      <c r="A276" t="s">
        <v>30</v>
      </c>
      <c r="B276" t="s">
        <v>33</v>
      </c>
      <c r="C276" t="s">
        <v>31</v>
      </c>
      <c r="D276" s="1">
        <v>2919</v>
      </c>
      <c r="E276" s="2">
        <v>93</v>
      </c>
      <c r="F276" s="3">
        <v>3.11</v>
      </c>
      <c r="G276" s="3">
        <f>DATA[[#This Row],[Units]]*DATA[[#This Row],[cost per unit]]</f>
        <v>289.22999999999996</v>
      </c>
      <c r="H276" s="4">
        <f>DATA[[#This Row],[Amount]]-DATA[[#This Row],[Total cost]]</f>
        <v>2629.77</v>
      </c>
    </row>
    <row r="277" spans="1:8" x14ac:dyDescent="0.3">
      <c r="A277" t="s">
        <v>29</v>
      </c>
      <c r="B277" t="s">
        <v>17</v>
      </c>
      <c r="C277" t="s">
        <v>24</v>
      </c>
      <c r="D277" s="1">
        <v>3094</v>
      </c>
      <c r="E277" s="2">
        <v>246</v>
      </c>
      <c r="F277" s="3">
        <v>8.65</v>
      </c>
      <c r="G277" s="3">
        <f>DATA[[#This Row],[Units]]*DATA[[#This Row],[cost per unit]]</f>
        <v>2127.9</v>
      </c>
      <c r="H277" s="4">
        <f>DATA[[#This Row],[Amount]]-DATA[[#This Row],[Total cost]]</f>
        <v>966.09999999999991</v>
      </c>
    </row>
    <row r="278" spans="1:8" x14ac:dyDescent="0.3">
      <c r="A278" t="s">
        <v>19</v>
      </c>
      <c r="B278" t="s">
        <v>20</v>
      </c>
      <c r="C278" t="s">
        <v>41</v>
      </c>
      <c r="D278" s="1">
        <v>2989</v>
      </c>
      <c r="E278" s="2">
        <v>3</v>
      </c>
      <c r="F278" s="3">
        <v>4.97</v>
      </c>
      <c r="G278" s="3">
        <f>DATA[[#This Row],[Units]]*DATA[[#This Row],[cost per unit]]</f>
        <v>14.91</v>
      </c>
      <c r="H278" s="4">
        <f>DATA[[#This Row],[Amount]]-DATA[[#This Row],[Total cost]]</f>
        <v>2974.09</v>
      </c>
    </row>
    <row r="279" spans="1:8" x14ac:dyDescent="0.3">
      <c r="A279" t="s">
        <v>11</v>
      </c>
      <c r="B279" t="s">
        <v>23</v>
      </c>
      <c r="C279" t="s">
        <v>42</v>
      </c>
      <c r="D279" s="1">
        <v>2268</v>
      </c>
      <c r="E279" s="2">
        <v>63</v>
      </c>
      <c r="F279" s="3">
        <v>16.73</v>
      </c>
      <c r="G279" s="3">
        <f>DATA[[#This Row],[Units]]*DATA[[#This Row],[cost per unit]]</f>
        <v>1053.99</v>
      </c>
      <c r="H279" s="4">
        <f>DATA[[#This Row],[Amount]]-DATA[[#This Row],[Total cost]]</f>
        <v>1214.01</v>
      </c>
    </row>
    <row r="280" spans="1:8" x14ac:dyDescent="0.3">
      <c r="A280" t="s">
        <v>28</v>
      </c>
      <c r="B280" t="s">
        <v>12</v>
      </c>
      <c r="C280" t="s">
        <v>24</v>
      </c>
      <c r="D280" s="1">
        <v>4753</v>
      </c>
      <c r="E280" s="2">
        <v>246</v>
      </c>
      <c r="F280" s="3">
        <v>8.65</v>
      </c>
      <c r="G280" s="3">
        <f>DATA[[#This Row],[Units]]*DATA[[#This Row],[cost per unit]]</f>
        <v>2127.9</v>
      </c>
      <c r="H280" s="4">
        <f>DATA[[#This Row],[Amount]]-DATA[[#This Row],[Total cost]]</f>
        <v>2625.1</v>
      </c>
    </row>
    <row r="281" spans="1:8" x14ac:dyDescent="0.3">
      <c r="A281" t="s">
        <v>29</v>
      </c>
      <c r="B281" t="s">
        <v>33</v>
      </c>
      <c r="C281" t="s">
        <v>39</v>
      </c>
      <c r="D281" s="1">
        <v>7511</v>
      </c>
      <c r="E281" s="2">
        <v>120</v>
      </c>
      <c r="F281" s="3">
        <v>7.64</v>
      </c>
      <c r="G281" s="3">
        <f>DATA[[#This Row],[Units]]*DATA[[#This Row],[cost per unit]]</f>
        <v>916.8</v>
      </c>
      <c r="H281" s="4">
        <f>DATA[[#This Row],[Amount]]-DATA[[#This Row],[Total cost]]</f>
        <v>6594.2</v>
      </c>
    </row>
    <row r="282" spans="1:8" x14ac:dyDescent="0.3">
      <c r="A282" t="s">
        <v>29</v>
      </c>
      <c r="B282" t="s">
        <v>23</v>
      </c>
      <c r="C282" t="s">
        <v>24</v>
      </c>
      <c r="D282" s="1">
        <v>4326</v>
      </c>
      <c r="E282" s="2">
        <v>348</v>
      </c>
      <c r="F282" s="3">
        <v>8.65</v>
      </c>
      <c r="G282" s="3">
        <f>DATA[[#This Row],[Units]]*DATA[[#This Row],[cost per unit]]</f>
        <v>3010.2000000000003</v>
      </c>
      <c r="H282" s="4">
        <f>DATA[[#This Row],[Amount]]-DATA[[#This Row],[Total cost]]</f>
        <v>1315.7999999999997</v>
      </c>
    </row>
    <row r="283" spans="1:8" x14ac:dyDescent="0.3">
      <c r="A283" t="s">
        <v>16</v>
      </c>
      <c r="B283" t="s">
        <v>33</v>
      </c>
      <c r="C283" t="s">
        <v>37</v>
      </c>
      <c r="D283" s="1">
        <v>4935</v>
      </c>
      <c r="E283" s="2">
        <v>126</v>
      </c>
      <c r="F283" s="3">
        <v>6.49</v>
      </c>
      <c r="G283" s="3">
        <f>DATA[[#This Row],[Units]]*DATA[[#This Row],[cost per unit]]</f>
        <v>817.74</v>
      </c>
      <c r="H283" s="4">
        <f>DATA[[#This Row],[Amount]]-DATA[[#This Row],[Total cost]]</f>
        <v>4117.26</v>
      </c>
    </row>
    <row r="284" spans="1:8" x14ac:dyDescent="0.3">
      <c r="A284" t="s">
        <v>19</v>
      </c>
      <c r="B284" t="s">
        <v>12</v>
      </c>
      <c r="C284" t="s">
        <v>10</v>
      </c>
      <c r="D284" s="1">
        <v>4781</v>
      </c>
      <c r="E284" s="2">
        <v>123</v>
      </c>
      <c r="F284" s="3">
        <v>13.5</v>
      </c>
      <c r="G284" s="3">
        <f>DATA[[#This Row],[Units]]*DATA[[#This Row],[cost per unit]]</f>
        <v>1660.5</v>
      </c>
      <c r="H284" s="4">
        <f>DATA[[#This Row],[Amount]]-DATA[[#This Row],[Total cost]]</f>
        <v>3120.5</v>
      </c>
    </row>
    <row r="285" spans="1:8" x14ac:dyDescent="0.3">
      <c r="A285" t="s">
        <v>28</v>
      </c>
      <c r="B285" t="s">
        <v>23</v>
      </c>
      <c r="C285" t="s">
        <v>21</v>
      </c>
      <c r="D285" s="1">
        <v>7483</v>
      </c>
      <c r="E285" s="2">
        <v>45</v>
      </c>
      <c r="F285" s="3">
        <v>13.15</v>
      </c>
      <c r="G285" s="3">
        <f>DATA[[#This Row],[Units]]*DATA[[#This Row],[cost per unit]]</f>
        <v>591.75</v>
      </c>
      <c r="H285" s="4">
        <f>DATA[[#This Row],[Amount]]-DATA[[#This Row],[Total cost]]</f>
        <v>6891.25</v>
      </c>
    </row>
    <row r="286" spans="1:8" x14ac:dyDescent="0.3">
      <c r="A286" t="s">
        <v>38</v>
      </c>
      <c r="B286" t="s">
        <v>23</v>
      </c>
      <c r="C286" t="s">
        <v>15</v>
      </c>
      <c r="D286" s="1">
        <v>6860</v>
      </c>
      <c r="E286" s="2">
        <v>126</v>
      </c>
      <c r="F286" s="3">
        <v>11.88</v>
      </c>
      <c r="G286" s="3">
        <f>DATA[[#This Row],[Units]]*DATA[[#This Row],[cost per unit]]</f>
        <v>1496.88</v>
      </c>
      <c r="H286" s="4">
        <f>DATA[[#This Row],[Amount]]-DATA[[#This Row],[Total cost]]</f>
        <v>5363.12</v>
      </c>
    </row>
    <row r="287" spans="1:8" x14ac:dyDescent="0.3">
      <c r="A287" t="s">
        <v>8</v>
      </c>
      <c r="B287" t="s">
        <v>9</v>
      </c>
      <c r="C287" t="s">
        <v>35</v>
      </c>
      <c r="D287" s="1">
        <v>9002</v>
      </c>
      <c r="E287" s="2">
        <v>72</v>
      </c>
      <c r="F287" s="3">
        <v>7.16</v>
      </c>
      <c r="G287" s="3">
        <f>DATA[[#This Row],[Units]]*DATA[[#This Row],[cost per unit]]</f>
        <v>515.52</v>
      </c>
      <c r="H287" s="4">
        <f>DATA[[#This Row],[Amount]]-DATA[[#This Row],[Total cost]]</f>
        <v>8486.48</v>
      </c>
    </row>
    <row r="288" spans="1:8" x14ac:dyDescent="0.3">
      <c r="A288" t="s">
        <v>19</v>
      </c>
      <c r="B288" t="s">
        <v>17</v>
      </c>
      <c r="C288" t="s">
        <v>35</v>
      </c>
      <c r="D288" s="1">
        <v>1400</v>
      </c>
      <c r="E288" s="2">
        <v>135</v>
      </c>
      <c r="F288" s="3">
        <v>7.16</v>
      </c>
      <c r="G288" s="3">
        <f>DATA[[#This Row],[Units]]*DATA[[#This Row],[cost per unit]]</f>
        <v>966.6</v>
      </c>
      <c r="H288" s="4">
        <f>DATA[[#This Row],[Amount]]-DATA[[#This Row],[Total cost]]</f>
        <v>433.4</v>
      </c>
    </row>
    <row r="289" spans="1:8" x14ac:dyDescent="0.3">
      <c r="A289" t="s">
        <v>38</v>
      </c>
      <c r="B289" t="s">
        <v>33</v>
      </c>
      <c r="C289" t="s">
        <v>25</v>
      </c>
      <c r="D289" s="1">
        <v>4053</v>
      </c>
      <c r="E289" s="2">
        <v>24</v>
      </c>
      <c r="F289" s="3">
        <v>9.77</v>
      </c>
      <c r="G289" s="3">
        <f>DATA[[#This Row],[Units]]*DATA[[#This Row],[cost per unit]]</f>
        <v>234.48</v>
      </c>
      <c r="H289" s="4">
        <f>DATA[[#This Row],[Amount]]-DATA[[#This Row],[Total cost]]</f>
        <v>3818.52</v>
      </c>
    </row>
    <row r="290" spans="1:8" x14ac:dyDescent="0.3">
      <c r="A290" t="s">
        <v>26</v>
      </c>
      <c r="B290" t="s">
        <v>17</v>
      </c>
      <c r="C290" t="s">
        <v>24</v>
      </c>
      <c r="D290" s="1">
        <v>2149</v>
      </c>
      <c r="E290" s="2">
        <v>117</v>
      </c>
      <c r="F290" s="3">
        <v>8.65</v>
      </c>
      <c r="G290" s="3">
        <f>DATA[[#This Row],[Units]]*DATA[[#This Row],[cost per unit]]</f>
        <v>1012.0500000000001</v>
      </c>
      <c r="H290" s="4">
        <f>DATA[[#This Row],[Amount]]-DATA[[#This Row],[Total cost]]</f>
        <v>1136.9499999999998</v>
      </c>
    </row>
    <row r="291" spans="1:8" x14ac:dyDescent="0.3">
      <c r="A291" t="s">
        <v>30</v>
      </c>
      <c r="B291" t="s">
        <v>20</v>
      </c>
      <c r="C291" t="s">
        <v>35</v>
      </c>
      <c r="D291" s="1">
        <v>3640</v>
      </c>
      <c r="E291" s="2">
        <v>51</v>
      </c>
      <c r="F291" s="3">
        <v>7.16</v>
      </c>
      <c r="G291" s="3">
        <f>DATA[[#This Row],[Units]]*DATA[[#This Row],[cost per unit]]</f>
        <v>365.16</v>
      </c>
      <c r="H291" s="4">
        <f>DATA[[#This Row],[Amount]]-DATA[[#This Row],[Total cost]]</f>
        <v>3274.84</v>
      </c>
    </row>
    <row r="292" spans="1:8" x14ac:dyDescent="0.3">
      <c r="A292" t="s">
        <v>29</v>
      </c>
      <c r="B292" t="s">
        <v>20</v>
      </c>
      <c r="C292" t="s">
        <v>37</v>
      </c>
      <c r="D292" s="1">
        <v>630</v>
      </c>
      <c r="E292" s="2">
        <v>36</v>
      </c>
      <c r="F292" s="3">
        <v>6.49</v>
      </c>
      <c r="G292" s="3">
        <f>DATA[[#This Row],[Units]]*DATA[[#This Row],[cost per unit]]</f>
        <v>233.64000000000001</v>
      </c>
      <c r="H292" s="4">
        <f>DATA[[#This Row],[Amount]]-DATA[[#This Row],[Total cost]]</f>
        <v>396.36</v>
      </c>
    </row>
    <row r="293" spans="1:8" x14ac:dyDescent="0.3">
      <c r="A293" t="s">
        <v>14</v>
      </c>
      <c r="B293" t="s">
        <v>12</v>
      </c>
      <c r="C293" t="s">
        <v>42</v>
      </c>
      <c r="D293" s="1">
        <v>2429</v>
      </c>
      <c r="E293" s="2">
        <v>144</v>
      </c>
      <c r="F293" s="3">
        <v>16.73</v>
      </c>
      <c r="G293" s="3">
        <f>DATA[[#This Row],[Units]]*DATA[[#This Row],[cost per unit]]</f>
        <v>2409.12</v>
      </c>
      <c r="H293" s="4">
        <f>DATA[[#This Row],[Amount]]-DATA[[#This Row],[Total cost]]</f>
        <v>19.880000000000109</v>
      </c>
    </row>
    <row r="294" spans="1:8" x14ac:dyDescent="0.3">
      <c r="A294" t="s">
        <v>14</v>
      </c>
      <c r="B294" t="s">
        <v>17</v>
      </c>
      <c r="C294" t="s">
        <v>21</v>
      </c>
      <c r="D294" s="1">
        <v>2142</v>
      </c>
      <c r="E294" s="2">
        <v>114</v>
      </c>
      <c r="F294" s="3">
        <v>13.15</v>
      </c>
      <c r="G294" s="3">
        <f>DATA[[#This Row],[Units]]*DATA[[#This Row],[cost per unit]]</f>
        <v>1499.1000000000001</v>
      </c>
      <c r="H294" s="4">
        <f>DATA[[#This Row],[Amount]]-DATA[[#This Row],[Total cost]]</f>
        <v>642.89999999999986</v>
      </c>
    </row>
    <row r="295" spans="1:8" x14ac:dyDescent="0.3">
      <c r="A295" t="s">
        <v>26</v>
      </c>
      <c r="B295" t="s">
        <v>9</v>
      </c>
      <c r="C295" t="s">
        <v>10</v>
      </c>
      <c r="D295" s="1">
        <v>6454</v>
      </c>
      <c r="E295" s="2">
        <v>54</v>
      </c>
      <c r="F295" s="3">
        <v>13.5</v>
      </c>
      <c r="G295" s="3">
        <f>DATA[[#This Row],[Units]]*DATA[[#This Row],[cost per unit]]</f>
        <v>729</v>
      </c>
      <c r="H295" s="4">
        <f>DATA[[#This Row],[Amount]]-DATA[[#This Row],[Total cost]]</f>
        <v>5725</v>
      </c>
    </row>
    <row r="296" spans="1:8" x14ac:dyDescent="0.3">
      <c r="A296" t="s">
        <v>26</v>
      </c>
      <c r="B296" t="s">
        <v>9</v>
      </c>
      <c r="C296" t="s">
        <v>32</v>
      </c>
      <c r="D296" s="1">
        <v>4487</v>
      </c>
      <c r="E296" s="2">
        <v>333</v>
      </c>
      <c r="F296" s="3">
        <v>8.7899999999999991</v>
      </c>
      <c r="G296" s="3">
        <f>DATA[[#This Row],[Units]]*DATA[[#This Row],[cost per unit]]</f>
        <v>2927.0699999999997</v>
      </c>
      <c r="H296" s="4">
        <f>DATA[[#This Row],[Amount]]-DATA[[#This Row],[Total cost]]</f>
        <v>1559.9300000000003</v>
      </c>
    </row>
    <row r="297" spans="1:8" x14ac:dyDescent="0.3">
      <c r="A297" t="s">
        <v>30</v>
      </c>
      <c r="B297" t="s">
        <v>9</v>
      </c>
      <c r="C297" t="s">
        <v>15</v>
      </c>
      <c r="D297" s="1">
        <v>938</v>
      </c>
      <c r="E297" s="2">
        <v>366</v>
      </c>
      <c r="F297" s="3">
        <v>11.88</v>
      </c>
      <c r="G297" s="3">
        <f>DATA[[#This Row],[Units]]*DATA[[#This Row],[cost per unit]]</f>
        <v>4348.08</v>
      </c>
      <c r="H297" s="4">
        <f>DATA[[#This Row],[Amount]]-DATA[[#This Row],[Total cost]]</f>
        <v>-3410.08</v>
      </c>
    </row>
    <row r="298" spans="1:8" x14ac:dyDescent="0.3">
      <c r="A298" t="s">
        <v>30</v>
      </c>
      <c r="B298" t="s">
        <v>23</v>
      </c>
      <c r="C298" t="s">
        <v>45</v>
      </c>
      <c r="D298" s="1">
        <v>8841</v>
      </c>
      <c r="E298" s="2">
        <v>303</v>
      </c>
      <c r="F298" s="3">
        <v>5.6</v>
      </c>
      <c r="G298" s="3">
        <f>DATA[[#This Row],[Units]]*DATA[[#This Row],[cost per unit]]</f>
        <v>1696.8</v>
      </c>
      <c r="H298" s="4">
        <f>DATA[[#This Row],[Amount]]-DATA[[#This Row],[Total cost]]</f>
        <v>7144.2</v>
      </c>
    </row>
    <row r="299" spans="1:8" x14ac:dyDescent="0.3">
      <c r="A299" t="s">
        <v>29</v>
      </c>
      <c r="B299" t="s">
        <v>20</v>
      </c>
      <c r="C299" t="s">
        <v>22</v>
      </c>
      <c r="D299" s="1">
        <v>4018</v>
      </c>
      <c r="E299" s="2">
        <v>126</v>
      </c>
      <c r="F299" s="3">
        <v>7.56</v>
      </c>
      <c r="G299" s="3">
        <f>DATA[[#This Row],[Units]]*DATA[[#This Row],[cost per unit]]</f>
        <v>952.56</v>
      </c>
      <c r="H299" s="4">
        <f>DATA[[#This Row],[Amount]]-DATA[[#This Row],[Total cost]]</f>
        <v>3065.44</v>
      </c>
    </row>
    <row r="300" spans="1:8" x14ac:dyDescent="0.3">
      <c r="A300" t="s">
        <v>16</v>
      </c>
      <c r="B300" t="s">
        <v>9</v>
      </c>
      <c r="C300" t="s">
        <v>40</v>
      </c>
      <c r="D300" s="1">
        <v>714</v>
      </c>
      <c r="E300" s="2">
        <v>231</v>
      </c>
      <c r="F300" s="3">
        <v>11.73</v>
      </c>
      <c r="G300" s="3">
        <f>DATA[[#This Row],[Units]]*DATA[[#This Row],[cost per unit]]</f>
        <v>2709.63</v>
      </c>
      <c r="H300" s="4">
        <f>DATA[[#This Row],[Amount]]-DATA[[#This Row],[Total cost]]</f>
        <v>-1995.63</v>
      </c>
    </row>
    <row r="301" spans="1:8" x14ac:dyDescent="0.3">
      <c r="A301" t="s">
        <v>14</v>
      </c>
      <c r="B301" t="s">
        <v>23</v>
      </c>
      <c r="C301" t="s">
        <v>21</v>
      </c>
      <c r="D301" s="1">
        <v>3850</v>
      </c>
      <c r="E301" s="2">
        <v>102</v>
      </c>
      <c r="F301" s="3">
        <v>13.15</v>
      </c>
      <c r="G301" s="3">
        <f>DATA[[#This Row],[Units]]*DATA[[#This Row],[cost per unit]]</f>
        <v>1341.3</v>
      </c>
      <c r="H301" s="4">
        <f>DATA[[#This Row],[Amount]]-DATA[[#This Row],[Total cost]]</f>
        <v>2508.6999999999998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C85D-4D82-4DB0-AC28-38CE97977C1E}">
  <dimension ref="A1:I28"/>
  <sheetViews>
    <sheetView showGridLines="0" showRowColHeaders="0" topLeftCell="J1" zoomScale="122" workbookViewId="0">
      <selection activeCell="J46" sqref="J46"/>
    </sheetView>
  </sheetViews>
  <sheetFormatPr defaultRowHeight="14.4" x14ac:dyDescent="0.3"/>
  <cols>
    <col min="2" max="2" width="29.44140625" customWidth="1"/>
    <col min="3" max="4" width="17.5546875" bestFit="1" customWidth="1"/>
    <col min="6" max="7" width="11.5546875" bestFit="1" customWidth="1"/>
    <col min="8" max="8" width="27.88671875" bestFit="1" customWidth="1"/>
  </cols>
  <sheetData>
    <row r="1" spans="2:9" ht="31.2" x14ac:dyDescent="0.6">
      <c r="D1" s="29" t="s">
        <v>54</v>
      </c>
      <c r="E1" s="29"/>
      <c r="F1" s="29"/>
      <c r="G1" s="29"/>
    </row>
    <row r="4" spans="2:9" ht="17.399999999999999" x14ac:dyDescent="0.3">
      <c r="B4" s="8" t="s">
        <v>55</v>
      </c>
      <c r="D4" s="8" t="s">
        <v>56</v>
      </c>
      <c r="F4" s="8" t="s">
        <v>57</v>
      </c>
      <c r="H4" s="8" t="s">
        <v>46</v>
      </c>
    </row>
    <row r="5" spans="2:9" x14ac:dyDescent="0.3">
      <c r="B5" t="s">
        <v>10</v>
      </c>
      <c r="D5" t="s">
        <v>8</v>
      </c>
      <c r="F5" t="s">
        <v>9</v>
      </c>
    </row>
    <row r="6" spans="2:9" x14ac:dyDescent="0.3">
      <c r="B6" t="s">
        <v>13</v>
      </c>
      <c r="D6" t="s">
        <v>11</v>
      </c>
      <c r="F6" t="s">
        <v>12</v>
      </c>
      <c r="H6" t="s">
        <v>47</v>
      </c>
      <c r="I6" s="11">
        <f>AVERAGE(DATA[Amount])</f>
        <v>4136.2299999999996</v>
      </c>
    </row>
    <row r="7" spans="2:9" x14ac:dyDescent="0.3">
      <c r="B7" t="s">
        <v>15</v>
      </c>
      <c r="D7" t="s">
        <v>14</v>
      </c>
      <c r="F7" t="s">
        <v>17</v>
      </c>
      <c r="H7" t="s">
        <v>48</v>
      </c>
      <c r="I7" s="11">
        <f>MEDIAN(DATA[Amount])</f>
        <v>3437</v>
      </c>
    </row>
    <row r="8" spans="2:9" x14ac:dyDescent="0.3">
      <c r="B8" t="s">
        <v>18</v>
      </c>
      <c r="D8" t="s">
        <v>16</v>
      </c>
      <c r="F8" t="s">
        <v>20</v>
      </c>
      <c r="H8" t="s">
        <v>49</v>
      </c>
      <c r="I8" s="11">
        <f>MIN(DATA[Amount])</f>
        <v>0</v>
      </c>
    </row>
    <row r="9" spans="2:9" x14ac:dyDescent="0.3">
      <c r="B9" t="s">
        <v>21</v>
      </c>
      <c r="D9" t="s">
        <v>19</v>
      </c>
      <c r="F9" t="s">
        <v>23</v>
      </c>
      <c r="H9" t="s">
        <v>50</v>
      </c>
      <c r="I9" s="11">
        <f>MAX(DATA[Amount])</f>
        <v>16184</v>
      </c>
    </row>
    <row r="10" spans="2:9" x14ac:dyDescent="0.3">
      <c r="B10" t="s">
        <v>22</v>
      </c>
      <c r="D10" t="s">
        <v>26</v>
      </c>
      <c r="F10" t="s">
        <v>33</v>
      </c>
      <c r="I10" s="11"/>
    </row>
    <row r="11" spans="2:9" x14ac:dyDescent="0.3">
      <c r="B11" t="s">
        <v>24</v>
      </c>
      <c r="D11" t="s">
        <v>28</v>
      </c>
      <c r="H11" t="s">
        <v>51</v>
      </c>
      <c r="I11" s="11">
        <f>_xlfn.PERCENTILE.EXC(DATA[Amount],0.25)</f>
        <v>1652</v>
      </c>
    </row>
    <row r="12" spans="2:9" ht="15.6" x14ac:dyDescent="0.3">
      <c r="B12" t="s">
        <v>25</v>
      </c>
      <c r="D12" t="s">
        <v>29</v>
      </c>
      <c r="E12" s="12" t="s">
        <v>58</v>
      </c>
      <c r="F12">
        <f>COUNTA(F5:F10)</f>
        <v>6</v>
      </c>
      <c r="H12" t="s">
        <v>52</v>
      </c>
      <c r="I12" s="11">
        <f>_xlfn.PERCENTILE.EXC(DATA[Amount],0.5)</f>
        <v>3437</v>
      </c>
    </row>
    <row r="13" spans="2:9" x14ac:dyDescent="0.3">
      <c r="B13" t="s">
        <v>27</v>
      </c>
      <c r="D13" t="s">
        <v>30</v>
      </c>
      <c r="H13" t="s">
        <v>53</v>
      </c>
      <c r="I13" s="11">
        <f>_xlfn.PERCENTILE.EXC(DATA[Amount],0.75)</f>
        <v>6245.75</v>
      </c>
    </row>
    <row r="14" spans="2:9" x14ac:dyDescent="0.3">
      <c r="B14" t="s">
        <v>31</v>
      </c>
      <c r="D14" t="s">
        <v>38</v>
      </c>
    </row>
    <row r="15" spans="2:9" x14ac:dyDescent="0.3">
      <c r="B15" t="s">
        <v>32</v>
      </c>
    </row>
    <row r="16" spans="2:9" ht="15.6" x14ac:dyDescent="0.3">
      <c r="B16" t="s">
        <v>34</v>
      </c>
      <c r="C16" s="12" t="s">
        <v>58</v>
      </c>
      <c r="D16">
        <f>COUNTA(D5:D14)</f>
        <v>10</v>
      </c>
    </row>
    <row r="17" spans="1:2" x14ac:dyDescent="0.3">
      <c r="B17" t="s">
        <v>35</v>
      </c>
    </row>
    <row r="18" spans="1:2" x14ac:dyDescent="0.3">
      <c r="B18" t="s">
        <v>36</v>
      </c>
    </row>
    <row r="19" spans="1:2" x14ac:dyDescent="0.3">
      <c r="B19" t="s">
        <v>37</v>
      </c>
    </row>
    <row r="20" spans="1:2" x14ac:dyDescent="0.3">
      <c r="B20" t="s">
        <v>39</v>
      </c>
    </row>
    <row r="21" spans="1:2" x14ac:dyDescent="0.3">
      <c r="B21" t="s">
        <v>40</v>
      </c>
    </row>
    <row r="22" spans="1:2" x14ac:dyDescent="0.3">
      <c r="B22" t="s">
        <v>41</v>
      </c>
    </row>
    <row r="23" spans="1:2" x14ac:dyDescent="0.3">
      <c r="B23" t="s">
        <v>42</v>
      </c>
    </row>
    <row r="24" spans="1:2" x14ac:dyDescent="0.3">
      <c r="B24" t="s">
        <v>43</v>
      </c>
    </row>
    <row r="25" spans="1:2" x14ac:dyDescent="0.3">
      <c r="B25" t="s">
        <v>44</v>
      </c>
    </row>
    <row r="26" spans="1:2" x14ac:dyDescent="0.3">
      <c r="B26" t="s">
        <v>45</v>
      </c>
    </row>
    <row r="28" spans="1:2" ht="15.6" x14ac:dyDescent="0.3">
      <c r="A28" s="12" t="s">
        <v>58</v>
      </c>
      <c r="B28">
        <f>COUNTA(B5:B26)</f>
        <v>22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074-312A-439B-B4E3-47B2ACA70FB7}">
  <dimension ref="A1:F302"/>
  <sheetViews>
    <sheetView showGridLines="0" showRowColHeaders="0" topLeftCell="A2" zoomScale="79" workbookViewId="0">
      <selection activeCell="M27" sqref="M27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20.21875" bestFit="1" customWidth="1"/>
    <col min="5" max="5" width="13" bestFit="1" customWidth="1"/>
  </cols>
  <sheetData>
    <row r="1" spans="1:6" ht="15" thickBot="1" x14ac:dyDescent="0.35"/>
    <row r="2" spans="1:6" ht="15" thickBot="1" x14ac:dyDescent="0.35">
      <c r="A2" s="13" t="s">
        <v>0</v>
      </c>
      <c r="B2" s="13" t="s">
        <v>1</v>
      </c>
      <c r="C2" s="13" t="s">
        <v>2</v>
      </c>
      <c r="D2" s="13" t="s">
        <v>3</v>
      </c>
      <c r="E2" s="13" t="s">
        <v>59</v>
      </c>
      <c r="F2" s="13" t="s">
        <v>4</v>
      </c>
    </row>
    <row r="3" spans="1:6" x14ac:dyDescent="0.3">
      <c r="A3" s="5" t="s">
        <v>8</v>
      </c>
      <c r="B3" s="5" t="s">
        <v>9</v>
      </c>
      <c r="C3" s="5" t="s">
        <v>10</v>
      </c>
      <c r="D3" s="14">
        <v>1624</v>
      </c>
      <c r="E3" s="14">
        <v>1624</v>
      </c>
      <c r="F3" s="15">
        <v>114</v>
      </c>
    </row>
    <row r="4" spans="1:6" x14ac:dyDescent="0.3">
      <c r="A4" t="s">
        <v>11</v>
      </c>
      <c r="B4" t="s">
        <v>12</v>
      </c>
      <c r="C4" t="s">
        <v>13</v>
      </c>
      <c r="D4" s="1">
        <v>6706</v>
      </c>
      <c r="E4" s="1">
        <v>6706</v>
      </c>
      <c r="F4" s="2">
        <v>459</v>
      </c>
    </row>
    <row r="5" spans="1:6" x14ac:dyDescent="0.3">
      <c r="A5" s="5" t="s">
        <v>14</v>
      </c>
      <c r="B5" s="5" t="s">
        <v>12</v>
      </c>
      <c r="C5" s="5" t="s">
        <v>15</v>
      </c>
      <c r="D5" s="14">
        <v>959</v>
      </c>
      <c r="E5" s="14">
        <v>959</v>
      </c>
      <c r="F5" s="15">
        <v>147</v>
      </c>
    </row>
    <row r="6" spans="1:6" x14ac:dyDescent="0.3">
      <c r="A6" t="s">
        <v>16</v>
      </c>
      <c r="B6" t="s">
        <v>17</v>
      </c>
      <c r="C6" t="s">
        <v>18</v>
      </c>
      <c r="D6" s="1">
        <v>9632</v>
      </c>
      <c r="E6" s="1">
        <v>9632</v>
      </c>
      <c r="F6" s="2">
        <v>288</v>
      </c>
    </row>
    <row r="7" spans="1:6" x14ac:dyDescent="0.3">
      <c r="A7" s="5" t="s">
        <v>19</v>
      </c>
      <c r="B7" s="5" t="s">
        <v>20</v>
      </c>
      <c r="C7" s="5" t="s">
        <v>21</v>
      </c>
      <c r="D7" s="14">
        <v>2100</v>
      </c>
      <c r="E7" s="14">
        <v>2100</v>
      </c>
      <c r="F7" s="15">
        <v>414</v>
      </c>
    </row>
    <row r="8" spans="1:6" x14ac:dyDescent="0.3">
      <c r="A8" t="s">
        <v>8</v>
      </c>
      <c r="B8" t="s">
        <v>12</v>
      </c>
      <c r="C8" t="s">
        <v>22</v>
      </c>
      <c r="D8" s="1">
        <v>8869</v>
      </c>
      <c r="E8" s="1">
        <v>8869</v>
      </c>
      <c r="F8" s="2">
        <v>432</v>
      </c>
    </row>
    <row r="9" spans="1:6" x14ac:dyDescent="0.3">
      <c r="A9" s="5" t="s">
        <v>19</v>
      </c>
      <c r="B9" s="5" t="s">
        <v>23</v>
      </c>
      <c r="C9" s="5" t="s">
        <v>24</v>
      </c>
      <c r="D9" s="14">
        <v>2681</v>
      </c>
      <c r="E9" s="14">
        <v>2681</v>
      </c>
      <c r="F9" s="15">
        <v>54</v>
      </c>
    </row>
    <row r="10" spans="1:6" x14ac:dyDescent="0.3">
      <c r="A10" t="s">
        <v>11</v>
      </c>
      <c r="B10" t="s">
        <v>12</v>
      </c>
      <c r="C10" t="s">
        <v>25</v>
      </c>
      <c r="D10" s="1">
        <v>5012</v>
      </c>
      <c r="E10" s="1">
        <v>5012</v>
      </c>
      <c r="F10" s="2">
        <v>210</v>
      </c>
    </row>
    <row r="11" spans="1:6" x14ac:dyDescent="0.3">
      <c r="A11" s="5" t="s">
        <v>26</v>
      </c>
      <c r="B11" s="5" t="s">
        <v>23</v>
      </c>
      <c r="C11" s="5" t="s">
        <v>27</v>
      </c>
      <c r="D11" s="14">
        <v>1281</v>
      </c>
      <c r="E11" s="14">
        <v>1281</v>
      </c>
      <c r="F11" s="15">
        <v>75</v>
      </c>
    </row>
    <row r="12" spans="1:6" x14ac:dyDescent="0.3">
      <c r="A12" t="s">
        <v>28</v>
      </c>
      <c r="B12" t="s">
        <v>9</v>
      </c>
      <c r="C12" t="s">
        <v>27</v>
      </c>
      <c r="D12" s="1">
        <v>4991</v>
      </c>
      <c r="E12" s="1">
        <v>4991</v>
      </c>
      <c r="F12" s="2">
        <v>12</v>
      </c>
    </row>
    <row r="13" spans="1:6" x14ac:dyDescent="0.3">
      <c r="A13" s="5" t="s">
        <v>29</v>
      </c>
      <c r="B13" s="5" t="s">
        <v>20</v>
      </c>
      <c r="C13" s="5" t="s">
        <v>21</v>
      </c>
      <c r="D13" s="14">
        <v>1785</v>
      </c>
      <c r="E13" s="14">
        <v>1785</v>
      </c>
      <c r="F13" s="15">
        <v>462</v>
      </c>
    </row>
    <row r="14" spans="1:6" x14ac:dyDescent="0.3">
      <c r="A14" t="s">
        <v>30</v>
      </c>
      <c r="B14" t="s">
        <v>9</v>
      </c>
      <c r="C14" t="s">
        <v>31</v>
      </c>
      <c r="D14" s="1">
        <v>3983</v>
      </c>
      <c r="E14" s="1">
        <v>3983</v>
      </c>
      <c r="F14" s="2">
        <v>144</v>
      </c>
    </row>
    <row r="15" spans="1:6" x14ac:dyDescent="0.3">
      <c r="A15" s="5" t="s">
        <v>14</v>
      </c>
      <c r="B15" s="5" t="s">
        <v>23</v>
      </c>
      <c r="C15" s="5" t="s">
        <v>32</v>
      </c>
      <c r="D15" s="14">
        <v>2646</v>
      </c>
      <c r="E15" s="14">
        <v>2646</v>
      </c>
      <c r="F15" s="15">
        <v>120</v>
      </c>
    </row>
    <row r="16" spans="1:6" x14ac:dyDescent="0.3">
      <c r="A16" t="s">
        <v>29</v>
      </c>
      <c r="B16" t="s">
        <v>33</v>
      </c>
      <c r="C16" t="s">
        <v>34</v>
      </c>
      <c r="D16" s="1">
        <v>252</v>
      </c>
      <c r="E16" s="1">
        <v>252</v>
      </c>
      <c r="F16" s="2">
        <v>54</v>
      </c>
    </row>
    <row r="17" spans="1:6" x14ac:dyDescent="0.3">
      <c r="A17" s="5" t="s">
        <v>30</v>
      </c>
      <c r="B17" s="5" t="s">
        <v>12</v>
      </c>
      <c r="C17" s="5" t="s">
        <v>21</v>
      </c>
      <c r="D17" s="14">
        <v>2464</v>
      </c>
      <c r="E17" s="14">
        <v>2464</v>
      </c>
      <c r="F17" s="15">
        <v>234</v>
      </c>
    </row>
    <row r="18" spans="1:6" x14ac:dyDescent="0.3">
      <c r="A18" t="s">
        <v>30</v>
      </c>
      <c r="B18" t="s">
        <v>12</v>
      </c>
      <c r="C18" t="s">
        <v>35</v>
      </c>
      <c r="D18" s="1">
        <v>2114</v>
      </c>
      <c r="E18" s="1">
        <v>2114</v>
      </c>
      <c r="F18" s="2">
        <v>66</v>
      </c>
    </row>
    <row r="19" spans="1:6" x14ac:dyDescent="0.3">
      <c r="A19" s="5" t="s">
        <v>19</v>
      </c>
      <c r="B19" s="5" t="s">
        <v>9</v>
      </c>
      <c r="C19" s="5" t="s">
        <v>24</v>
      </c>
      <c r="D19" s="14">
        <v>7693</v>
      </c>
      <c r="E19" s="14">
        <v>7693</v>
      </c>
      <c r="F19" s="15">
        <v>87</v>
      </c>
    </row>
    <row r="20" spans="1:6" x14ac:dyDescent="0.3">
      <c r="A20" t="s">
        <v>28</v>
      </c>
      <c r="B20" t="s">
        <v>33</v>
      </c>
      <c r="C20" t="s">
        <v>36</v>
      </c>
      <c r="D20" s="1">
        <v>15610</v>
      </c>
      <c r="E20" s="1">
        <v>15610</v>
      </c>
      <c r="F20" s="2">
        <v>339</v>
      </c>
    </row>
    <row r="21" spans="1:6" x14ac:dyDescent="0.3">
      <c r="A21" s="5" t="s">
        <v>16</v>
      </c>
      <c r="B21" s="5" t="s">
        <v>33</v>
      </c>
      <c r="C21" s="5" t="s">
        <v>25</v>
      </c>
      <c r="D21" s="14">
        <v>336</v>
      </c>
      <c r="E21" s="14">
        <v>336</v>
      </c>
      <c r="F21" s="15">
        <v>144</v>
      </c>
    </row>
    <row r="22" spans="1:6" x14ac:dyDescent="0.3">
      <c r="A22" t="s">
        <v>29</v>
      </c>
      <c r="B22" t="s">
        <v>20</v>
      </c>
      <c r="C22" t="s">
        <v>36</v>
      </c>
      <c r="D22" s="1">
        <v>9443</v>
      </c>
      <c r="E22" s="1">
        <v>9443</v>
      </c>
      <c r="F22" s="2">
        <v>162</v>
      </c>
    </row>
    <row r="23" spans="1:6" x14ac:dyDescent="0.3">
      <c r="A23" s="5" t="s">
        <v>14</v>
      </c>
      <c r="B23" s="5" t="s">
        <v>33</v>
      </c>
      <c r="C23" s="5" t="s">
        <v>37</v>
      </c>
      <c r="D23" s="14">
        <v>8155</v>
      </c>
      <c r="E23" s="14">
        <v>8155</v>
      </c>
      <c r="F23" s="15">
        <v>90</v>
      </c>
    </row>
    <row r="24" spans="1:6" x14ac:dyDescent="0.3">
      <c r="A24" t="s">
        <v>11</v>
      </c>
      <c r="B24" t="s">
        <v>23</v>
      </c>
      <c r="C24" t="s">
        <v>37</v>
      </c>
      <c r="D24" s="1">
        <v>1701</v>
      </c>
      <c r="E24" s="1">
        <v>1701</v>
      </c>
      <c r="F24" s="2">
        <v>234</v>
      </c>
    </row>
    <row r="25" spans="1:6" x14ac:dyDescent="0.3">
      <c r="A25" s="5" t="s">
        <v>38</v>
      </c>
      <c r="B25" s="5" t="s">
        <v>23</v>
      </c>
      <c r="C25" s="5" t="s">
        <v>25</v>
      </c>
      <c r="D25" s="14">
        <v>2205</v>
      </c>
      <c r="E25" s="14">
        <v>2205</v>
      </c>
      <c r="F25" s="15">
        <v>141</v>
      </c>
    </row>
    <row r="26" spans="1:6" x14ac:dyDescent="0.3">
      <c r="A26" t="s">
        <v>11</v>
      </c>
      <c r="B26" t="s">
        <v>9</v>
      </c>
      <c r="C26" t="s">
        <v>39</v>
      </c>
      <c r="D26" s="1">
        <v>1771</v>
      </c>
      <c r="E26" s="1">
        <v>1771</v>
      </c>
      <c r="F26" s="2">
        <v>204</v>
      </c>
    </row>
    <row r="27" spans="1:6" x14ac:dyDescent="0.3">
      <c r="A27" s="5" t="s">
        <v>16</v>
      </c>
      <c r="B27" s="5" t="s">
        <v>12</v>
      </c>
      <c r="C27" s="5" t="s">
        <v>40</v>
      </c>
      <c r="D27" s="14">
        <v>2114</v>
      </c>
      <c r="E27" s="14">
        <v>2114</v>
      </c>
      <c r="F27" s="15">
        <v>186</v>
      </c>
    </row>
    <row r="28" spans="1:6" x14ac:dyDescent="0.3">
      <c r="A28" t="s">
        <v>16</v>
      </c>
      <c r="B28" t="s">
        <v>17</v>
      </c>
      <c r="C28" t="s">
        <v>34</v>
      </c>
      <c r="D28" s="1">
        <v>10311</v>
      </c>
      <c r="E28" s="1">
        <v>10311</v>
      </c>
      <c r="F28" s="2">
        <v>231</v>
      </c>
    </row>
    <row r="29" spans="1:6" x14ac:dyDescent="0.3">
      <c r="A29" s="5" t="s">
        <v>30</v>
      </c>
      <c r="B29" s="5" t="s">
        <v>20</v>
      </c>
      <c r="C29" s="5" t="s">
        <v>32</v>
      </c>
      <c r="D29" s="14">
        <v>21</v>
      </c>
      <c r="E29" s="14">
        <v>21</v>
      </c>
      <c r="F29" s="15">
        <v>168</v>
      </c>
    </row>
    <row r="30" spans="1:6" x14ac:dyDescent="0.3">
      <c r="A30" t="s">
        <v>38</v>
      </c>
      <c r="B30" t="s">
        <v>12</v>
      </c>
      <c r="C30" t="s">
        <v>36</v>
      </c>
      <c r="D30" s="1">
        <v>1974</v>
      </c>
      <c r="E30" s="1">
        <v>1974</v>
      </c>
      <c r="F30" s="2">
        <v>195</v>
      </c>
    </row>
    <row r="31" spans="1:6" x14ac:dyDescent="0.3">
      <c r="A31" s="5" t="s">
        <v>28</v>
      </c>
      <c r="B31" s="5" t="s">
        <v>17</v>
      </c>
      <c r="C31" s="5" t="s">
        <v>37</v>
      </c>
      <c r="D31" s="14">
        <v>6314</v>
      </c>
      <c r="E31" s="14">
        <v>6314</v>
      </c>
      <c r="F31" s="15">
        <v>15</v>
      </c>
    </row>
    <row r="32" spans="1:6" x14ac:dyDescent="0.3">
      <c r="A32" t="s">
        <v>38</v>
      </c>
      <c r="B32" t="s">
        <v>9</v>
      </c>
      <c r="C32" t="s">
        <v>37</v>
      </c>
      <c r="D32" s="1">
        <v>4683</v>
      </c>
      <c r="E32" s="1">
        <v>4683</v>
      </c>
      <c r="F32" s="2">
        <v>30</v>
      </c>
    </row>
    <row r="33" spans="1:6" x14ac:dyDescent="0.3">
      <c r="A33" s="5" t="s">
        <v>16</v>
      </c>
      <c r="B33" s="5" t="s">
        <v>9</v>
      </c>
      <c r="C33" s="5" t="s">
        <v>41</v>
      </c>
      <c r="D33" s="14">
        <v>6398</v>
      </c>
      <c r="E33" s="14">
        <v>6398</v>
      </c>
      <c r="F33" s="15">
        <v>102</v>
      </c>
    </row>
    <row r="34" spans="1:6" x14ac:dyDescent="0.3">
      <c r="A34" t="s">
        <v>29</v>
      </c>
      <c r="B34" t="s">
        <v>12</v>
      </c>
      <c r="C34" t="s">
        <v>39</v>
      </c>
      <c r="D34" s="1">
        <v>553</v>
      </c>
      <c r="E34" s="1">
        <v>553</v>
      </c>
      <c r="F34" s="2">
        <v>15</v>
      </c>
    </row>
    <row r="35" spans="1:6" x14ac:dyDescent="0.3">
      <c r="A35" s="5" t="s">
        <v>11</v>
      </c>
      <c r="B35" s="5" t="s">
        <v>20</v>
      </c>
      <c r="C35" s="5" t="s">
        <v>10</v>
      </c>
      <c r="D35" s="14">
        <v>7021</v>
      </c>
      <c r="E35" s="14">
        <v>7021</v>
      </c>
      <c r="F35" s="15">
        <v>183</v>
      </c>
    </row>
    <row r="36" spans="1:6" x14ac:dyDescent="0.3">
      <c r="A36" t="s">
        <v>8</v>
      </c>
      <c r="B36" t="s">
        <v>20</v>
      </c>
      <c r="C36" t="s">
        <v>25</v>
      </c>
      <c r="D36" s="1">
        <v>5817</v>
      </c>
      <c r="E36" s="1">
        <v>5817</v>
      </c>
      <c r="F36" s="2">
        <v>12</v>
      </c>
    </row>
    <row r="37" spans="1:6" x14ac:dyDescent="0.3">
      <c r="A37" s="5" t="s">
        <v>16</v>
      </c>
      <c r="B37" s="5" t="s">
        <v>20</v>
      </c>
      <c r="C37" s="5" t="s">
        <v>27</v>
      </c>
      <c r="D37" s="14">
        <v>3976</v>
      </c>
      <c r="E37" s="14">
        <v>3976</v>
      </c>
      <c r="F37" s="15">
        <v>72</v>
      </c>
    </row>
    <row r="38" spans="1:6" x14ac:dyDescent="0.3">
      <c r="A38" t="s">
        <v>19</v>
      </c>
      <c r="B38" t="s">
        <v>23</v>
      </c>
      <c r="C38" t="s">
        <v>42</v>
      </c>
      <c r="D38" s="1">
        <v>1134</v>
      </c>
      <c r="E38" s="1">
        <v>1134</v>
      </c>
      <c r="F38" s="2">
        <v>282</v>
      </c>
    </row>
    <row r="39" spans="1:6" x14ac:dyDescent="0.3">
      <c r="A39" s="5" t="s">
        <v>29</v>
      </c>
      <c r="B39" s="5" t="s">
        <v>20</v>
      </c>
      <c r="C39" s="5" t="s">
        <v>43</v>
      </c>
      <c r="D39" s="14">
        <v>6027</v>
      </c>
      <c r="E39" s="14">
        <v>6027</v>
      </c>
      <c r="F39" s="15">
        <v>144</v>
      </c>
    </row>
    <row r="40" spans="1:6" x14ac:dyDescent="0.3">
      <c r="A40" t="s">
        <v>19</v>
      </c>
      <c r="B40" t="s">
        <v>9</v>
      </c>
      <c r="C40" t="s">
        <v>32</v>
      </c>
      <c r="D40" s="1">
        <v>1904</v>
      </c>
      <c r="E40" s="1">
        <v>1904</v>
      </c>
      <c r="F40" s="2">
        <v>405</v>
      </c>
    </row>
    <row r="41" spans="1:6" x14ac:dyDescent="0.3">
      <c r="A41" s="5" t="s">
        <v>26</v>
      </c>
      <c r="B41" s="5" t="s">
        <v>33</v>
      </c>
      <c r="C41" s="5" t="s">
        <v>13</v>
      </c>
      <c r="D41" s="14">
        <v>3262</v>
      </c>
      <c r="E41" s="14">
        <v>3262</v>
      </c>
      <c r="F41" s="15">
        <v>75</v>
      </c>
    </row>
    <row r="42" spans="1:6" x14ac:dyDescent="0.3">
      <c r="A42" t="s">
        <v>8</v>
      </c>
      <c r="B42" t="s">
        <v>33</v>
      </c>
      <c r="C42" t="s">
        <v>42</v>
      </c>
      <c r="D42" s="1">
        <v>2289</v>
      </c>
      <c r="E42" s="1">
        <v>2289</v>
      </c>
      <c r="F42" s="2">
        <v>135</v>
      </c>
    </row>
    <row r="43" spans="1:6" x14ac:dyDescent="0.3">
      <c r="A43" s="5" t="s">
        <v>28</v>
      </c>
      <c r="B43" s="5" t="s">
        <v>33</v>
      </c>
      <c r="C43" s="5" t="s">
        <v>42</v>
      </c>
      <c r="D43" s="14">
        <v>6986</v>
      </c>
      <c r="E43" s="14">
        <v>6986</v>
      </c>
      <c r="F43" s="15">
        <v>21</v>
      </c>
    </row>
    <row r="44" spans="1:6" x14ac:dyDescent="0.3">
      <c r="A44" t="s">
        <v>29</v>
      </c>
      <c r="B44" t="s">
        <v>23</v>
      </c>
      <c r="C44" t="s">
        <v>37</v>
      </c>
      <c r="D44" s="1">
        <v>4417</v>
      </c>
      <c r="E44" s="1">
        <v>4417</v>
      </c>
      <c r="F44" s="2">
        <v>153</v>
      </c>
    </row>
    <row r="45" spans="1:6" x14ac:dyDescent="0.3">
      <c r="A45" s="5" t="s">
        <v>19</v>
      </c>
      <c r="B45" s="5" t="s">
        <v>33</v>
      </c>
      <c r="C45" s="5" t="s">
        <v>40</v>
      </c>
      <c r="D45" s="14">
        <v>1442</v>
      </c>
      <c r="E45" s="14">
        <v>1442</v>
      </c>
      <c r="F45" s="15">
        <v>15</v>
      </c>
    </row>
    <row r="46" spans="1:6" x14ac:dyDescent="0.3">
      <c r="A46" t="s">
        <v>30</v>
      </c>
      <c r="B46" t="s">
        <v>12</v>
      </c>
      <c r="C46" t="s">
        <v>27</v>
      </c>
      <c r="D46" s="1">
        <v>2415</v>
      </c>
      <c r="E46" s="1">
        <v>2415</v>
      </c>
      <c r="F46" s="2">
        <v>255</v>
      </c>
    </row>
    <row r="47" spans="1:6" x14ac:dyDescent="0.3">
      <c r="A47" s="5" t="s">
        <v>29</v>
      </c>
      <c r="B47" s="5" t="s">
        <v>9</v>
      </c>
      <c r="C47" s="5" t="s">
        <v>39</v>
      </c>
      <c r="D47" s="14">
        <v>238</v>
      </c>
      <c r="E47" s="14">
        <v>238</v>
      </c>
      <c r="F47" s="15">
        <v>18</v>
      </c>
    </row>
    <row r="48" spans="1:6" x14ac:dyDescent="0.3">
      <c r="A48" t="s">
        <v>19</v>
      </c>
      <c r="B48" t="s">
        <v>9</v>
      </c>
      <c r="C48" t="s">
        <v>37</v>
      </c>
      <c r="D48" s="1">
        <v>4949</v>
      </c>
      <c r="E48" s="1">
        <v>4949</v>
      </c>
      <c r="F48" s="2">
        <v>189</v>
      </c>
    </row>
    <row r="49" spans="1:6" x14ac:dyDescent="0.3">
      <c r="A49" s="5" t="s">
        <v>28</v>
      </c>
      <c r="B49" s="5" t="s">
        <v>23</v>
      </c>
      <c r="C49" s="5" t="s">
        <v>13</v>
      </c>
      <c r="D49" s="14">
        <v>5075</v>
      </c>
      <c r="E49" s="14">
        <v>5075</v>
      </c>
      <c r="F49" s="15">
        <v>21</v>
      </c>
    </row>
    <row r="50" spans="1:6" x14ac:dyDescent="0.3">
      <c r="A50" t="s">
        <v>30</v>
      </c>
      <c r="B50" t="s">
        <v>17</v>
      </c>
      <c r="C50" t="s">
        <v>32</v>
      </c>
      <c r="D50" s="1">
        <v>9198</v>
      </c>
      <c r="E50" s="1">
        <v>9198</v>
      </c>
      <c r="F50" s="2">
        <v>36</v>
      </c>
    </row>
    <row r="51" spans="1:6" x14ac:dyDescent="0.3">
      <c r="A51" s="5" t="s">
        <v>19</v>
      </c>
      <c r="B51" s="5" t="s">
        <v>33</v>
      </c>
      <c r="C51" s="5" t="s">
        <v>35</v>
      </c>
      <c r="D51" s="14">
        <v>3339</v>
      </c>
      <c r="E51" s="14">
        <v>3339</v>
      </c>
      <c r="F51" s="15">
        <v>75</v>
      </c>
    </row>
    <row r="52" spans="1:6" x14ac:dyDescent="0.3">
      <c r="A52" t="s">
        <v>8</v>
      </c>
      <c r="B52" t="s">
        <v>33</v>
      </c>
      <c r="C52" t="s">
        <v>31</v>
      </c>
      <c r="D52" s="1">
        <v>5019</v>
      </c>
      <c r="E52" s="1">
        <v>5019</v>
      </c>
      <c r="F52" s="2">
        <v>156</v>
      </c>
    </row>
    <row r="53" spans="1:6" x14ac:dyDescent="0.3">
      <c r="A53" s="5" t="s">
        <v>28</v>
      </c>
      <c r="B53" s="5" t="s">
        <v>17</v>
      </c>
      <c r="C53" s="5" t="s">
        <v>32</v>
      </c>
      <c r="D53" s="14">
        <v>16184</v>
      </c>
      <c r="E53" s="14">
        <v>16184</v>
      </c>
      <c r="F53" s="15">
        <v>39</v>
      </c>
    </row>
    <row r="54" spans="1:6" x14ac:dyDescent="0.3">
      <c r="A54" t="s">
        <v>19</v>
      </c>
      <c r="B54" t="s">
        <v>17</v>
      </c>
      <c r="C54" t="s">
        <v>44</v>
      </c>
      <c r="D54" s="1">
        <v>497</v>
      </c>
      <c r="E54" s="1">
        <v>497</v>
      </c>
      <c r="F54" s="2">
        <v>63</v>
      </c>
    </row>
    <row r="55" spans="1:6" x14ac:dyDescent="0.3">
      <c r="A55" s="5" t="s">
        <v>29</v>
      </c>
      <c r="B55" s="5" t="s">
        <v>17</v>
      </c>
      <c r="C55" s="5" t="s">
        <v>35</v>
      </c>
      <c r="D55" s="14">
        <v>8211</v>
      </c>
      <c r="E55" s="14">
        <v>8211</v>
      </c>
      <c r="F55" s="15">
        <v>75</v>
      </c>
    </row>
    <row r="56" spans="1:6" x14ac:dyDescent="0.3">
      <c r="A56" t="s">
        <v>29</v>
      </c>
      <c r="B56" t="s">
        <v>23</v>
      </c>
      <c r="C56" t="s">
        <v>43</v>
      </c>
      <c r="D56" s="1">
        <v>6580</v>
      </c>
      <c r="E56" s="1">
        <v>6580</v>
      </c>
      <c r="F56" s="2">
        <v>183</v>
      </c>
    </row>
    <row r="57" spans="1:6" x14ac:dyDescent="0.3">
      <c r="A57" s="5" t="s">
        <v>16</v>
      </c>
      <c r="B57" s="5" t="s">
        <v>12</v>
      </c>
      <c r="C57" s="5" t="s">
        <v>34</v>
      </c>
      <c r="D57" s="14">
        <v>4760</v>
      </c>
      <c r="E57" s="14">
        <v>4760</v>
      </c>
      <c r="F57" s="15">
        <v>69</v>
      </c>
    </row>
    <row r="58" spans="1:6" x14ac:dyDescent="0.3">
      <c r="A58" t="s">
        <v>8</v>
      </c>
      <c r="B58" t="s">
        <v>17</v>
      </c>
      <c r="C58" t="s">
        <v>21</v>
      </c>
      <c r="D58" s="1">
        <v>5439</v>
      </c>
      <c r="E58" s="1">
        <v>5439</v>
      </c>
      <c r="F58" s="2">
        <v>30</v>
      </c>
    </row>
    <row r="59" spans="1:6" x14ac:dyDescent="0.3">
      <c r="A59" s="5" t="s">
        <v>16</v>
      </c>
      <c r="B59" s="5" t="s">
        <v>33</v>
      </c>
      <c r="C59" s="5" t="s">
        <v>31</v>
      </c>
      <c r="D59" s="14">
        <v>1463</v>
      </c>
      <c r="E59" s="14">
        <v>1463</v>
      </c>
      <c r="F59" s="15">
        <v>39</v>
      </c>
    </row>
    <row r="60" spans="1:6" x14ac:dyDescent="0.3">
      <c r="A60" t="s">
        <v>30</v>
      </c>
      <c r="B60" t="s">
        <v>33</v>
      </c>
      <c r="C60" t="s">
        <v>13</v>
      </c>
      <c r="D60" s="1">
        <v>7777</v>
      </c>
      <c r="E60" s="1">
        <v>7777</v>
      </c>
      <c r="F60" s="2">
        <v>504</v>
      </c>
    </row>
    <row r="61" spans="1:6" x14ac:dyDescent="0.3">
      <c r="A61" s="5" t="s">
        <v>14</v>
      </c>
      <c r="B61" s="5" t="s">
        <v>9</v>
      </c>
      <c r="C61" s="5" t="s">
        <v>35</v>
      </c>
      <c r="D61" s="14">
        <v>1085</v>
      </c>
      <c r="E61" s="14">
        <v>1085</v>
      </c>
      <c r="F61" s="15">
        <v>273</v>
      </c>
    </row>
    <row r="62" spans="1:6" x14ac:dyDescent="0.3">
      <c r="A62" t="s">
        <v>28</v>
      </c>
      <c r="B62" t="s">
        <v>9</v>
      </c>
      <c r="C62" t="s">
        <v>24</v>
      </c>
      <c r="D62" s="1">
        <v>182</v>
      </c>
      <c r="E62" s="1">
        <v>182</v>
      </c>
      <c r="F62" s="2">
        <v>48</v>
      </c>
    </row>
    <row r="63" spans="1:6" x14ac:dyDescent="0.3">
      <c r="A63" s="5" t="s">
        <v>19</v>
      </c>
      <c r="B63" s="5" t="s">
        <v>33</v>
      </c>
      <c r="C63" s="5" t="s">
        <v>42</v>
      </c>
      <c r="D63" s="14">
        <v>4242</v>
      </c>
      <c r="E63" s="14">
        <v>4242</v>
      </c>
      <c r="F63" s="15">
        <v>207</v>
      </c>
    </row>
    <row r="64" spans="1:6" x14ac:dyDescent="0.3">
      <c r="A64" t="s">
        <v>19</v>
      </c>
      <c r="B64" t="s">
        <v>17</v>
      </c>
      <c r="C64" t="s">
        <v>13</v>
      </c>
      <c r="D64" s="1">
        <v>6118</v>
      </c>
      <c r="E64" s="1">
        <v>6118</v>
      </c>
      <c r="F64" s="2">
        <v>9</v>
      </c>
    </row>
    <row r="65" spans="1:6" x14ac:dyDescent="0.3">
      <c r="A65" s="5" t="s">
        <v>38</v>
      </c>
      <c r="B65" s="5" t="s">
        <v>17</v>
      </c>
      <c r="C65" s="5" t="s">
        <v>37</v>
      </c>
      <c r="D65" s="14">
        <v>2317</v>
      </c>
      <c r="E65" s="14">
        <v>2317</v>
      </c>
      <c r="F65" s="15">
        <v>261</v>
      </c>
    </row>
    <row r="66" spans="1:6" x14ac:dyDescent="0.3">
      <c r="A66" t="s">
        <v>19</v>
      </c>
      <c r="B66" t="s">
        <v>23</v>
      </c>
      <c r="C66" t="s">
        <v>32</v>
      </c>
      <c r="D66" s="1">
        <v>938</v>
      </c>
      <c r="E66" s="1">
        <v>938</v>
      </c>
      <c r="F66" s="2">
        <v>6</v>
      </c>
    </row>
    <row r="67" spans="1:6" x14ac:dyDescent="0.3">
      <c r="A67" s="5" t="s">
        <v>11</v>
      </c>
      <c r="B67" s="5" t="s">
        <v>9</v>
      </c>
      <c r="C67" s="5" t="s">
        <v>40</v>
      </c>
      <c r="D67" s="14">
        <v>9709</v>
      </c>
      <c r="E67" s="14">
        <v>9709</v>
      </c>
      <c r="F67" s="15">
        <v>30</v>
      </c>
    </row>
    <row r="68" spans="1:6" x14ac:dyDescent="0.3">
      <c r="A68" t="s">
        <v>26</v>
      </c>
      <c r="B68" t="s">
        <v>33</v>
      </c>
      <c r="C68" t="s">
        <v>36</v>
      </c>
      <c r="D68" s="1">
        <v>2205</v>
      </c>
      <c r="E68" s="1">
        <v>2205</v>
      </c>
      <c r="F68" s="2">
        <v>138</v>
      </c>
    </row>
    <row r="69" spans="1:6" x14ac:dyDescent="0.3">
      <c r="A69" s="5" t="s">
        <v>26</v>
      </c>
      <c r="B69" s="5" t="s">
        <v>9</v>
      </c>
      <c r="C69" s="5" t="s">
        <v>31</v>
      </c>
      <c r="D69" s="14">
        <v>4487</v>
      </c>
      <c r="E69" s="14">
        <v>4487</v>
      </c>
      <c r="F69" s="15">
        <v>111</v>
      </c>
    </row>
    <row r="70" spans="1:6" x14ac:dyDescent="0.3">
      <c r="A70" t="s">
        <v>28</v>
      </c>
      <c r="B70" t="s">
        <v>12</v>
      </c>
      <c r="C70" t="s">
        <v>18</v>
      </c>
      <c r="D70" s="1">
        <v>2415</v>
      </c>
      <c r="E70" s="1">
        <v>2415</v>
      </c>
      <c r="F70" s="2">
        <v>15</v>
      </c>
    </row>
    <row r="71" spans="1:6" x14ac:dyDescent="0.3">
      <c r="A71" s="5" t="s">
        <v>8</v>
      </c>
      <c r="B71" s="5" t="s">
        <v>33</v>
      </c>
      <c r="C71" s="5" t="s">
        <v>39</v>
      </c>
      <c r="D71" s="14">
        <v>4018</v>
      </c>
      <c r="E71" s="14">
        <v>4018</v>
      </c>
      <c r="F71" s="15">
        <v>162</v>
      </c>
    </row>
    <row r="72" spans="1:6" x14ac:dyDescent="0.3">
      <c r="A72" t="s">
        <v>28</v>
      </c>
      <c r="B72" t="s">
        <v>33</v>
      </c>
      <c r="C72" t="s">
        <v>39</v>
      </c>
      <c r="D72" s="1">
        <v>861</v>
      </c>
      <c r="E72" s="1">
        <v>861</v>
      </c>
      <c r="F72" s="2">
        <v>195</v>
      </c>
    </row>
    <row r="73" spans="1:6" x14ac:dyDescent="0.3">
      <c r="A73" s="5" t="s">
        <v>38</v>
      </c>
      <c r="B73" s="5" t="s">
        <v>23</v>
      </c>
      <c r="C73" s="5" t="s">
        <v>27</v>
      </c>
      <c r="D73" s="14">
        <v>5586</v>
      </c>
      <c r="E73" s="14">
        <v>5586</v>
      </c>
      <c r="F73" s="15">
        <v>525</v>
      </c>
    </row>
    <row r="74" spans="1:6" x14ac:dyDescent="0.3">
      <c r="A74" t="s">
        <v>26</v>
      </c>
      <c r="B74" t="s">
        <v>33</v>
      </c>
      <c r="C74" t="s">
        <v>22</v>
      </c>
      <c r="D74" s="1">
        <v>2226</v>
      </c>
      <c r="E74" s="1">
        <v>2226</v>
      </c>
      <c r="F74" s="2">
        <v>48</v>
      </c>
    </row>
    <row r="75" spans="1:6" x14ac:dyDescent="0.3">
      <c r="A75" s="5" t="s">
        <v>14</v>
      </c>
      <c r="B75" s="5" t="s">
        <v>33</v>
      </c>
      <c r="C75" s="5" t="s">
        <v>43</v>
      </c>
      <c r="D75" s="14">
        <v>14329</v>
      </c>
      <c r="E75" s="14">
        <v>14329</v>
      </c>
      <c r="F75" s="15">
        <v>150</v>
      </c>
    </row>
    <row r="76" spans="1:6" x14ac:dyDescent="0.3">
      <c r="A76" t="s">
        <v>14</v>
      </c>
      <c r="B76" t="s">
        <v>33</v>
      </c>
      <c r="C76" t="s">
        <v>36</v>
      </c>
      <c r="D76" s="1">
        <v>8463</v>
      </c>
      <c r="E76" s="1">
        <v>8463</v>
      </c>
      <c r="F76" s="2">
        <v>492</v>
      </c>
    </row>
    <row r="77" spans="1:6" x14ac:dyDescent="0.3">
      <c r="A77" s="5" t="s">
        <v>28</v>
      </c>
      <c r="B77" s="5" t="s">
        <v>33</v>
      </c>
      <c r="C77" s="5" t="s">
        <v>35</v>
      </c>
      <c r="D77" s="14">
        <v>2891</v>
      </c>
      <c r="E77" s="14">
        <v>2891</v>
      </c>
      <c r="F77" s="15">
        <v>102</v>
      </c>
    </row>
    <row r="78" spans="1:6" x14ac:dyDescent="0.3">
      <c r="A78" t="s">
        <v>30</v>
      </c>
      <c r="B78" t="s">
        <v>17</v>
      </c>
      <c r="C78" t="s">
        <v>37</v>
      </c>
      <c r="D78" s="1">
        <v>3773</v>
      </c>
      <c r="E78" s="1">
        <v>3773</v>
      </c>
      <c r="F78" s="2">
        <v>165</v>
      </c>
    </row>
    <row r="79" spans="1:6" x14ac:dyDescent="0.3">
      <c r="A79" s="5" t="s">
        <v>16</v>
      </c>
      <c r="B79" s="5" t="s">
        <v>17</v>
      </c>
      <c r="C79" s="5" t="s">
        <v>43</v>
      </c>
      <c r="D79" s="14">
        <v>854</v>
      </c>
      <c r="E79" s="14">
        <v>854</v>
      </c>
      <c r="F79" s="15">
        <v>309</v>
      </c>
    </row>
    <row r="80" spans="1:6" x14ac:dyDescent="0.3">
      <c r="A80" t="s">
        <v>19</v>
      </c>
      <c r="B80" t="s">
        <v>17</v>
      </c>
      <c r="C80" t="s">
        <v>31</v>
      </c>
      <c r="D80" s="1">
        <v>4970</v>
      </c>
      <c r="E80" s="1">
        <v>4970</v>
      </c>
      <c r="F80" s="2">
        <v>156</v>
      </c>
    </row>
    <row r="81" spans="1:6" x14ac:dyDescent="0.3">
      <c r="A81" s="5" t="s">
        <v>14</v>
      </c>
      <c r="B81" s="5" t="s">
        <v>12</v>
      </c>
      <c r="C81" s="5" t="s">
        <v>45</v>
      </c>
      <c r="D81" s="14">
        <v>98</v>
      </c>
      <c r="E81" s="14">
        <v>98</v>
      </c>
      <c r="F81" s="15">
        <v>159</v>
      </c>
    </row>
    <row r="82" spans="1:6" x14ac:dyDescent="0.3">
      <c r="A82" t="s">
        <v>28</v>
      </c>
      <c r="B82" t="s">
        <v>12</v>
      </c>
      <c r="C82" t="s">
        <v>40</v>
      </c>
      <c r="D82" s="1">
        <v>13391</v>
      </c>
      <c r="E82" s="1">
        <v>13391</v>
      </c>
      <c r="F82" s="2">
        <v>201</v>
      </c>
    </row>
    <row r="83" spans="1:6" x14ac:dyDescent="0.3">
      <c r="A83" s="5" t="s">
        <v>11</v>
      </c>
      <c r="B83" s="5" t="s">
        <v>20</v>
      </c>
      <c r="C83" s="5" t="s">
        <v>24</v>
      </c>
      <c r="D83" s="14">
        <v>8890</v>
      </c>
      <c r="E83" s="14">
        <v>8890</v>
      </c>
      <c r="F83" s="15">
        <v>210</v>
      </c>
    </row>
    <row r="84" spans="1:6" x14ac:dyDescent="0.3">
      <c r="A84" t="s">
        <v>29</v>
      </c>
      <c r="B84" t="s">
        <v>23</v>
      </c>
      <c r="C84" t="s">
        <v>34</v>
      </c>
      <c r="D84" s="1">
        <v>56</v>
      </c>
      <c r="E84" s="1">
        <v>56</v>
      </c>
      <c r="F84" s="2">
        <v>51</v>
      </c>
    </row>
    <row r="85" spans="1:6" x14ac:dyDescent="0.3">
      <c r="A85" s="5" t="s">
        <v>30</v>
      </c>
      <c r="B85" s="5" t="s">
        <v>17</v>
      </c>
      <c r="C85" s="5" t="s">
        <v>21</v>
      </c>
      <c r="D85" s="14">
        <v>3339</v>
      </c>
      <c r="E85" s="14">
        <v>3339</v>
      </c>
      <c r="F85" s="15">
        <v>39</v>
      </c>
    </row>
    <row r="86" spans="1:6" x14ac:dyDescent="0.3">
      <c r="A86" t="s">
        <v>38</v>
      </c>
      <c r="B86" t="s">
        <v>12</v>
      </c>
      <c r="C86" t="s">
        <v>18</v>
      </c>
      <c r="D86" s="1">
        <v>3808</v>
      </c>
      <c r="E86" s="1">
        <v>3808</v>
      </c>
      <c r="F86" s="2">
        <v>279</v>
      </c>
    </row>
    <row r="87" spans="1:6" x14ac:dyDescent="0.3">
      <c r="A87" s="5" t="s">
        <v>38</v>
      </c>
      <c r="B87" s="5" t="s">
        <v>23</v>
      </c>
      <c r="C87" s="5" t="s">
        <v>34</v>
      </c>
      <c r="D87" s="14">
        <v>63</v>
      </c>
      <c r="E87" s="14">
        <v>63</v>
      </c>
      <c r="F87" s="15">
        <v>123</v>
      </c>
    </row>
    <row r="88" spans="1:6" x14ac:dyDescent="0.3">
      <c r="A88" t="s">
        <v>29</v>
      </c>
      <c r="B88" t="s">
        <v>20</v>
      </c>
      <c r="C88" t="s">
        <v>42</v>
      </c>
      <c r="D88" s="1">
        <v>7812</v>
      </c>
      <c r="E88" s="1">
        <v>7812</v>
      </c>
      <c r="F88" s="2">
        <v>81</v>
      </c>
    </row>
    <row r="89" spans="1:6" x14ac:dyDescent="0.3">
      <c r="A89" s="5" t="s">
        <v>8</v>
      </c>
      <c r="B89" s="5" t="s">
        <v>9</v>
      </c>
      <c r="C89" s="5" t="s">
        <v>39</v>
      </c>
      <c r="D89" s="14">
        <v>7693</v>
      </c>
      <c r="E89" s="14">
        <v>7693</v>
      </c>
      <c r="F89" s="15">
        <v>21</v>
      </c>
    </row>
    <row r="90" spans="1:6" x14ac:dyDescent="0.3">
      <c r="A90" t="s">
        <v>30</v>
      </c>
      <c r="B90" t="s">
        <v>17</v>
      </c>
      <c r="C90" t="s">
        <v>43</v>
      </c>
      <c r="D90" s="1">
        <v>973</v>
      </c>
      <c r="E90" s="1">
        <v>973</v>
      </c>
      <c r="F90" s="2">
        <v>162</v>
      </c>
    </row>
    <row r="91" spans="1:6" x14ac:dyDescent="0.3">
      <c r="A91" s="5" t="s">
        <v>38</v>
      </c>
      <c r="B91" s="5" t="s">
        <v>12</v>
      </c>
      <c r="C91" s="5" t="s">
        <v>44</v>
      </c>
      <c r="D91" s="14">
        <v>567</v>
      </c>
      <c r="E91" s="14">
        <v>567</v>
      </c>
      <c r="F91" s="15">
        <v>228</v>
      </c>
    </row>
    <row r="92" spans="1:6" x14ac:dyDescent="0.3">
      <c r="A92" t="s">
        <v>38</v>
      </c>
      <c r="B92" t="s">
        <v>17</v>
      </c>
      <c r="C92" t="s">
        <v>35</v>
      </c>
      <c r="D92" s="1">
        <v>2471</v>
      </c>
      <c r="E92" s="1">
        <v>2471</v>
      </c>
      <c r="F92" s="2">
        <v>342</v>
      </c>
    </row>
    <row r="93" spans="1:6" x14ac:dyDescent="0.3">
      <c r="A93" s="5" t="s">
        <v>28</v>
      </c>
      <c r="B93" s="5" t="s">
        <v>23</v>
      </c>
      <c r="C93" s="5" t="s">
        <v>34</v>
      </c>
      <c r="D93" s="14">
        <v>7189</v>
      </c>
      <c r="E93" s="14">
        <v>7189</v>
      </c>
      <c r="F93" s="15">
        <v>54</v>
      </c>
    </row>
    <row r="94" spans="1:6" x14ac:dyDescent="0.3">
      <c r="A94" t="s">
        <v>16</v>
      </c>
      <c r="B94" t="s">
        <v>12</v>
      </c>
      <c r="C94" t="s">
        <v>43</v>
      </c>
      <c r="D94" s="1">
        <v>7455</v>
      </c>
      <c r="E94" s="1">
        <v>7455</v>
      </c>
      <c r="F94" s="2">
        <v>216</v>
      </c>
    </row>
    <row r="95" spans="1:6" x14ac:dyDescent="0.3">
      <c r="A95" s="5" t="s">
        <v>30</v>
      </c>
      <c r="B95" s="5" t="s">
        <v>33</v>
      </c>
      <c r="C95" s="5" t="s">
        <v>45</v>
      </c>
      <c r="D95" s="14">
        <v>3108</v>
      </c>
      <c r="E95" s="14">
        <v>3108</v>
      </c>
      <c r="F95" s="15">
        <v>54</v>
      </c>
    </row>
    <row r="96" spans="1:6" x14ac:dyDescent="0.3">
      <c r="A96" t="s">
        <v>19</v>
      </c>
      <c r="B96" t="s">
        <v>23</v>
      </c>
      <c r="C96" t="s">
        <v>21</v>
      </c>
      <c r="D96" s="1">
        <v>469</v>
      </c>
      <c r="E96" s="1">
        <v>469</v>
      </c>
      <c r="F96" s="2">
        <v>75</v>
      </c>
    </row>
    <row r="97" spans="1:6" x14ac:dyDescent="0.3">
      <c r="A97" s="5" t="s">
        <v>14</v>
      </c>
      <c r="B97" s="5" t="s">
        <v>9</v>
      </c>
      <c r="C97" s="5" t="s">
        <v>37</v>
      </c>
      <c r="D97" s="14">
        <v>2737</v>
      </c>
      <c r="E97" s="14">
        <v>2737</v>
      </c>
      <c r="F97" s="15">
        <v>93</v>
      </c>
    </row>
    <row r="98" spans="1:6" x14ac:dyDescent="0.3">
      <c r="A98" t="s">
        <v>14</v>
      </c>
      <c r="B98" t="s">
        <v>9</v>
      </c>
      <c r="C98" t="s">
        <v>21</v>
      </c>
      <c r="D98" s="1">
        <v>4305</v>
      </c>
      <c r="E98" s="1">
        <v>4305</v>
      </c>
      <c r="F98" s="2">
        <v>156</v>
      </c>
    </row>
    <row r="99" spans="1:6" x14ac:dyDescent="0.3">
      <c r="A99" s="5" t="s">
        <v>14</v>
      </c>
      <c r="B99" s="5" t="s">
        <v>23</v>
      </c>
      <c r="C99" s="5" t="s">
        <v>31</v>
      </c>
      <c r="D99" s="14">
        <v>2408</v>
      </c>
      <c r="E99" s="14">
        <v>2408</v>
      </c>
      <c r="F99" s="15">
        <v>9</v>
      </c>
    </row>
    <row r="100" spans="1:6" x14ac:dyDescent="0.3">
      <c r="A100" t="s">
        <v>30</v>
      </c>
      <c r="B100" t="s">
        <v>17</v>
      </c>
      <c r="C100" t="s">
        <v>39</v>
      </c>
      <c r="D100" s="1">
        <v>1281</v>
      </c>
      <c r="E100" s="1">
        <v>1281</v>
      </c>
      <c r="F100" s="2">
        <v>18</v>
      </c>
    </row>
    <row r="101" spans="1:6" x14ac:dyDescent="0.3">
      <c r="A101" s="5" t="s">
        <v>8</v>
      </c>
      <c r="B101" s="5" t="s">
        <v>12</v>
      </c>
      <c r="C101" s="5" t="s">
        <v>13</v>
      </c>
      <c r="D101" s="14">
        <v>12348</v>
      </c>
      <c r="E101" s="14">
        <v>12348</v>
      </c>
      <c r="F101" s="15">
        <v>234</v>
      </c>
    </row>
    <row r="102" spans="1:6" x14ac:dyDescent="0.3">
      <c r="A102" t="s">
        <v>30</v>
      </c>
      <c r="B102" t="s">
        <v>33</v>
      </c>
      <c r="C102" t="s">
        <v>43</v>
      </c>
      <c r="D102" s="1">
        <v>3689</v>
      </c>
      <c r="E102" s="1">
        <v>3689</v>
      </c>
      <c r="F102" s="2">
        <v>312</v>
      </c>
    </row>
    <row r="103" spans="1:6" x14ac:dyDescent="0.3">
      <c r="A103" s="5" t="s">
        <v>26</v>
      </c>
      <c r="B103" s="5" t="s">
        <v>17</v>
      </c>
      <c r="C103" s="5" t="s">
        <v>39</v>
      </c>
      <c r="D103" s="14">
        <v>2870</v>
      </c>
      <c r="E103" s="14">
        <v>2870</v>
      </c>
      <c r="F103" s="15">
        <v>300</v>
      </c>
    </row>
    <row r="104" spans="1:6" x14ac:dyDescent="0.3">
      <c r="A104" t="s">
        <v>29</v>
      </c>
      <c r="B104" t="s">
        <v>17</v>
      </c>
      <c r="C104" t="s">
        <v>42</v>
      </c>
      <c r="D104" s="1">
        <v>798</v>
      </c>
      <c r="E104" s="1">
        <v>798</v>
      </c>
      <c r="F104" s="2">
        <v>519</v>
      </c>
    </row>
    <row r="105" spans="1:6" x14ac:dyDescent="0.3">
      <c r="A105" s="5" t="s">
        <v>16</v>
      </c>
      <c r="B105" s="5" t="s">
        <v>9</v>
      </c>
      <c r="C105" s="5" t="s">
        <v>44</v>
      </c>
      <c r="D105" s="14">
        <v>2933</v>
      </c>
      <c r="E105" s="14">
        <v>2933</v>
      </c>
      <c r="F105" s="15">
        <v>9</v>
      </c>
    </row>
    <row r="106" spans="1:6" x14ac:dyDescent="0.3">
      <c r="A106" t="s">
        <v>28</v>
      </c>
      <c r="B106" t="s">
        <v>12</v>
      </c>
      <c r="C106" t="s">
        <v>15</v>
      </c>
      <c r="D106" s="1">
        <v>2744</v>
      </c>
      <c r="E106" s="1">
        <v>2744</v>
      </c>
      <c r="F106" s="2">
        <v>9</v>
      </c>
    </row>
    <row r="107" spans="1:6" x14ac:dyDescent="0.3">
      <c r="A107" s="5" t="s">
        <v>8</v>
      </c>
      <c r="B107" s="5" t="s">
        <v>17</v>
      </c>
      <c r="C107" s="5" t="s">
        <v>22</v>
      </c>
      <c r="D107" s="14">
        <v>9772</v>
      </c>
      <c r="E107" s="14">
        <v>9772</v>
      </c>
      <c r="F107" s="15">
        <v>90</v>
      </c>
    </row>
    <row r="108" spans="1:6" x14ac:dyDescent="0.3">
      <c r="A108" t="s">
        <v>26</v>
      </c>
      <c r="B108" t="s">
        <v>33</v>
      </c>
      <c r="C108" t="s">
        <v>21</v>
      </c>
      <c r="D108" s="1">
        <v>1568</v>
      </c>
      <c r="E108" s="1">
        <v>1568</v>
      </c>
      <c r="F108" s="2">
        <v>96</v>
      </c>
    </row>
    <row r="109" spans="1:6" x14ac:dyDescent="0.3">
      <c r="A109" s="5" t="s">
        <v>29</v>
      </c>
      <c r="B109" s="5" t="s">
        <v>17</v>
      </c>
      <c r="C109" s="5" t="s">
        <v>32</v>
      </c>
      <c r="D109" s="14">
        <v>11417</v>
      </c>
      <c r="E109" s="14">
        <v>11417</v>
      </c>
      <c r="F109" s="15">
        <v>21</v>
      </c>
    </row>
    <row r="110" spans="1:6" x14ac:dyDescent="0.3">
      <c r="A110" t="s">
        <v>8</v>
      </c>
      <c r="B110" t="s">
        <v>33</v>
      </c>
      <c r="C110" t="s">
        <v>45</v>
      </c>
      <c r="D110" s="1">
        <v>6748</v>
      </c>
      <c r="E110" s="1">
        <v>6748</v>
      </c>
      <c r="F110" s="2">
        <v>48</v>
      </c>
    </row>
    <row r="111" spans="1:6" x14ac:dyDescent="0.3">
      <c r="A111" s="5" t="s">
        <v>38</v>
      </c>
      <c r="B111" s="5" t="s">
        <v>17</v>
      </c>
      <c r="C111" s="5" t="s">
        <v>42</v>
      </c>
      <c r="D111" s="14">
        <v>1407</v>
      </c>
      <c r="E111" s="14">
        <v>1407</v>
      </c>
      <c r="F111" s="15">
        <v>72</v>
      </c>
    </row>
    <row r="112" spans="1:6" x14ac:dyDescent="0.3">
      <c r="A112" t="s">
        <v>11</v>
      </c>
      <c r="B112" t="s">
        <v>12</v>
      </c>
      <c r="C112" t="s">
        <v>35</v>
      </c>
      <c r="D112" s="1">
        <v>2023</v>
      </c>
      <c r="E112" s="1">
        <v>2023</v>
      </c>
      <c r="F112" s="2">
        <v>168</v>
      </c>
    </row>
    <row r="113" spans="1:6" x14ac:dyDescent="0.3">
      <c r="A113" s="5" t="s">
        <v>28</v>
      </c>
      <c r="B113" s="5" t="s">
        <v>20</v>
      </c>
      <c r="C113" s="5" t="s">
        <v>45</v>
      </c>
      <c r="D113" s="14">
        <v>5236</v>
      </c>
      <c r="E113" s="14">
        <v>5236</v>
      </c>
      <c r="F113" s="15">
        <v>51</v>
      </c>
    </row>
    <row r="114" spans="1:6" x14ac:dyDescent="0.3">
      <c r="A114" t="s">
        <v>16</v>
      </c>
      <c r="B114" t="s">
        <v>17</v>
      </c>
      <c r="C114" t="s">
        <v>39</v>
      </c>
      <c r="D114" s="1">
        <v>1925</v>
      </c>
      <c r="E114" s="1">
        <v>1925</v>
      </c>
      <c r="F114" s="2">
        <v>192</v>
      </c>
    </row>
    <row r="115" spans="1:6" x14ac:dyDescent="0.3">
      <c r="A115" s="5" t="s">
        <v>26</v>
      </c>
      <c r="B115" s="5" t="s">
        <v>9</v>
      </c>
      <c r="C115" s="5" t="s">
        <v>27</v>
      </c>
      <c r="D115" s="14">
        <v>6608</v>
      </c>
      <c r="E115" s="14">
        <v>6608</v>
      </c>
      <c r="F115" s="15">
        <v>225</v>
      </c>
    </row>
    <row r="116" spans="1:6" x14ac:dyDescent="0.3">
      <c r="A116" t="s">
        <v>19</v>
      </c>
      <c r="B116" t="s">
        <v>33</v>
      </c>
      <c r="C116" t="s">
        <v>45</v>
      </c>
      <c r="D116" s="1">
        <v>8008</v>
      </c>
      <c r="E116" s="1">
        <v>8008</v>
      </c>
      <c r="F116" s="2">
        <v>456</v>
      </c>
    </row>
    <row r="117" spans="1:6" x14ac:dyDescent="0.3">
      <c r="A117" s="5" t="s">
        <v>38</v>
      </c>
      <c r="B117" s="5" t="s">
        <v>33</v>
      </c>
      <c r="C117" s="5" t="s">
        <v>21</v>
      </c>
      <c r="D117" s="14">
        <v>1428</v>
      </c>
      <c r="E117" s="14">
        <v>1428</v>
      </c>
      <c r="F117" s="15">
        <v>93</v>
      </c>
    </row>
    <row r="118" spans="1:6" x14ac:dyDescent="0.3">
      <c r="A118" t="s">
        <v>19</v>
      </c>
      <c r="B118" t="s">
        <v>33</v>
      </c>
      <c r="C118" t="s">
        <v>15</v>
      </c>
      <c r="D118" s="1">
        <v>525</v>
      </c>
      <c r="E118" s="1">
        <v>525</v>
      </c>
      <c r="F118" s="2">
        <v>48</v>
      </c>
    </row>
    <row r="119" spans="1:6" x14ac:dyDescent="0.3">
      <c r="A119" s="5" t="s">
        <v>19</v>
      </c>
      <c r="B119" s="5" t="s">
        <v>9</v>
      </c>
      <c r="C119" s="5" t="s">
        <v>18</v>
      </c>
      <c r="D119" s="14">
        <v>1505</v>
      </c>
      <c r="E119" s="14">
        <v>1505</v>
      </c>
      <c r="F119" s="15">
        <v>102</v>
      </c>
    </row>
    <row r="120" spans="1:6" x14ac:dyDescent="0.3">
      <c r="A120" t="s">
        <v>26</v>
      </c>
      <c r="B120" t="s">
        <v>12</v>
      </c>
      <c r="C120" t="s">
        <v>10</v>
      </c>
      <c r="D120" s="1">
        <v>6755</v>
      </c>
      <c r="E120" s="1">
        <v>6755</v>
      </c>
      <c r="F120" s="2">
        <v>252</v>
      </c>
    </row>
    <row r="121" spans="1:6" x14ac:dyDescent="0.3">
      <c r="A121" s="5" t="s">
        <v>29</v>
      </c>
      <c r="B121" s="5" t="s">
        <v>9</v>
      </c>
      <c r="C121" s="5" t="s">
        <v>18</v>
      </c>
      <c r="D121" s="14">
        <v>11571</v>
      </c>
      <c r="E121" s="14">
        <v>11571</v>
      </c>
      <c r="F121" s="15">
        <v>138</v>
      </c>
    </row>
    <row r="122" spans="1:6" x14ac:dyDescent="0.3">
      <c r="A122" t="s">
        <v>8</v>
      </c>
      <c r="B122" t="s">
        <v>23</v>
      </c>
      <c r="C122" t="s">
        <v>21</v>
      </c>
      <c r="D122" s="1">
        <v>2541</v>
      </c>
      <c r="E122" s="1">
        <v>2541</v>
      </c>
      <c r="F122" s="2">
        <v>90</v>
      </c>
    </row>
    <row r="123" spans="1:6" x14ac:dyDescent="0.3">
      <c r="A123" s="5" t="s">
        <v>16</v>
      </c>
      <c r="B123" s="5" t="s">
        <v>9</v>
      </c>
      <c r="C123" s="5" t="s">
        <v>10</v>
      </c>
      <c r="D123" s="14">
        <v>1526</v>
      </c>
      <c r="E123" s="14">
        <v>1526</v>
      </c>
      <c r="F123" s="15">
        <v>240</v>
      </c>
    </row>
    <row r="124" spans="1:6" x14ac:dyDescent="0.3">
      <c r="A124" t="s">
        <v>8</v>
      </c>
      <c r="B124" t="s">
        <v>23</v>
      </c>
      <c r="C124" t="s">
        <v>15</v>
      </c>
      <c r="D124" s="1">
        <v>6125</v>
      </c>
      <c r="E124" s="1">
        <v>6125</v>
      </c>
      <c r="F124" s="2">
        <v>102</v>
      </c>
    </row>
    <row r="125" spans="1:6" x14ac:dyDescent="0.3">
      <c r="A125" s="5" t="s">
        <v>16</v>
      </c>
      <c r="B125" s="5" t="s">
        <v>12</v>
      </c>
      <c r="C125" s="5" t="s">
        <v>42</v>
      </c>
      <c r="D125" s="14">
        <v>847</v>
      </c>
      <c r="E125" s="14">
        <v>847</v>
      </c>
      <c r="F125" s="15">
        <v>129</v>
      </c>
    </row>
    <row r="126" spans="1:6" x14ac:dyDescent="0.3">
      <c r="A126" t="s">
        <v>11</v>
      </c>
      <c r="B126" t="s">
        <v>12</v>
      </c>
      <c r="C126" t="s">
        <v>42</v>
      </c>
      <c r="D126" s="1">
        <v>4753</v>
      </c>
      <c r="E126" s="1">
        <v>4753</v>
      </c>
      <c r="F126" s="2">
        <v>300</v>
      </c>
    </row>
    <row r="127" spans="1:6" x14ac:dyDescent="0.3">
      <c r="A127" s="5" t="s">
        <v>19</v>
      </c>
      <c r="B127" s="5" t="s">
        <v>23</v>
      </c>
      <c r="C127" s="5" t="s">
        <v>22</v>
      </c>
      <c r="D127" s="14">
        <v>959</v>
      </c>
      <c r="E127" s="14">
        <v>959</v>
      </c>
      <c r="F127" s="15">
        <v>135</v>
      </c>
    </row>
    <row r="128" spans="1:6" x14ac:dyDescent="0.3">
      <c r="A128" t="s">
        <v>26</v>
      </c>
      <c r="B128" t="s">
        <v>12</v>
      </c>
      <c r="C128" t="s">
        <v>41</v>
      </c>
      <c r="D128" s="1">
        <v>2793</v>
      </c>
      <c r="E128" s="1">
        <v>2793</v>
      </c>
      <c r="F128" s="2">
        <v>114</v>
      </c>
    </row>
    <row r="129" spans="1:6" x14ac:dyDescent="0.3">
      <c r="A129" s="5" t="s">
        <v>26</v>
      </c>
      <c r="B129" s="5" t="s">
        <v>12</v>
      </c>
      <c r="C129" s="5" t="s">
        <v>27</v>
      </c>
      <c r="D129" s="14">
        <v>4606</v>
      </c>
      <c r="E129" s="14">
        <v>4606</v>
      </c>
      <c r="F129" s="15">
        <v>63</v>
      </c>
    </row>
    <row r="130" spans="1:6" x14ac:dyDescent="0.3">
      <c r="A130" t="s">
        <v>26</v>
      </c>
      <c r="B130" t="s">
        <v>17</v>
      </c>
      <c r="C130" t="s">
        <v>35</v>
      </c>
      <c r="D130" s="1">
        <v>5551</v>
      </c>
      <c r="E130" s="1">
        <v>5551</v>
      </c>
      <c r="F130" s="2">
        <v>252</v>
      </c>
    </row>
    <row r="131" spans="1:6" x14ac:dyDescent="0.3">
      <c r="A131" s="5" t="s">
        <v>38</v>
      </c>
      <c r="B131" s="5" t="s">
        <v>17</v>
      </c>
      <c r="C131" s="5" t="s">
        <v>13</v>
      </c>
      <c r="D131" s="14">
        <v>6657</v>
      </c>
      <c r="E131" s="14">
        <v>6657</v>
      </c>
      <c r="F131" s="15">
        <v>303</v>
      </c>
    </row>
    <row r="132" spans="1:6" x14ac:dyDescent="0.3">
      <c r="A132" t="s">
        <v>26</v>
      </c>
      <c r="B132" t="s">
        <v>20</v>
      </c>
      <c r="C132" t="s">
        <v>31</v>
      </c>
      <c r="D132" s="1">
        <v>4438</v>
      </c>
      <c r="E132" s="1">
        <v>4438</v>
      </c>
      <c r="F132" s="2">
        <v>246</v>
      </c>
    </row>
    <row r="133" spans="1:6" x14ac:dyDescent="0.3">
      <c r="A133" s="5" t="s">
        <v>11</v>
      </c>
      <c r="B133" s="5" t="s">
        <v>23</v>
      </c>
      <c r="C133" s="5" t="s">
        <v>25</v>
      </c>
      <c r="D133" s="14">
        <v>168</v>
      </c>
      <c r="E133" s="14">
        <v>168</v>
      </c>
      <c r="F133" s="15">
        <v>84</v>
      </c>
    </row>
    <row r="134" spans="1:6" x14ac:dyDescent="0.3">
      <c r="A134" t="s">
        <v>26</v>
      </c>
      <c r="B134" t="s">
        <v>33</v>
      </c>
      <c r="C134" t="s">
        <v>31</v>
      </c>
      <c r="D134" s="1">
        <v>7777</v>
      </c>
      <c r="E134" s="1">
        <v>7777</v>
      </c>
      <c r="F134" s="2">
        <v>39</v>
      </c>
    </row>
    <row r="135" spans="1:6" x14ac:dyDescent="0.3">
      <c r="A135" s="5" t="s">
        <v>28</v>
      </c>
      <c r="B135" s="5" t="s">
        <v>17</v>
      </c>
      <c r="C135" s="5" t="s">
        <v>31</v>
      </c>
      <c r="D135" s="14">
        <v>3339</v>
      </c>
      <c r="E135" s="14">
        <v>3339</v>
      </c>
      <c r="F135" s="15">
        <v>348</v>
      </c>
    </row>
    <row r="136" spans="1:6" x14ac:dyDescent="0.3">
      <c r="A136" t="s">
        <v>26</v>
      </c>
      <c r="B136" t="s">
        <v>9</v>
      </c>
      <c r="C136" t="s">
        <v>22</v>
      </c>
      <c r="D136" s="1">
        <v>6391</v>
      </c>
      <c r="E136" s="1">
        <v>6391</v>
      </c>
      <c r="F136" s="2">
        <v>48</v>
      </c>
    </row>
    <row r="137" spans="1:6" x14ac:dyDescent="0.3">
      <c r="A137" s="5" t="s">
        <v>28</v>
      </c>
      <c r="B137" s="5" t="s">
        <v>9</v>
      </c>
      <c r="C137" s="5" t="s">
        <v>25</v>
      </c>
      <c r="D137" s="14">
        <v>518</v>
      </c>
      <c r="E137" s="14">
        <v>518</v>
      </c>
      <c r="F137" s="15">
        <v>75</v>
      </c>
    </row>
    <row r="138" spans="1:6" x14ac:dyDescent="0.3">
      <c r="A138" t="s">
        <v>26</v>
      </c>
      <c r="B138" t="s">
        <v>23</v>
      </c>
      <c r="C138" t="s">
        <v>43</v>
      </c>
      <c r="D138" s="1">
        <v>5677</v>
      </c>
      <c r="E138" s="1">
        <v>5677</v>
      </c>
      <c r="F138" s="2">
        <v>258</v>
      </c>
    </row>
    <row r="139" spans="1:6" x14ac:dyDescent="0.3">
      <c r="A139" s="5" t="s">
        <v>19</v>
      </c>
      <c r="B139" s="5" t="s">
        <v>20</v>
      </c>
      <c r="C139" s="5" t="s">
        <v>31</v>
      </c>
      <c r="D139" s="14">
        <v>6048</v>
      </c>
      <c r="E139" s="14">
        <v>6048</v>
      </c>
      <c r="F139" s="15">
        <v>27</v>
      </c>
    </row>
    <row r="140" spans="1:6" x14ac:dyDescent="0.3">
      <c r="A140" t="s">
        <v>11</v>
      </c>
      <c r="B140" t="s">
        <v>23</v>
      </c>
      <c r="C140" t="s">
        <v>13</v>
      </c>
      <c r="D140" s="1">
        <v>3752</v>
      </c>
      <c r="E140" s="1">
        <v>3752</v>
      </c>
      <c r="F140" s="2">
        <v>213</v>
      </c>
    </row>
    <row r="141" spans="1:6" x14ac:dyDescent="0.3">
      <c r="A141" s="5" t="s">
        <v>28</v>
      </c>
      <c r="B141" s="5" t="s">
        <v>12</v>
      </c>
      <c r="C141" s="5" t="s">
        <v>35</v>
      </c>
      <c r="D141" s="14">
        <v>4480</v>
      </c>
      <c r="E141" s="14">
        <v>4480</v>
      </c>
      <c r="F141" s="15">
        <v>357</v>
      </c>
    </row>
    <row r="142" spans="1:6" x14ac:dyDescent="0.3">
      <c r="A142" t="s">
        <v>14</v>
      </c>
      <c r="B142" t="s">
        <v>9</v>
      </c>
      <c r="C142" t="s">
        <v>15</v>
      </c>
      <c r="D142" s="1">
        <v>259</v>
      </c>
      <c r="E142" s="1">
        <v>259</v>
      </c>
      <c r="F142" s="2">
        <v>207</v>
      </c>
    </row>
    <row r="143" spans="1:6" x14ac:dyDescent="0.3">
      <c r="A143" s="5" t="s">
        <v>11</v>
      </c>
      <c r="B143" s="5" t="s">
        <v>9</v>
      </c>
      <c r="C143" s="5" t="s">
        <v>10</v>
      </c>
      <c r="D143" s="14">
        <v>42</v>
      </c>
      <c r="E143" s="14">
        <v>42</v>
      </c>
      <c r="F143" s="15">
        <v>150</v>
      </c>
    </row>
    <row r="144" spans="1:6" x14ac:dyDescent="0.3">
      <c r="A144" t="s">
        <v>16</v>
      </c>
      <c r="B144" t="s">
        <v>17</v>
      </c>
      <c r="C144" t="s">
        <v>45</v>
      </c>
      <c r="D144" s="1">
        <v>98</v>
      </c>
      <c r="E144" s="1">
        <v>98</v>
      </c>
      <c r="F144" s="2">
        <v>204</v>
      </c>
    </row>
    <row r="145" spans="1:6" x14ac:dyDescent="0.3">
      <c r="A145" s="5" t="s">
        <v>26</v>
      </c>
      <c r="B145" s="5" t="s">
        <v>12</v>
      </c>
      <c r="C145" s="5" t="s">
        <v>42</v>
      </c>
      <c r="D145" s="14">
        <v>2478</v>
      </c>
      <c r="E145" s="14">
        <v>2478</v>
      </c>
      <c r="F145" s="15">
        <v>21</v>
      </c>
    </row>
    <row r="146" spans="1:6" x14ac:dyDescent="0.3">
      <c r="A146" t="s">
        <v>16</v>
      </c>
      <c r="B146" t="s">
        <v>33</v>
      </c>
      <c r="C146" t="s">
        <v>22</v>
      </c>
      <c r="D146" s="1">
        <v>7847</v>
      </c>
      <c r="E146" s="1">
        <v>7847</v>
      </c>
      <c r="F146" s="2">
        <v>174</v>
      </c>
    </row>
    <row r="147" spans="1:6" x14ac:dyDescent="0.3">
      <c r="A147" s="5" t="s">
        <v>29</v>
      </c>
      <c r="B147" s="5" t="s">
        <v>9</v>
      </c>
      <c r="C147" s="5" t="s">
        <v>31</v>
      </c>
      <c r="D147" s="14">
        <v>9926</v>
      </c>
      <c r="E147" s="14">
        <v>9926</v>
      </c>
      <c r="F147" s="15">
        <v>201</v>
      </c>
    </row>
    <row r="148" spans="1:6" x14ac:dyDescent="0.3">
      <c r="A148" t="s">
        <v>11</v>
      </c>
      <c r="B148" t="s">
        <v>23</v>
      </c>
      <c r="C148" t="s">
        <v>34</v>
      </c>
      <c r="D148" s="1">
        <v>819</v>
      </c>
      <c r="E148" s="1">
        <v>819</v>
      </c>
      <c r="F148" s="2">
        <v>510</v>
      </c>
    </row>
    <row r="149" spans="1:6" x14ac:dyDescent="0.3">
      <c r="A149" s="5" t="s">
        <v>19</v>
      </c>
      <c r="B149" s="5" t="s">
        <v>20</v>
      </c>
      <c r="C149" s="5" t="s">
        <v>35</v>
      </c>
      <c r="D149" s="14">
        <v>3052</v>
      </c>
      <c r="E149" s="14">
        <v>3052</v>
      </c>
      <c r="F149" s="15">
        <v>378</v>
      </c>
    </row>
    <row r="150" spans="1:6" x14ac:dyDescent="0.3">
      <c r="A150" t="s">
        <v>14</v>
      </c>
      <c r="B150" t="s">
        <v>33</v>
      </c>
      <c r="C150" t="s">
        <v>44</v>
      </c>
      <c r="D150" s="1">
        <v>6832</v>
      </c>
      <c r="E150" s="1">
        <v>6832</v>
      </c>
      <c r="F150" s="2">
        <v>27</v>
      </c>
    </row>
    <row r="151" spans="1:6" x14ac:dyDescent="0.3">
      <c r="A151" s="5" t="s">
        <v>29</v>
      </c>
      <c r="B151" s="5" t="s">
        <v>20</v>
      </c>
      <c r="C151" s="5" t="s">
        <v>32</v>
      </c>
      <c r="D151" s="14">
        <v>2016</v>
      </c>
      <c r="E151" s="14">
        <v>2016</v>
      </c>
      <c r="F151" s="15">
        <v>117</v>
      </c>
    </row>
    <row r="152" spans="1:6" x14ac:dyDescent="0.3">
      <c r="A152" t="s">
        <v>19</v>
      </c>
      <c r="B152" t="s">
        <v>23</v>
      </c>
      <c r="C152" t="s">
        <v>44</v>
      </c>
      <c r="D152" s="1">
        <v>7322</v>
      </c>
      <c r="E152" s="1">
        <v>7322</v>
      </c>
      <c r="F152" s="2">
        <v>36</v>
      </c>
    </row>
    <row r="153" spans="1:6" x14ac:dyDescent="0.3">
      <c r="A153" s="5" t="s">
        <v>11</v>
      </c>
      <c r="B153" s="5" t="s">
        <v>12</v>
      </c>
      <c r="C153" s="5" t="s">
        <v>22</v>
      </c>
      <c r="D153" s="14">
        <v>357</v>
      </c>
      <c r="E153" s="14">
        <v>357</v>
      </c>
      <c r="F153" s="15">
        <v>126</v>
      </c>
    </row>
    <row r="154" spans="1:6" x14ac:dyDescent="0.3">
      <c r="A154" t="s">
        <v>14</v>
      </c>
      <c r="B154" t="s">
        <v>20</v>
      </c>
      <c r="C154" t="s">
        <v>21</v>
      </c>
      <c r="D154" s="1">
        <v>3192</v>
      </c>
      <c r="E154" s="1">
        <v>3192</v>
      </c>
      <c r="F154" s="2">
        <v>72</v>
      </c>
    </row>
    <row r="155" spans="1:6" x14ac:dyDescent="0.3">
      <c r="A155" s="5" t="s">
        <v>26</v>
      </c>
      <c r="B155" s="5" t="s">
        <v>17</v>
      </c>
      <c r="C155" s="5" t="s">
        <v>25</v>
      </c>
      <c r="D155" s="14">
        <v>8435</v>
      </c>
      <c r="E155" s="14">
        <v>8435</v>
      </c>
      <c r="F155" s="15">
        <v>42</v>
      </c>
    </row>
    <row r="156" spans="1:6" x14ac:dyDescent="0.3">
      <c r="A156" t="s">
        <v>8</v>
      </c>
      <c r="B156" t="s">
        <v>20</v>
      </c>
      <c r="C156" t="s">
        <v>35</v>
      </c>
      <c r="D156" s="1">
        <v>0</v>
      </c>
      <c r="E156" s="1">
        <v>0</v>
      </c>
      <c r="F156" s="2">
        <v>135</v>
      </c>
    </row>
    <row r="157" spans="1:6" x14ac:dyDescent="0.3">
      <c r="A157" s="5" t="s">
        <v>26</v>
      </c>
      <c r="B157" s="5" t="s">
        <v>33</v>
      </c>
      <c r="C157" s="5" t="s">
        <v>41</v>
      </c>
      <c r="D157" s="14">
        <v>8862</v>
      </c>
      <c r="E157" s="14">
        <v>8862</v>
      </c>
      <c r="F157" s="15">
        <v>189</v>
      </c>
    </row>
    <row r="158" spans="1:6" x14ac:dyDescent="0.3">
      <c r="A158" t="s">
        <v>19</v>
      </c>
      <c r="B158" t="s">
        <v>9</v>
      </c>
      <c r="C158" t="s">
        <v>43</v>
      </c>
      <c r="D158" s="1">
        <v>3556</v>
      </c>
      <c r="E158" s="1">
        <v>3556</v>
      </c>
      <c r="F158" s="2">
        <v>459</v>
      </c>
    </row>
    <row r="159" spans="1:6" x14ac:dyDescent="0.3">
      <c r="A159" s="5" t="s">
        <v>28</v>
      </c>
      <c r="B159" s="5" t="s">
        <v>33</v>
      </c>
      <c r="C159" s="5" t="s">
        <v>40</v>
      </c>
      <c r="D159" s="14">
        <v>7280</v>
      </c>
      <c r="E159" s="14">
        <v>7280</v>
      </c>
      <c r="F159" s="15">
        <v>201</v>
      </c>
    </row>
    <row r="160" spans="1:6" x14ac:dyDescent="0.3">
      <c r="A160" t="s">
        <v>19</v>
      </c>
      <c r="B160" t="s">
        <v>33</v>
      </c>
      <c r="C160" t="s">
        <v>10</v>
      </c>
      <c r="D160" s="1">
        <v>3402</v>
      </c>
      <c r="E160" s="1">
        <v>3402</v>
      </c>
      <c r="F160" s="2">
        <v>366</v>
      </c>
    </row>
    <row r="161" spans="1:6" x14ac:dyDescent="0.3">
      <c r="A161" s="5" t="s">
        <v>30</v>
      </c>
      <c r="B161" s="5" t="s">
        <v>9</v>
      </c>
      <c r="C161" s="5" t="s">
        <v>35</v>
      </c>
      <c r="D161" s="14">
        <v>4592</v>
      </c>
      <c r="E161" s="14">
        <v>4592</v>
      </c>
      <c r="F161" s="15">
        <v>324</v>
      </c>
    </row>
    <row r="162" spans="1:6" x14ac:dyDescent="0.3">
      <c r="A162" t="s">
        <v>14</v>
      </c>
      <c r="B162" t="s">
        <v>12</v>
      </c>
      <c r="C162" t="s">
        <v>40</v>
      </c>
      <c r="D162" s="1">
        <v>7833</v>
      </c>
      <c r="E162" s="1">
        <v>7833</v>
      </c>
      <c r="F162" s="2">
        <v>243</v>
      </c>
    </row>
    <row r="163" spans="1:6" x14ac:dyDescent="0.3">
      <c r="A163" s="5" t="s">
        <v>29</v>
      </c>
      <c r="B163" s="5" t="s">
        <v>20</v>
      </c>
      <c r="C163" s="5" t="s">
        <v>44</v>
      </c>
      <c r="D163" s="14">
        <v>7651</v>
      </c>
      <c r="E163" s="14">
        <v>7651</v>
      </c>
      <c r="F163" s="15">
        <v>213</v>
      </c>
    </row>
    <row r="164" spans="1:6" x14ac:dyDescent="0.3">
      <c r="A164" t="s">
        <v>8</v>
      </c>
      <c r="B164" t="s">
        <v>12</v>
      </c>
      <c r="C164" t="s">
        <v>10</v>
      </c>
      <c r="D164" s="1">
        <v>2275</v>
      </c>
      <c r="E164" s="1">
        <v>2275</v>
      </c>
      <c r="F164" s="2">
        <v>447</v>
      </c>
    </row>
    <row r="165" spans="1:6" x14ac:dyDescent="0.3">
      <c r="A165" s="5" t="s">
        <v>8</v>
      </c>
      <c r="B165" s="5" t="s">
        <v>23</v>
      </c>
      <c r="C165" s="5" t="s">
        <v>34</v>
      </c>
      <c r="D165" s="14">
        <v>5670</v>
      </c>
      <c r="E165" s="14">
        <v>5670</v>
      </c>
      <c r="F165" s="15">
        <v>297</v>
      </c>
    </row>
    <row r="166" spans="1:6" x14ac:dyDescent="0.3">
      <c r="A166" t="s">
        <v>26</v>
      </c>
      <c r="B166" t="s">
        <v>12</v>
      </c>
      <c r="C166" t="s">
        <v>32</v>
      </c>
      <c r="D166" s="1">
        <v>2135</v>
      </c>
      <c r="E166" s="1">
        <v>2135</v>
      </c>
      <c r="F166" s="2">
        <v>27</v>
      </c>
    </row>
    <row r="167" spans="1:6" x14ac:dyDescent="0.3">
      <c r="A167" s="5" t="s">
        <v>8</v>
      </c>
      <c r="B167" s="5" t="s">
        <v>33</v>
      </c>
      <c r="C167" s="5" t="s">
        <v>37</v>
      </c>
      <c r="D167" s="14">
        <v>2779</v>
      </c>
      <c r="E167" s="14">
        <v>2779</v>
      </c>
      <c r="F167" s="15">
        <v>75</v>
      </c>
    </row>
    <row r="168" spans="1:6" x14ac:dyDescent="0.3">
      <c r="A168" t="s">
        <v>38</v>
      </c>
      <c r="B168" t="s">
        <v>20</v>
      </c>
      <c r="C168" t="s">
        <v>22</v>
      </c>
      <c r="D168" s="1">
        <v>12950</v>
      </c>
      <c r="E168" s="1">
        <v>12950</v>
      </c>
      <c r="F168" s="2">
        <v>30</v>
      </c>
    </row>
    <row r="169" spans="1:6" x14ac:dyDescent="0.3">
      <c r="A169" s="5" t="s">
        <v>26</v>
      </c>
      <c r="B169" s="5" t="s">
        <v>17</v>
      </c>
      <c r="C169" s="5" t="s">
        <v>18</v>
      </c>
      <c r="D169" s="14">
        <v>2646</v>
      </c>
      <c r="E169" s="14">
        <v>2646</v>
      </c>
      <c r="F169" s="15">
        <v>177</v>
      </c>
    </row>
    <row r="170" spans="1:6" x14ac:dyDescent="0.3">
      <c r="A170" t="s">
        <v>8</v>
      </c>
      <c r="B170" t="s">
        <v>33</v>
      </c>
      <c r="C170" t="s">
        <v>22</v>
      </c>
      <c r="D170" s="1">
        <v>3794</v>
      </c>
      <c r="E170" s="1">
        <v>3794</v>
      </c>
      <c r="F170" s="2">
        <v>159</v>
      </c>
    </row>
    <row r="171" spans="1:6" x14ac:dyDescent="0.3">
      <c r="A171" s="5" t="s">
        <v>30</v>
      </c>
      <c r="B171" s="5" t="s">
        <v>12</v>
      </c>
      <c r="C171" s="5" t="s">
        <v>22</v>
      </c>
      <c r="D171" s="14">
        <v>819</v>
      </c>
      <c r="E171" s="14">
        <v>819</v>
      </c>
      <c r="F171" s="15">
        <v>306</v>
      </c>
    </row>
    <row r="172" spans="1:6" x14ac:dyDescent="0.3">
      <c r="A172" t="s">
        <v>30</v>
      </c>
      <c r="B172" t="s">
        <v>33</v>
      </c>
      <c r="C172" t="s">
        <v>36</v>
      </c>
      <c r="D172" s="1">
        <v>2583</v>
      </c>
      <c r="E172" s="1">
        <v>2583</v>
      </c>
      <c r="F172" s="2">
        <v>18</v>
      </c>
    </row>
    <row r="173" spans="1:6" x14ac:dyDescent="0.3">
      <c r="A173" s="5" t="s">
        <v>26</v>
      </c>
      <c r="B173" s="5" t="s">
        <v>12</v>
      </c>
      <c r="C173" s="5" t="s">
        <v>39</v>
      </c>
      <c r="D173" s="14">
        <v>4585</v>
      </c>
      <c r="E173" s="14">
        <v>4585</v>
      </c>
      <c r="F173" s="15">
        <v>240</v>
      </c>
    </row>
    <row r="174" spans="1:6" x14ac:dyDescent="0.3">
      <c r="A174" t="s">
        <v>28</v>
      </c>
      <c r="B174" t="s">
        <v>33</v>
      </c>
      <c r="C174" t="s">
        <v>22</v>
      </c>
      <c r="D174" s="1">
        <v>1652</v>
      </c>
      <c r="E174" s="1">
        <v>1652</v>
      </c>
      <c r="F174" s="2">
        <v>93</v>
      </c>
    </row>
    <row r="175" spans="1:6" x14ac:dyDescent="0.3">
      <c r="A175" s="5" t="s">
        <v>38</v>
      </c>
      <c r="B175" s="5" t="s">
        <v>33</v>
      </c>
      <c r="C175" s="5" t="s">
        <v>45</v>
      </c>
      <c r="D175" s="14">
        <v>4991</v>
      </c>
      <c r="E175" s="14">
        <v>4991</v>
      </c>
      <c r="F175" s="15">
        <v>9</v>
      </c>
    </row>
    <row r="176" spans="1:6" x14ac:dyDescent="0.3">
      <c r="A176" t="s">
        <v>11</v>
      </c>
      <c r="B176" t="s">
        <v>33</v>
      </c>
      <c r="C176" t="s">
        <v>32</v>
      </c>
      <c r="D176" s="1">
        <v>2009</v>
      </c>
      <c r="E176" s="1">
        <v>2009</v>
      </c>
      <c r="F176" s="2">
        <v>219</v>
      </c>
    </row>
    <row r="177" spans="1:6" x14ac:dyDescent="0.3">
      <c r="A177" s="5" t="s">
        <v>29</v>
      </c>
      <c r="B177" s="5" t="s">
        <v>20</v>
      </c>
      <c r="C177" s="5" t="s">
        <v>25</v>
      </c>
      <c r="D177" s="14">
        <v>1568</v>
      </c>
      <c r="E177" s="14">
        <v>1568</v>
      </c>
      <c r="F177" s="15">
        <v>141</v>
      </c>
    </row>
    <row r="178" spans="1:6" x14ac:dyDescent="0.3">
      <c r="A178" t="s">
        <v>16</v>
      </c>
      <c r="B178" t="s">
        <v>9</v>
      </c>
      <c r="C178" t="s">
        <v>36</v>
      </c>
      <c r="D178" s="1">
        <v>3388</v>
      </c>
      <c r="E178" s="1">
        <v>3388</v>
      </c>
      <c r="F178" s="2">
        <v>123</v>
      </c>
    </row>
    <row r="179" spans="1:6" x14ac:dyDescent="0.3">
      <c r="A179" s="5" t="s">
        <v>8</v>
      </c>
      <c r="B179" s="5" t="s">
        <v>23</v>
      </c>
      <c r="C179" s="5" t="s">
        <v>41</v>
      </c>
      <c r="D179" s="14">
        <v>623</v>
      </c>
      <c r="E179" s="14">
        <v>623</v>
      </c>
      <c r="F179" s="15">
        <v>51</v>
      </c>
    </row>
    <row r="180" spans="1:6" x14ac:dyDescent="0.3">
      <c r="A180" t="s">
        <v>19</v>
      </c>
      <c r="B180" t="s">
        <v>17</v>
      </c>
      <c r="C180" t="s">
        <v>15</v>
      </c>
      <c r="D180" s="1">
        <v>10073</v>
      </c>
      <c r="E180" s="1">
        <v>10073</v>
      </c>
      <c r="F180" s="2">
        <v>120</v>
      </c>
    </row>
    <row r="181" spans="1:6" x14ac:dyDescent="0.3">
      <c r="A181" s="5" t="s">
        <v>11</v>
      </c>
      <c r="B181" s="5" t="s">
        <v>20</v>
      </c>
      <c r="C181" s="5" t="s">
        <v>45</v>
      </c>
      <c r="D181" s="14">
        <v>1561</v>
      </c>
      <c r="E181" s="14">
        <v>1561</v>
      </c>
      <c r="F181" s="15">
        <v>27</v>
      </c>
    </row>
    <row r="182" spans="1:6" x14ac:dyDescent="0.3">
      <c r="A182" t="s">
        <v>14</v>
      </c>
      <c r="B182" t="s">
        <v>17</v>
      </c>
      <c r="C182" t="s">
        <v>42</v>
      </c>
      <c r="D182" s="1">
        <v>11522</v>
      </c>
      <c r="E182" s="1">
        <v>11522</v>
      </c>
      <c r="F182" s="2">
        <v>204</v>
      </c>
    </row>
    <row r="183" spans="1:6" x14ac:dyDescent="0.3">
      <c r="A183" s="5" t="s">
        <v>19</v>
      </c>
      <c r="B183" s="5" t="s">
        <v>23</v>
      </c>
      <c r="C183" s="5" t="s">
        <v>34</v>
      </c>
      <c r="D183" s="14">
        <v>2317</v>
      </c>
      <c r="E183" s="14">
        <v>2317</v>
      </c>
      <c r="F183" s="15">
        <v>123</v>
      </c>
    </row>
    <row r="184" spans="1:6" x14ac:dyDescent="0.3">
      <c r="A184" t="s">
        <v>38</v>
      </c>
      <c r="B184" t="s">
        <v>9</v>
      </c>
      <c r="C184" t="s">
        <v>43</v>
      </c>
      <c r="D184" s="1">
        <v>3059</v>
      </c>
      <c r="E184" s="1">
        <v>3059</v>
      </c>
      <c r="F184" s="2">
        <v>27</v>
      </c>
    </row>
    <row r="185" spans="1:6" x14ac:dyDescent="0.3">
      <c r="A185" s="5" t="s">
        <v>16</v>
      </c>
      <c r="B185" s="5" t="s">
        <v>9</v>
      </c>
      <c r="C185" s="5" t="s">
        <v>45</v>
      </c>
      <c r="D185" s="14">
        <v>2324</v>
      </c>
      <c r="E185" s="14">
        <v>2324</v>
      </c>
      <c r="F185" s="15">
        <v>177</v>
      </c>
    </row>
    <row r="186" spans="1:6" x14ac:dyDescent="0.3">
      <c r="A186" t="s">
        <v>30</v>
      </c>
      <c r="B186" t="s">
        <v>20</v>
      </c>
      <c r="C186" t="s">
        <v>45</v>
      </c>
      <c r="D186" s="1">
        <v>4956</v>
      </c>
      <c r="E186" s="1">
        <v>4956</v>
      </c>
      <c r="F186" s="2">
        <v>171</v>
      </c>
    </row>
    <row r="187" spans="1:6" x14ac:dyDescent="0.3">
      <c r="A187" s="5" t="s">
        <v>38</v>
      </c>
      <c r="B187" s="5" t="s">
        <v>33</v>
      </c>
      <c r="C187" s="5" t="s">
        <v>39</v>
      </c>
      <c r="D187" s="14">
        <v>5355</v>
      </c>
      <c r="E187" s="14">
        <v>5355</v>
      </c>
      <c r="F187" s="15">
        <v>204</v>
      </c>
    </row>
    <row r="188" spans="1:6" x14ac:dyDescent="0.3">
      <c r="A188" t="s">
        <v>30</v>
      </c>
      <c r="B188" t="s">
        <v>33</v>
      </c>
      <c r="C188" t="s">
        <v>27</v>
      </c>
      <c r="D188" s="1">
        <v>7259</v>
      </c>
      <c r="E188" s="1">
        <v>7259</v>
      </c>
      <c r="F188" s="2">
        <v>276</v>
      </c>
    </row>
    <row r="189" spans="1:6" x14ac:dyDescent="0.3">
      <c r="A189" s="5" t="s">
        <v>11</v>
      </c>
      <c r="B189" s="5" t="s">
        <v>9</v>
      </c>
      <c r="C189" s="5" t="s">
        <v>45</v>
      </c>
      <c r="D189" s="14">
        <v>6279</v>
      </c>
      <c r="E189" s="14">
        <v>6279</v>
      </c>
      <c r="F189" s="15">
        <v>45</v>
      </c>
    </row>
    <row r="190" spans="1:6" x14ac:dyDescent="0.3">
      <c r="A190" t="s">
        <v>8</v>
      </c>
      <c r="B190" t="s">
        <v>23</v>
      </c>
      <c r="C190" t="s">
        <v>35</v>
      </c>
      <c r="D190" s="1">
        <v>2541</v>
      </c>
      <c r="E190" s="1">
        <v>2541</v>
      </c>
      <c r="F190" s="2">
        <v>45</v>
      </c>
    </row>
    <row r="191" spans="1:6" x14ac:dyDescent="0.3">
      <c r="A191" s="5" t="s">
        <v>19</v>
      </c>
      <c r="B191" s="5" t="s">
        <v>12</v>
      </c>
      <c r="C191" s="5" t="s">
        <v>42</v>
      </c>
      <c r="D191" s="14">
        <v>3864</v>
      </c>
      <c r="E191" s="14">
        <v>3864</v>
      </c>
      <c r="F191" s="15">
        <v>177</v>
      </c>
    </row>
    <row r="192" spans="1:6" x14ac:dyDescent="0.3">
      <c r="A192" t="s">
        <v>28</v>
      </c>
      <c r="B192" t="s">
        <v>17</v>
      </c>
      <c r="C192" t="s">
        <v>34</v>
      </c>
      <c r="D192" s="1">
        <v>6146</v>
      </c>
      <c r="E192" s="1">
        <v>6146</v>
      </c>
      <c r="F192" s="2">
        <v>63</v>
      </c>
    </row>
    <row r="193" spans="1:6" x14ac:dyDescent="0.3">
      <c r="A193" s="5" t="s">
        <v>14</v>
      </c>
      <c r="B193" s="5" t="s">
        <v>20</v>
      </c>
      <c r="C193" s="5" t="s">
        <v>18</v>
      </c>
      <c r="D193" s="14">
        <v>2639</v>
      </c>
      <c r="E193" s="14">
        <v>2639</v>
      </c>
      <c r="F193" s="15">
        <v>204</v>
      </c>
    </row>
    <row r="194" spans="1:6" x14ac:dyDescent="0.3">
      <c r="A194" t="s">
        <v>11</v>
      </c>
      <c r="B194" t="s">
        <v>9</v>
      </c>
      <c r="C194" t="s">
        <v>25</v>
      </c>
      <c r="D194" s="1">
        <v>1890</v>
      </c>
      <c r="E194" s="1">
        <v>1890</v>
      </c>
      <c r="F194" s="2">
        <v>195</v>
      </c>
    </row>
    <row r="195" spans="1:6" x14ac:dyDescent="0.3">
      <c r="A195" s="5" t="s">
        <v>26</v>
      </c>
      <c r="B195" s="5" t="s">
        <v>33</v>
      </c>
      <c r="C195" s="5" t="s">
        <v>27</v>
      </c>
      <c r="D195" s="14">
        <v>1932</v>
      </c>
      <c r="E195" s="14">
        <v>1932</v>
      </c>
      <c r="F195" s="15">
        <v>369</v>
      </c>
    </row>
    <row r="196" spans="1:6" x14ac:dyDescent="0.3">
      <c r="A196" t="s">
        <v>30</v>
      </c>
      <c r="B196" t="s">
        <v>33</v>
      </c>
      <c r="C196" t="s">
        <v>21</v>
      </c>
      <c r="D196" s="1">
        <v>6300</v>
      </c>
      <c r="E196" s="1">
        <v>6300</v>
      </c>
      <c r="F196" s="2">
        <v>42</v>
      </c>
    </row>
    <row r="197" spans="1:6" x14ac:dyDescent="0.3">
      <c r="A197" s="5" t="s">
        <v>19</v>
      </c>
      <c r="B197" s="5" t="s">
        <v>9</v>
      </c>
      <c r="C197" s="5" t="s">
        <v>10</v>
      </c>
      <c r="D197" s="14">
        <v>560</v>
      </c>
      <c r="E197" s="14">
        <v>560</v>
      </c>
      <c r="F197" s="15">
        <v>81</v>
      </c>
    </row>
    <row r="198" spans="1:6" x14ac:dyDescent="0.3">
      <c r="A198" t="s">
        <v>14</v>
      </c>
      <c r="B198" t="s">
        <v>9</v>
      </c>
      <c r="C198" t="s">
        <v>45</v>
      </c>
      <c r="D198" s="1">
        <v>2856</v>
      </c>
      <c r="E198" s="1">
        <v>2856</v>
      </c>
      <c r="F198" s="2">
        <v>246</v>
      </c>
    </row>
    <row r="199" spans="1:6" x14ac:dyDescent="0.3">
      <c r="A199" s="5" t="s">
        <v>14</v>
      </c>
      <c r="B199" s="5" t="s">
        <v>33</v>
      </c>
      <c r="C199" s="5" t="s">
        <v>31</v>
      </c>
      <c r="D199" s="14">
        <v>707</v>
      </c>
      <c r="E199" s="14">
        <v>707</v>
      </c>
      <c r="F199" s="15">
        <v>174</v>
      </c>
    </row>
    <row r="200" spans="1:6" x14ac:dyDescent="0.3">
      <c r="A200" t="s">
        <v>11</v>
      </c>
      <c r="B200" t="s">
        <v>12</v>
      </c>
      <c r="C200" t="s">
        <v>10</v>
      </c>
      <c r="D200" s="1">
        <v>3598</v>
      </c>
      <c r="E200" s="1">
        <v>3598</v>
      </c>
      <c r="F200" s="2">
        <v>81</v>
      </c>
    </row>
    <row r="201" spans="1:6" x14ac:dyDescent="0.3">
      <c r="A201" s="5" t="s">
        <v>8</v>
      </c>
      <c r="B201" s="5" t="s">
        <v>12</v>
      </c>
      <c r="C201" s="5" t="s">
        <v>25</v>
      </c>
      <c r="D201" s="14">
        <v>6853</v>
      </c>
      <c r="E201" s="14">
        <v>6853</v>
      </c>
      <c r="F201" s="15">
        <v>372</v>
      </c>
    </row>
    <row r="202" spans="1:6" x14ac:dyDescent="0.3">
      <c r="A202" t="s">
        <v>8</v>
      </c>
      <c r="B202" t="s">
        <v>12</v>
      </c>
      <c r="C202" t="s">
        <v>32</v>
      </c>
      <c r="D202" s="1">
        <v>4725</v>
      </c>
      <c r="E202" s="1">
        <v>4725</v>
      </c>
      <c r="F202" s="2">
        <v>174</v>
      </c>
    </row>
    <row r="203" spans="1:6" x14ac:dyDescent="0.3">
      <c r="A203" s="5" t="s">
        <v>16</v>
      </c>
      <c r="B203" s="5" t="s">
        <v>17</v>
      </c>
      <c r="C203" s="5" t="s">
        <v>13</v>
      </c>
      <c r="D203" s="14">
        <v>10304</v>
      </c>
      <c r="E203" s="14">
        <v>10304</v>
      </c>
      <c r="F203" s="15">
        <v>84</v>
      </c>
    </row>
    <row r="204" spans="1:6" x14ac:dyDescent="0.3">
      <c r="A204" t="s">
        <v>16</v>
      </c>
      <c r="B204" t="s">
        <v>33</v>
      </c>
      <c r="C204" t="s">
        <v>32</v>
      </c>
      <c r="D204" s="1">
        <v>1274</v>
      </c>
      <c r="E204" s="1">
        <v>1274</v>
      </c>
      <c r="F204" s="2">
        <v>225</v>
      </c>
    </row>
    <row r="205" spans="1:6" x14ac:dyDescent="0.3">
      <c r="A205" s="5" t="s">
        <v>28</v>
      </c>
      <c r="B205" s="5" t="s">
        <v>17</v>
      </c>
      <c r="C205" s="5" t="s">
        <v>10</v>
      </c>
      <c r="D205" s="14">
        <v>1526</v>
      </c>
      <c r="E205" s="14">
        <v>1526</v>
      </c>
      <c r="F205" s="15">
        <v>105</v>
      </c>
    </row>
    <row r="206" spans="1:6" x14ac:dyDescent="0.3">
      <c r="A206" t="s">
        <v>8</v>
      </c>
      <c r="B206" t="s">
        <v>20</v>
      </c>
      <c r="C206" t="s">
        <v>43</v>
      </c>
      <c r="D206" s="1">
        <v>3101</v>
      </c>
      <c r="E206" s="1">
        <v>3101</v>
      </c>
      <c r="F206" s="2">
        <v>225</v>
      </c>
    </row>
    <row r="207" spans="1:6" x14ac:dyDescent="0.3">
      <c r="A207" s="5" t="s">
        <v>29</v>
      </c>
      <c r="B207" s="5" t="s">
        <v>9</v>
      </c>
      <c r="C207" s="5" t="s">
        <v>27</v>
      </c>
      <c r="D207" s="14">
        <v>1057</v>
      </c>
      <c r="E207" s="14">
        <v>1057</v>
      </c>
      <c r="F207" s="15">
        <v>54</v>
      </c>
    </row>
    <row r="208" spans="1:6" x14ac:dyDescent="0.3">
      <c r="A208" t="s">
        <v>26</v>
      </c>
      <c r="B208" t="s">
        <v>9</v>
      </c>
      <c r="C208" t="s">
        <v>45</v>
      </c>
      <c r="D208" s="1">
        <v>5306</v>
      </c>
      <c r="E208" s="1">
        <v>5306</v>
      </c>
      <c r="F208" s="2">
        <v>0</v>
      </c>
    </row>
    <row r="209" spans="1:6" x14ac:dyDescent="0.3">
      <c r="A209" s="5" t="s">
        <v>28</v>
      </c>
      <c r="B209" s="5" t="s">
        <v>20</v>
      </c>
      <c r="C209" s="5" t="s">
        <v>41</v>
      </c>
      <c r="D209" s="14">
        <v>4018</v>
      </c>
      <c r="E209" s="14">
        <v>4018</v>
      </c>
      <c r="F209" s="15">
        <v>171</v>
      </c>
    </row>
    <row r="210" spans="1:6" x14ac:dyDescent="0.3">
      <c r="A210" t="s">
        <v>14</v>
      </c>
      <c r="B210" t="s">
        <v>33</v>
      </c>
      <c r="C210" t="s">
        <v>32</v>
      </c>
      <c r="D210" s="1">
        <v>938</v>
      </c>
      <c r="E210" s="1">
        <v>938</v>
      </c>
      <c r="F210" s="2">
        <v>189</v>
      </c>
    </row>
    <row r="211" spans="1:6" x14ac:dyDescent="0.3">
      <c r="A211" s="5" t="s">
        <v>26</v>
      </c>
      <c r="B211" s="5" t="s">
        <v>23</v>
      </c>
      <c r="C211" s="5" t="s">
        <v>18</v>
      </c>
      <c r="D211" s="14">
        <v>1778</v>
      </c>
      <c r="E211" s="14">
        <v>1778</v>
      </c>
      <c r="F211" s="15">
        <v>270</v>
      </c>
    </row>
    <row r="212" spans="1:6" x14ac:dyDescent="0.3">
      <c r="A212" t="s">
        <v>19</v>
      </c>
      <c r="B212" t="s">
        <v>20</v>
      </c>
      <c r="C212" t="s">
        <v>10</v>
      </c>
      <c r="D212" s="1">
        <v>1638</v>
      </c>
      <c r="E212" s="1">
        <v>1638</v>
      </c>
      <c r="F212" s="2">
        <v>63</v>
      </c>
    </row>
    <row r="213" spans="1:6" x14ac:dyDescent="0.3">
      <c r="A213" s="5" t="s">
        <v>16</v>
      </c>
      <c r="B213" s="5" t="s">
        <v>23</v>
      </c>
      <c r="C213" s="5" t="s">
        <v>21</v>
      </c>
      <c r="D213" s="14">
        <v>154</v>
      </c>
      <c r="E213" s="14">
        <v>154</v>
      </c>
      <c r="F213" s="15">
        <v>21</v>
      </c>
    </row>
    <row r="214" spans="1:6" x14ac:dyDescent="0.3">
      <c r="A214" t="s">
        <v>26</v>
      </c>
      <c r="B214" t="s">
        <v>9</v>
      </c>
      <c r="C214" t="s">
        <v>25</v>
      </c>
      <c r="D214" s="1">
        <v>9835</v>
      </c>
      <c r="E214" s="1">
        <v>9835</v>
      </c>
      <c r="F214" s="2">
        <v>207</v>
      </c>
    </row>
    <row r="215" spans="1:6" x14ac:dyDescent="0.3">
      <c r="A215" s="5" t="s">
        <v>14</v>
      </c>
      <c r="B215" s="5" t="s">
        <v>9</v>
      </c>
      <c r="C215" s="5" t="s">
        <v>36</v>
      </c>
      <c r="D215" s="14">
        <v>7273</v>
      </c>
      <c r="E215" s="14">
        <v>7273</v>
      </c>
      <c r="F215" s="15">
        <v>96</v>
      </c>
    </row>
    <row r="216" spans="1:6" x14ac:dyDescent="0.3">
      <c r="A216" t="s">
        <v>28</v>
      </c>
      <c r="B216" t="s">
        <v>20</v>
      </c>
      <c r="C216" t="s">
        <v>25</v>
      </c>
      <c r="D216" s="1">
        <v>6909</v>
      </c>
      <c r="E216" s="1">
        <v>6909</v>
      </c>
      <c r="F216" s="2">
        <v>81</v>
      </c>
    </row>
    <row r="217" spans="1:6" x14ac:dyDescent="0.3">
      <c r="A217" s="5" t="s">
        <v>14</v>
      </c>
      <c r="B217" s="5" t="s">
        <v>20</v>
      </c>
      <c r="C217" s="5" t="s">
        <v>41</v>
      </c>
      <c r="D217" s="14">
        <v>3920</v>
      </c>
      <c r="E217" s="14">
        <v>3920</v>
      </c>
      <c r="F217" s="15">
        <v>306</v>
      </c>
    </row>
    <row r="218" spans="1:6" x14ac:dyDescent="0.3">
      <c r="A218" t="s">
        <v>38</v>
      </c>
      <c r="B218" t="s">
        <v>20</v>
      </c>
      <c r="C218" t="s">
        <v>44</v>
      </c>
      <c r="D218" s="1">
        <v>4858</v>
      </c>
      <c r="E218" s="1">
        <v>4858</v>
      </c>
      <c r="F218" s="2">
        <v>279</v>
      </c>
    </row>
    <row r="219" spans="1:6" x14ac:dyDescent="0.3">
      <c r="A219" s="5" t="s">
        <v>29</v>
      </c>
      <c r="B219" s="5" t="s">
        <v>23</v>
      </c>
      <c r="C219" s="5" t="s">
        <v>15</v>
      </c>
      <c r="D219" s="14">
        <v>3549</v>
      </c>
      <c r="E219" s="14">
        <v>3549</v>
      </c>
      <c r="F219" s="15">
        <v>3</v>
      </c>
    </row>
    <row r="220" spans="1:6" x14ac:dyDescent="0.3">
      <c r="A220" t="s">
        <v>26</v>
      </c>
      <c r="B220" t="s">
        <v>20</v>
      </c>
      <c r="C220" t="s">
        <v>42</v>
      </c>
      <c r="D220" s="1">
        <v>966</v>
      </c>
      <c r="E220" s="1">
        <v>966</v>
      </c>
      <c r="F220" s="2">
        <v>198</v>
      </c>
    </row>
    <row r="221" spans="1:6" x14ac:dyDescent="0.3">
      <c r="A221" s="5" t="s">
        <v>28</v>
      </c>
      <c r="B221" s="5" t="s">
        <v>20</v>
      </c>
      <c r="C221" s="5" t="s">
        <v>18</v>
      </c>
      <c r="D221" s="14">
        <v>385</v>
      </c>
      <c r="E221" s="14">
        <v>385</v>
      </c>
      <c r="F221" s="15">
        <v>249</v>
      </c>
    </row>
    <row r="222" spans="1:6" x14ac:dyDescent="0.3">
      <c r="A222" t="s">
        <v>19</v>
      </c>
      <c r="B222" t="s">
        <v>33</v>
      </c>
      <c r="C222" t="s">
        <v>32</v>
      </c>
      <c r="D222" s="1">
        <v>2219</v>
      </c>
      <c r="E222" s="1">
        <v>2219</v>
      </c>
      <c r="F222" s="2">
        <v>75</v>
      </c>
    </row>
    <row r="223" spans="1:6" x14ac:dyDescent="0.3">
      <c r="A223" s="5" t="s">
        <v>14</v>
      </c>
      <c r="B223" s="5" t="s">
        <v>17</v>
      </c>
      <c r="C223" s="5" t="s">
        <v>13</v>
      </c>
      <c r="D223" s="14">
        <v>2954</v>
      </c>
      <c r="E223" s="14">
        <v>2954</v>
      </c>
      <c r="F223" s="15">
        <v>189</v>
      </c>
    </row>
    <row r="224" spans="1:6" x14ac:dyDescent="0.3">
      <c r="A224" t="s">
        <v>26</v>
      </c>
      <c r="B224" t="s">
        <v>17</v>
      </c>
      <c r="C224" t="s">
        <v>13</v>
      </c>
      <c r="D224" s="1">
        <v>280</v>
      </c>
      <c r="E224" s="1">
        <v>280</v>
      </c>
      <c r="F224" s="2">
        <v>87</v>
      </c>
    </row>
    <row r="225" spans="1:6" x14ac:dyDescent="0.3">
      <c r="A225" s="5" t="s">
        <v>16</v>
      </c>
      <c r="B225" s="5" t="s">
        <v>17</v>
      </c>
      <c r="C225" s="5" t="s">
        <v>10</v>
      </c>
      <c r="D225" s="14">
        <v>6118</v>
      </c>
      <c r="E225" s="14">
        <v>6118</v>
      </c>
      <c r="F225" s="15">
        <v>174</v>
      </c>
    </row>
    <row r="226" spans="1:6" x14ac:dyDescent="0.3">
      <c r="A226" t="s">
        <v>29</v>
      </c>
      <c r="B226" t="s">
        <v>20</v>
      </c>
      <c r="C226" t="s">
        <v>40</v>
      </c>
      <c r="D226" s="1">
        <v>4802</v>
      </c>
      <c r="E226" s="1">
        <v>4802</v>
      </c>
      <c r="F226" s="2">
        <v>36</v>
      </c>
    </row>
    <row r="227" spans="1:6" x14ac:dyDescent="0.3">
      <c r="A227" s="5" t="s">
        <v>14</v>
      </c>
      <c r="B227" s="5" t="s">
        <v>23</v>
      </c>
      <c r="C227" s="5" t="s">
        <v>41</v>
      </c>
      <c r="D227" s="14">
        <v>4137</v>
      </c>
      <c r="E227" s="14">
        <v>4137</v>
      </c>
      <c r="F227" s="15">
        <v>60</v>
      </c>
    </row>
    <row r="228" spans="1:6" x14ac:dyDescent="0.3">
      <c r="A228" t="s">
        <v>30</v>
      </c>
      <c r="B228" t="s">
        <v>12</v>
      </c>
      <c r="C228" t="s">
        <v>37</v>
      </c>
      <c r="D228" s="1">
        <v>2023</v>
      </c>
      <c r="E228" s="1">
        <v>2023</v>
      </c>
      <c r="F228" s="2">
        <v>78</v>
      </c>
    </row>
    <row r="229" spans="1:6" x14ac:dyDescent="0.3">
      <c r="A229" s="5" t="s">
        <v>14</v>
      </c>
      <c r="B229" s="5" t="s">
        <v>17</v>
      </c>
      <c r="C229" s="5" t="s">
        <v>10</v>
      </c>
      <c r="D229" s="14">
        <v>9051</v>
      </c>
      <c r="E229" s="14">
        <v>9051</v>
      </c>
      <c r="F229" s="15">
        <v>57</v>
      </c>
    </row>
    <row r="230" spans="1:6" x14ac:dyDescent="0.3">
      <c r="A230" t="s">
        <v>14</v>
      </c>
      <c r="B230" t="s">
        <v>9</v>
      </c>
      <c r="C230" t="s">
        <v>43</v>
      </c>
      <c r="D230" s="1">
        <v>2919</v>
      </c>
      <c r="E230" s="1">
        <v>2919</v>
      </c>
      <c r="F230" s="2">
        <v>45</v>
      </c>
    </row>
    <row r="231" spans="1:6" x14ac:dyDescent="0.3">
      <c r="A231" s="5" t="s">
        <v>16</v>
      </c>
      <c r="B231" s="5" t="s">
        <v>23</v>
      </c>
      <c r="C231" s="5" t="s">
        <v>25</v>
      </c>
      <c r="D231" s="14">
        <v>5915</v>
      </c>
      <c r="E231" s="14">
        <v>5915</v>
      </c>
      <c r="F231" s="15">
        <v>3</v>
      </c>
    </row>
    <row r="232" spans="1:6" x14ac:dyDescent="0.3">
      <c r="A232" t="s">
        <v>38</v>
      </c>
      <c r="B232" t="s">
        <v>12</v>
      </c>
      <c r="C232" t="s">
        <v>40</v>
      </c>
      <c r="D232" s="1">
        <v>2562</v>
      </c>
      <c r="E232" s="1">
        <v>2562</v>
      </c>
      <c r="F232" s="2">
        <v>6</v>
      </c>
    </row>
    <row r="233" spans="1:6" x14ac:dyDescent="0.3">
      <c r="A233" s="5" t="s">
        <v>28</v>
      </c>
      <c r="B233" s="5" t="s">
        <v>9</v>
      </c>
      <c r="C233" s="5" t="s">
        <v>21</v>
      </c>
      <c r="D233" s="14">
        <v>8813</v>
      </c>
      <c r="E233" s="14">
        <v>8813</v>
      </c>
      <c r="F233" s="15">
        <v>21</v>
      </c>
    </row>
    <row r="234" spans="1:6" x14ac:dyDescent="0.3">
      <c r="A234" t="s">
        <v>28</v>
      </c>
      <c r="B234" t="s">
        <v>17</v>
      </c>
      <c r="C234" t="s">
        <v>18</v>
      </c>
      <c r="D234" s="1">
        <v>6111</v>
      </c>
      <c r="E234" s="1">
        <v>6111</v>
      </c>
      <c r="F234" s="2">
        <v>3</v>
      </c>
    </row>
    <row r="235" spans="1:6" x14ac:dyDescent="0.3">
      <c r="A235" s="5" t="s">
        <v>11</v>
      </c>
      <c r="B235" s="5" t="s">
        <v>33</v>
      </c>
      <c r="C235" s="5" t="s">
        <v>24</v>
      </c>
      <c r="D235" s="14">
        <v>3507</v>
      </c>
      <c r="E235" s="14">
        <v>3507</v>
      </c>
      <c r="F235" s="15">
        <v>288</v>
      </c>
    </row>
    <row r="236" spans="1:6" x14ac:dyDescent="0.3">
      <c r="A236" t="s">
        <v>19</v>
      </c>
      <c r="B236" t="s">
        <v>17</v>
      </c>
      <c r="C236" t="s">
        <v>34</v>
      </c>
      <c r="D236" s="1">
        <v>4319</v>
      </c>
      <c r="E236" s="1">
        <v>4319</v>
      </c>
      <c r="F236" s="2">
        <v>30</v>
      </c>
    </row>
    <row r="237" spans="1:6" x14ac:dyDescent="0.3">
      <c r="A237" s="5" t="s">
        <v>8</v>
      </c>
      <c r="B237" s="5" t="s">
        <v>23</v>
      </c>
      <c r="C237" s="5" t="s">
        <v>45</v>
      </c>
      <c r="D237" s="14">
        <v>609</v>
      </c>
      <c r="E237" s="14">
        <v>609</v>
      </c>
      <c r="F237" s="15">
        <v>87</v>
      </c>
    </row>
    <row r="238" spans="1:6" x14ac:dyDescent="0.3">
      <c r="A238" t="s">
        <v>8</v>
      </c>
      <c r="B238" t="s">
        <v>20</v>
      </c>
      <c r="C238" t="s">
        <v>42</v>
      </c>
      <c r="D238" s="1">
        <v>6370</v>
      </c>
      <c r="E238" s="1">
        <v>6370</v>
      </c>
      <c r="F238" s="2">
        <v>30</v>
      </c>
    </row>
    <row r="239" spans="1:6" x14ac:dyDescent="0.3">
      <c r="A239" s="5" t="s">
        <v>28</v>
      </c>
      <c r="B239" s="5" t="s">
        <v>23</v>
      </c>
      <c r="C239" s="5" t="s">
        <v>39</v>
      </c>
      <c r="D239" s="14">
        <v>5474</v>
      </c>
      <c r="E239" s="14">
        <v>5474</v>
      </c>
      <c r="F239" s="15">
        <v>168</v>
      </c>
    </row>
    <row r="240" spans="1:6" x14ac:dyDescent="0.3">
      <c r="A240" t="s">
        <v>8</v>
      </c>
      <c r="B240" t="s">
        <v>17</v>
      </c>
      <c r="C240" t="s">
        <v>42</v>
      </c>
      <c r="D240" s="1">
        <v>3164</v>
      </c>
      <c r="E240" s="1">
        <v>3164</v>
      </c>
      <c r="F240" s="2">
        <v>306</v>
      </c>
    </row>
    <row r="241" spans="1:6" x14ac:dyDescent="0.3">
      <c r="A241" s="5" t="s">
        <v>19</v>
      </c>
      <c r="B241" s="5" t="s">
        <v>12</v>
      </c>
      <c r="C241" s="5" t="s">
        <v>15</v>
      </c>
      <c r="D241" s="14">
        <v>1302</v>
      </c>
      <c r="E241" s="14">
        <v>1302</v>
      </c>
      <c r="F241" s="15">
        <v>402</v>
      </c>
    </row>
    <row r="242" spans="1:6" x14ac:dyDescent="0.3">
      <c r="A242" t="s">
        <v>30</v>
      </c>
      <c r="B242" t="s">
        <v>9</v>
      </c>
      <c r="C242" t="s">
        <v>43</v>
      </c>
      <c r="D242" s="1">
        <v>7308</v>
      </c>
      <c r="E242" s="1">
        <v>7308</v>
      </c>
      <c r="F242" s="2">
        <v>327</v>
      </c>
    </row>
    <row r="243" spans="1:6" x14ac:dyDescent="0.3">
      <c r="A243" s="5" t="s">
        <v>8</v>
      </c>
      <c r="B243" s="5" t="s">
        <v>9</v>
      </c>
      <c r="C243" s="5" t="s">
        <v>42</v>
      </c>
      <c r="D243" s="14">
        <v>6132</v>
      </c>
      <c r="E243" s="14">
        <v>6132</v>
      </c>
      <c r="F243" s="15">
        <v>93</v>
      </c>
    </row>
    <row r="244" spans="1:6" x14ac:dyDescent="0.3">
      <c r="A244" t="s">
        <v>38</v>
      </c>
      <c r="B244" t="s">
        <v>12</v>
      </c>
      <c r="C244" t="s">
        <v>27</v>
      </c>
      <c r="D244" s="1">
        <v>3472</v>
      </c>
      <c r="E244" s="1">
        <v>3472</v>
      </c>
      <c r="F244" s="2">
        <v>96</v>
      </c>
    </row>
    <row r="245" spans="1:6" x14ac:dyDescent="0.3">
      <c r="A245" s="5" t="s">
        <v>11</v>
      </c>
      <c r="B245" s="5" t="s">
        <v>20</v>
      </c>
      <c r="C245" s="5" t="s">
        <v>18</v>
      </c>
      <c r="D245" s="14">
        <v>9660</v>
      </c>
      <c r="E245" s="14">
        <v>9660</v>
      </c>
      <c r="F245" s="15">
        <v>27</v>
      </c>
    </row>
    <row r="246" spans="1:6" x14ac:dyDescent="0.3">
      <c r="A246" t="s">
        <v>14</v>
      </c>
      <c r="B246" t="s">
        <v>23</v>
      </c>
      <c r="C246" t="s">
        <v>45</v>
      </c>
      <c r="D246" s="1">
        <v>2436</v>
      </c>
      <c r="E246" s="1">
        <v>2436</v>
      </c>
      <c r="F246" s="2">
        <v>99</v>
      </c>
    </row>
    <row r="247" spans="1:6" x14ac:dyDescent="0.3">
      <c r="A247" s="5" t="s">
        <v>14</v>
      </c>
      <c r="B247" s="5" t="s">
        <v>23</v>
      </c>
      <c r="C247" s="5" t="s">
        <v>22</v>
      </c>
      <c r="D247" s="14">
        <v>9506</v>
      </c>
      <c r="E247" s="14">
        <v>9506</v>
      </c>
      <c r="F247" s="15">
        <v>87</v>
      </c>
    </row>
    <row r="248" spans="1:6" x14ac:dyDescent="0.3">
      <c r="A248" t="s">
        <v>38</v>
      </c>
      <c r="B248" t="s">
        <v>9</v>
      </c>
      <c r="C248" t="s">
        <v>44</v>
      </c>
      <c r="D248" s="1">
        <v>245</v>
      </c>
      <c r="E248" s="1">
        <v>245</v>
      </c>
      <c r="F248" s="2">
        <v>288</v>
      </c>
    </row>
    <row r="249" spans="1:6" x14ac:dyDescent="0.3">
      <c r="A249" s="5" t="s">
        <v>11</v>
      </c>
      <c r="B249" s="5" t="s">
        <v>12</v>
      </c>
      <c r="C249" s="5" t="s">
        <v>36</v>
      </c>
      <c r="D249" s="14">
        <v>2702</v>
      </c>
      <c r="E249" s="14">
        <v>2702</v>
      </c>
      <c r="F249" s="15">
        <v>363</v>
      </c>
    </row>
    <row r="250" spans="1:6" x14ac:dyDescent="0.3">
      <c r="A250" t="s">
        <v>38</v>
      </c>
      <c r="B250" t="s">
        <v>33</v>
      </c>
      <c r="C250" t="s">
        <v>31</v>
      </c>
      <c r="D250" s="1">
        <v>700</v>
      </c>
      <c r="E250" s="1">
        <v>700</v>
      </c>
      <c r="F250" s="2">
        <v>87</v>
      </c>
    </row>
    <row r="251" spans="1:6" x14ac:dyDescent="0.3">
      <c r="A251" s="5" t="s">
        <v>19</v>
      </c>
      <c r="B251" s="5" t="s">
        <v>33</v>
      </c>
      <c r="C251" s="5" t="s">
        <v>31</v>
      </c>
      <c r="D251" s="14">
        <v>3759</v>
      </c>
      <c r="E251" s="14">
        <v>3759</v>
      </c>
      <c r="F251" s="15">
        <v>150</v>
      </c>
    </row>
    <row r="252" spans="1:6" x14ac:dyDescent="0.3">
      <c r="A252" t="s">
        <v>29</v>
      </c>
      <c r="B252" t="s">
        <v>12</v>
      </c>
      <c r="C252" t="s">
        <v>31</v>
      </c>
      <c r="D252" s="1">
        <v>1589</v>
      </c>
      <c r="E252" s="1">
        <v>1589</v>
      </c>
      <c r="F252" s="2">
        <v>303</v>
      </c>
    </row>
    <row r="253" spans="1:6" x14ac:dyDescent="0.3">
      <c r="A253" s="5" t="s">
        <v>26</v>
      </c>
      <c r="B253" s="5" t="s">
        <v>12</v>
      </c>
      <c r="C253" s="5" t="s">
        <v>43</v>
      </c>
      <c r="D253" s="14">
        <v>5194</v>
      </c>
      <c r="E253" s="14">
        <v>5194</v>
      </c>
      <c r="F253" s="15">
        <v>288</v>
      </c>
    </row>
    <row r="254" spans="1:6" x14ac:dyDescent="0.3">
      <c r="A254" t="s">
        <v>38</v>
      </c>
      <c r="B254" t="s">
        <v>17</v>
      </c>
      <c r="C254" t="s">
        <v>34</v>
      </c>
      <c r="D254" s="1">
        <v>945</v>
      </c>
      <c r="E254" s="1">
        <v>945</v>
      </c>
      <c r="F254" s="2">
        <v>75</v>
      </c>
    </row>
    <row r="255" spans="1:6" x14ac:dyDescent="0.3">
      <c r="A255" s="5" t="s">
        <v>8</v>
      </c>
      <c r="B255" s="5" t="s">
        <v>23</v>
      </c>
      <c r="C255" s="5" t="s">
        <v>24</v>
      </c>
      <c r="D255" s="14">
        <v>1988</v>
      </c>
      <c r="E255" s="14">
        <v>1988</v>
      </c>
      <c r="F255" s="15">
        <v>39</v>
      </c>
    </row>
    <row r="256" spans="1:6" x14ac:dyDescent="0.3">
      <c r="A256" t="s">
        <v>19</v>
      </c>
      <c r="B256" t="s">
        <v>33</v>
      </c>
      <c r="C256" t="s">
        <v>13</v>
      </c>
      <c r="D256" s="1">
        <v>6734</v>
      </c>
      <c r="E256" s="1">
        <v>6734</v>
      </c>
      <c r="F256" s="2">
        <v>123</v>
      </c>
    </row>
    <row r="257" spans="1:6" x14ac:dyDescent="0.3">
      <c r="A257" s="5" t="s">
        <v>8</v>
      </c>
      <c r="B257" s="5" t="s">
        <v>17</v>
      </c>
      <c r="C257" s="5" t="s">
        <v>15</v>
      </c>
      <c r="D257" s="14">
        <v>217</v>
      </c>
      <c r="E257" s="14">
        <v>217</v>
      </c>
      <c r="F257" s="15">
        <v>36</v>
      </c>
    </row>
    <row r="258" spans="1:6" x14ac:dyDescent="0.3">
      <c r="A258" t="s">
        <v>28</v>
      </c>
      <c r="B258" t="s">
        <v>33</v>
      </c>
      <c r="C258" t="s">
        <v>25</v>
      </c>
      <c r="D258" s="1">
        <v>6279</v>
      </c>
      <c r="E258" s="1">
        <v>6279</v>
      </c>
      <c r="F258" s="2">
        <v>237</v>
      </c>
    </row>
    <row r="259" spans="1:6" x14ac:dyDescent="0.3">
      <c r="A259" s="5" t="s">
        <v>8</v>
      </c>
      <c r="B259" s="5" t="s">
        <v>17</v>
      </c>
      <c r="C259" s="5" t="s">
        <v>34</v>
      </c>
      <c r="D259" s="14">
        <v>4424</v>
      </c>
      <c r="E259" s="14">
        <v>4424</v>
      </c>
      <c r="F259" s="15">
        <v>201</v>
      </c>
    </row>
    <row r="260" spans="1:6" x14ac:dyDescent="0.3">
      <c r="A260" t="s">
        <v>29</v>
      </c>
      <c r="B260" t="s">
        <v>17</v>
      </c>
      <c r="C260" t="s">
        <v>31</v>
      </c>
      <c r="D260" s="1">
        <v>189</v>
      </c>
      <c r="E260" s="1">
        <v>189</v>
      </c>
      <c r="F260" s="2">
        <v>48</v>
      </c>
    </row>
    <row r="261" spans="1:6" x14ac:dyDescent="0.3">
      <c r="A261" s="5" t="s">
        <v>28</v>
      </c>
      <c r="B261" s="5" t="s">
        <v>12</v>
      </c>
      <c r="C261" s="5" t="s">
        <v>25</v>
      </c>
      <c r="D261" s="14">
        <v>490</v>
      </c>
      <c r="E261" s="14">
        <v>490</v>
      </c>
      <c r="F261" s="15">
        <v>84</v>
      </c>
    </row>
    <row r="262" spans="1:6" x14ac:dyDescent="0.3">
      <c r="A262" t="s">
        <v>11</v>
      </c>
      <c r="B262" t="s">
        <v>9</v>
      </c>
      <c r="C262" t="s">
        <v>44</v>
      </c>
      <c r="D262" s="1">
        <v>434</v>
      </c>
      <c r="E262" s="1">
        <v>434</v>
      </c>
      <c r="F262" s="2">
        <v>87</v>
      </c>
    </row>
    <row r="263" spans="1:6" x14ac:dyDescent="0.3">
      <c r="A263" s="5" t="s">
        <v>26</v>
      </c>
      <c r="B263" s="5" t="s">
        <v>23</v>
      </c>
      <c r="C263" s="5" t="s">
        <v>10</v>
      </c>
      <c r="D263" s="14">
        <v>10129</v>
      </c>
      <c r="E263" s="14">
        <v>10129</v>
      </c>
      <c r="F263" s="15">
        <v>312</v>
      </c>
    </row>
    <row r="264" spans="1:6" x14ac:dyDescent="0.3">
      <c r="A264" t="s">
        <v>30</v>
      </c>
      <c r="B264" t="s">
        <v>20</v>
      </c>
      <c r="C264" t="s">
        <v>43</v>
      </c>
      <c r="D264" s="1">
        <v>1652</v>
      </c>
      <c r="E264" s="1">
        <v>1652</v>
      </c>
      <c r="F264" s="2">
        <v>102</v>
      </c>
    </row>
    <row r="265" spans="1:6" x14ac:dyDescent="0.3">
      <c r="A265" s="5" t="s">
        <v>11</v>
      </c>
      <c r="B265" s="5" t="s">
        <v>23</v>
      </c>
      <c r="C265" s="5" t="s">
        <v>44</v>
      </c>
      <c r="D265" s="14">
        <v>6433</v>
      </c>
      <c r="E265" s="14">
        <v>6433</v>
      </c>
      <c r="F265" s="15">
        <v>78</v>
      </c>
    </row>
    <row r="266" spans="1:6" x14ac:dyDescent="0.3">
      <c r="A266" t="s">
        <v>30</v>
      </c>
      <c r="B266" t="s">
        <v>33</v>
      </c>
      <c r="C266" t="s">
        <v>37</v>
      </c>
      <c r="D266" s="1">
        <v>2212</v>
      </c>
      <c r="E266" s="1">
        <v>2212</v>
      </c>
      <c r="F266" s="2">
        <v>117</v>
      </c>
    </row>
    <row r="267" spans="1:6" x14ac:dyDescent="0.3">
      <c r="A267" s="5" t="s">
        <v>16</v>
      </c>
      <c r="B267" s="5" t="s">
        <v>12</v>
      </c>
      <c r="C267" s="5" t="s">
        <v>39</v>
      </c>
      <c r="D267" s="14">
        <v>609</v>
      </c>
      <c r="E267" s="14">
        <v>609</v>
      </c>
      <c r="F267" s="15">
        <v>99</v>
      </c>
    </row>
    <row r="268" spans="1:6" x14ac:dyDescent="0.3">
      <c r="A268" t="s">
        <v>8</v>
      </c>
      <c r="B268" t="s">
        <v>12</v>
      </c>
      <c r="C268" t="s">
        <v>41</v>
      </c>
      <c r="D268" s="1">
        <v>1638</v>
      </c>
      <c r="E268" s="1">
        <v>1638</v>
      </c>
      <c r="F268" s="2">
        <v>48</v>
      </c>
    </row>
    <row r="269" spans="1:6" x14ac:dyDescent="0.3">
      <c r="A269" s="5" t="s">
        <v>26</v>
      </c>
      <c r="B269" s="5" t="s">
        <v>33</v>
      </c>
      <c r="C269" s="5" t="s">
        <v>40</v>
      </c>
      <c r="D269" s="14">
        <v>3829</v>
      </c>
      <c r="E269" s="14">
        <v>3829</v>
      </c>
      <c r="F269" s="15">
        <v>24</v>
      </c>
    </row>
    <row r="270" spans="1:6" x14ac:dyDescent="0.3">
      <c r="A270" t="s">
        <v>8</v>
      </c>
      <c r="B270" t="s">
        <v>20</v>
      </c>
      <c r="C270" t="s">
        <v>40</v>
      </c>
      <c r="D270" s="1">
        <v>5775</v>
      </c>
      <c r="E270" s="1">
        <v>5775</v>
      </c>
      <c r="F270" s="2">
        <v>42</v>
      </c>
    </row>
    <row r="271" spans="1:6" x14ac:dyDescent="0.3">
      <c r="A271" s="5" t="s">
        <v>19</v>
      </c>
      <c r="B271" s="5" t="s">
        <v>12</v>
      </c>
      <c r="C271" s="5" t="s">
        <v>36</v>
      </c>
      <c r="D271" s="14">
        <v>1071</v>
      </c>
      <c r="E271" s="14">
        <v>1071</v>
      </c>
      <c r="F271" s="15">
        <v>270</v>
      </c>
    </row>
    <row r="272" spans="1:6" x14ac:dyDescent="0.3">
      <c r="A272" t="s">
        <v>11</v>
      </c>
      <c r="B272" t="s">
        <v>17</v>
      </c>
      <c r="C272" t="s">
        <v>37</v>
      </c>
      <c r="D272" s="1">
        <v>5019</v>
      </c>
      <c r="E272" s="1">
        <v>5019</v>
      </c>
      <c r="F272" s="2">
        <v>150</v>
      </c>
    </row>
    <row r="273" spans="1:6" x14ac:dyDescent="0.3">
      <c r="A273" s="5" t="s">
        <v>29</v>
      </c>
      <c r="B273" s="5" t="s">
        <v>9</v>
      </c>
      <c r="C273" s="5" t="s">
        <v>40</v>
      </c>
      <c r="D273" s="14">
        <v>2863</v>
      </c>
      <c r="E273" s="14">
        <v>2863</v>
      </c>
      <c r="F273" s="15">
        <v>42</v>
      </c>
    </row>
    <row r="274" spans="1:6" x14ac:dyDescent="0.3">
      <c r="A274" t="s">
        <v>8</v>
      </c>
      <c r="B274" t="s">
        <v>12</v>
      </c>
      <c r="C274" t="s">
        <v>35</v>
      </c>
      <c r="D274" s="1">
        <v>1617</v>
      </c>
      <c r="E274" s="1">
        <v>1617</v>
      </c>
      <c r="F274" s="2">
        <v>126</v>
      </c>
    </row>
    <row r="275" spans="1:6" x14ac:dyDescent="0.3">
      <c r="A275" s="5" t="s">
        <v>19</v>
      </c>
      <c r="B275" s="5" t="s">
        <v>9</v>
      </c>
      <c r="C275" s="5" t="s">
        <v>45</v>
      </c>
      <c r="D275" s="14">
        <v>6818</v>
      </c>
      <c r="E275" s="14">
        <v>6818</v>
      </c>
      <c r="F275" s="15">
        <v>6</v>
      </c>
    </row>
    <row r="276" spans="1:6" x14ac:dyDescent="0.3">
      <c r="A276" t="s">
        <v>30</v>
      </c>
      <c r="B276" t="s">
        <v>12</v>
      </c>
      <c r="C276" t="s">
        <v>40</v>
      </c>
      <c r="D276" s="1">
        <v>6657</v>
      </c>
      <c r="E276" s="1">
        <v>6657</v>
      </c>
      <c r="F276" s="2">
        <v>276</v>
      </c>
    </row>
    <row r="277" spans="1:6" x14ac:dyDescent="0.3">
      <c r="A277" s="5" t="s">
        <v>30</v>
      </c>
      <c r="B277" s="5" t="s">
        <v>33</v>
      </c>
      <c r="C277" s="5" t="s">
        <v>31</v>
      </c>
      <c r="D277" s="14">
        <v>2919</v>
      </c>
      <c r="E277" s="14">
        <v>2919</v>
      </c>
      <c r="F277" s="15">
        <v>93</v>
      </c>
    </row>
    <row r="278" spans="1:6" x14ac:dyDescent="0.3">
      <c r="A278" t="s">
        <v>29</v>
      </c>
      <c r="B278" t="s">
        <v>17</v>
      </c>
      <c r="C278" t="s">
        <v>24</v>
      </c>
      <c r="D278" s="1">
        <v>3094</v>
      </c>
      <c r="E278" s="1">
        <v>3094</v>
      </c>
      <c r="F278" s="2">
        <v>246</v>
      </c>
    </row>
    <row r="279" spans="1:6" x14ac:dyDescent="0.3">
      <c r="A279" s="5" t="s">
        <v>19</v>
      </c>
      <c r="B279" s="5" t="s">
        <v>20</v>
      </c>
      <c r="C279" s="5" t="s">
        <v>41</v>
      </c>
      <c r="D279" s="14">
        <v>2989</v>
      </c>
      <c r="E279" s="14">
        <v>2989</v>
      </c>
      <c r="F279" s="15">
        <v>3</v>
      </c>
    </row>
    <row r="280" spans="1:6" x14ac:dyDescent="0.3">
      <c r="A280" t="s">
        <v>11</v>
      </c>
      <c r="B280" t="s">
        <v>23</v>
      </c>
      <c r="C280" t="s">
        <v>42</v>
      </c>
      <c r="D280" s="1">
        <v>2268</v>
      </c>
      <c r="E280" s="1">
        <v>2268</v>
      </c>
      <c r="F280" s="2">
        <v>63</v>
      </c>
    </row>
    <row r="281" spans="1:6" x14ac:dyDescent="0.3">
      <c r="A281" s="5" t="s">
        <v>28</v>
      </c>
      <c r="B281" s="5" t="s">
        <v>12</v>
      </c>
      <c r="C281" s="5" t="s">
        <v>24</v>
      </c>
      <c r="D281" s="14">
        <v>4753</v>
      </c>
      <c r="E281" s="14">
        <v>4753</v>
      </c>
      <c r="F281" s="15">
        <v>246</v>
      </c>
    </row>
    <row r="282" spans="1:6" x14ac:dyDescent="0.3">
      <c r="A282" t="s">
        <v>29</v>
      </c>
      <c r="B282" t="s">
        <v>33</v>
      </c>
      <c r="C282" t="s">
        <v>39</v>
      </c>
      <c r="D282" s="1">
        <v>7511</v>
      </c>
      <c r="E282" s="1">
        <v>7511</v>
      </c>
      <c r="F282" s="2">
        <v>120</v>
      </c>
    </row>
    <row r="283" spans="1:6" x14ac:dyDescent="0.3">
      <c r="A283" s="5" t="s">
        <v>29</v>
      </c>
      <c r="B283" s="5" t="s">
        <v>23</v>
      </c>
      <c r="C283" s="5" t="s">
        <v>24</v>
      </c>
      <c r="D283" s="14">
        <v>4326</v>
      </c>
      <c r="E283" s="14">
        <v>4326</v>
      </c>
      <c r="F283" s="15">
        <v>348</v>
      </c>
    </row>
    <row r="284" spans="1:6" x14ac:dyDescent="0.3">
      <c r="A284" t="s">
        <v>16</v>
      </c>
      <c r="B284" t="s">
        <v>33</v>
      </c>
      <c r="C284" t="s">
        <v>37</v>
      </c>
      <c r="D284" s="1">
        <v>4935</v>
      </c>
      <c r="E284" s="1">
        <v>4935</v>
      </c>
      <c r="F284" s="2">
        <v>126</v>
      </c>
    </row>
    <row r="285" spans="1:6" x14ac:dyDescent="0.3">
      <c r="A285" s="5" t="s">
        <v>19</v>
      </c>
      <c r="B285" s="5" t="s">
        <v>12</v>
      </c>
      <c r="C285" s="5" t="s">
        <v>10</v>
      </c>
      <c r="D285" s="14">
        <v>4781</v>
      </c>
      <c r="E285" s="14">
        <v>4781</v>
      </c>
      <c r="F285" s="15">
        <v>123</v>
      </c>
    </row>
    <row r="286" spans="1:6" x14ac:dyDescent="0.3">
      <c r="A286" t="s">
        <v>28</v>
      </c>
      <c r="B286" t="s">
        <v>23</v>
      </c>
      <c r="C286" t="s">
        <v>21</v>
      </c>
      <c r="D286" s="1">
        <v>7483</v>
      </c>
      <c r="E286" s="1">
        <v>7483</v>
      </c>
      <c r="F286" s="2">
        <v>45</v>
      </c>
    </row>
    <row r="287" spans="1:6" x14ac:dyDescent="0.3">
      <c r="A287" s="5" t="s">
        <v>38</v>
      </c>
      <c r="B287" s="5" t="s">
        <v>23</v>
      </c>
      <c r="C287" s="5" t="s">
        <v>15</v>
      </c>
      <c r="D287" s="14">
        <v>6860</v>
      </c>
      <c r="E287" s="14">
        <v>6860</v>
      </c>
      <c r="F287" s="15">
        <v>126</v>
      </c>
    </row>
    <row r="288" spans="1:6" x14ac:dyDescent="0.3">
      <c r="A288" t="s">
        <v>8</v>
      </c>
      <c r="B288" t="s">
        <v>9</v>
      </c>
      <c r="C288" t="s">
        <v>35</v>
      </c>
      <c r="D288" s="1">
        <v>9002</v>
      </c>
      <c r="E288" s="1">
        <v>9002</v>
      </c>
      <c r="F288" s="2">
        <v>72</v>
      </c>
    </row>
    <row r="289" spans="1:6" x14ac:dyDescent="0.3">
      <c r="A289" s="5" t="s">
        <v>19</v>
      </c>
      <c r="B289" s="5" t="s">
        <v>17</v>
      </c>
      <c r="C289" s="5" t="s">
        <v>35</v>
      </c>
      <c r="D289" s="14">
        <v>1400</v>
      </c>
      <c r="E289" s="14">
        <v>1400</v>
      </c>
      <c r="F289" s="15">
        <v>135</v>
      </c>
    </row>
    <row r="290" spans="1:6" x14ac:dyDescent="0.3">
      <c r="A290" t="s">
        <v>38</v>
      </c>
      <c r="B290" t="s">
        <v>33</v>
      </c>
      <c r="C290" t="s">
        <v>25</v>
      </c>
      <c r="D290" s="1">
        <v>4053</v>
      </c>
      <c r="E290" s="1">
        <v>4053</v>
      </c>
      <c r="F290" s="2">
        <v>24</v>
      </c>
    </row>
    <row r="291" spans="1:6" x14ac:dyDescent="0.3">
      <c r="A291" s="5" t="s">
        <v>26</v>
      </c>
      <c r="B291" s="5" t="s">
        <v>17</v>
      </c>
      <c r="C291" s="5" t="s">
        <v>24</v>
      </c>
      <c r="D291" s="14">
        <v>2149</v>
      </c>
      <c r="E291" s="14">
        <v>2149</v>
      </c>
      <c r="F291" s="15">
        <v>117</v>
      </c>
    </row>
    <row r="292" spans="1:6" x14ac:dyDescent="0.3">
      <c r="A292" t="s">
        <v>30</v>
      </c>
      <c r="B292" t="s">
        <v>20</v>
      </c>
      <c r="C292" t="s">
        <v>35</v>
      </c>
      <c r="D292" s="1">
        <v>3640</v>
      </c>
      <c r="E292" s="1">
        <v>3640</v>
      </c>
      <c r="F292" s="2">
        <v>51</v>
      </c>
    </row>
    <row r="293" spans="1:6" x14ac:dyDescent="0.3">
      <c r="A293" s="5" t="s">
        <v>29</v>
      </c>
      <c r="B293" s="5" t="s">
        <v>20</v>
      </c>
      <c r="C293" s="5" t="s">
        <v>37</v>
      </c>
      <c r="D293" s="14">
        <v>630</v>
      </c>
      <c r="E293" s="14">
        <v>630</v>
      </c>
      <c r="F293" s="15">
        <v>36</v>
      </c>
    </row>
    <row r="294" spans="1:6" x14ac:dyDescent="0.3">
      <c r="A294" t="s">
        <v>14</v>
      </c>
      <c r="B294" t="s">
        <v>12</v>
      </c>
      <c r="C294" t="s">
        <v>42</v>
      </c>
      <c r="D294" s="1">
        <v>2429</v>
      </c>
      <c r="E294" s="1">
        <v>2429</v>
      </c>
      <c r="F294" s="2">
        <v>144</v>
      </c>
    </row>
    <row r="295" spans="1:6" x14ac:dyDescent="0.3">
      <c r="A295" s="5" t="s">
        <v>14</v>
      </c>
      <c r="B295" s="5" t="s">
        <v>17</v>
      </c>
      <c r="C295" s="5" t="s">
        <v>21</v>
      </c>
      <c r="D295" s="14">
        <v>2142</v>
      </c>
      <c r="E295" s="14">
        <v>2142</v>
      </c>
      <c r="F295" s="15">
        <v>114</v>
      </c>
    </row>
    <row r="296" spans="1:6" x14ac:dyDescent="0.3">
      <c r="A296" t="s">
        <v>26</v>
      </c>
      <c r="B296" t="s">
        <v>9</v>
      </c>
      <c r="C296" t="s">
        <v>10</v>
      </c>
      <c r="D296" s="1">
        <v>6454</v>
      </c>
      <c r="E296" s="1">
        <v>6454</v>
      </c>
      <c r="F296" s="2">
        <v>54</v>
      </c>
    </row>
    <row r="297" spans="1:6" x14ac:dyDescent="0.3">
      <c r="A297" s="5" t="s">
        <v>26</v>
      </c>
      <c r="B297" s="5" t="s">
        <v>9</v>
      </c>
      <c r="C297" s="5" t="s">
        <v>32</v>
      </c>
      <c r="D297" s="14">
        <v>4487</v>
      </c>
      <c r="E297" s="14">
        <v>4487</v>
      </c>
      <c r="F297" s="15">
        <v>333</v>
      </c>
    </row>
    <row r="298" spans="1:6" x14ac:dyDescent="0.3">
      <c r="A298" t="s">
        <v>30</v>
      </c>
      <c r="B298" t="s">
        <v>9</v>
      </c>
      <c r="C298" t="s">
        <v>15</v>
      </c>
      <c r="D298" s="1">
        <v>938</v>
      </c>
      <c r="E298" s="1">
        <v>938</v>
      </c>
      <c r="F298" s="2">
        <v>366</v>
      </c>
    </row>
    <row r="299" spans="1:6" x14ac:dyDescent="0.3">
      <c r="A299" s="5" t="s">
        <v>30</v>
      </c>
      <c r="B299" s="5" t="s">
        <v>23</v>
      </c>
      <c r="C299" s="5" t="s">
        <v>45</v>
      </c>
      <c r="D299" s="14">
        <v>8841</v>
      </c>
      <c r="E299" s="14">
        <v>8841</v>
      </c>
      <c r="F299" s="15">
        <v>303</v>
      </c>
    </row>
    <row r="300" spans="1:6" x14ac:dyDescent="0.3">
      <c r="A300" t="s">
        <v>29</v>
      </c>
      <c r="B300" t="s">
        <v>20</v>
      </c>
      <c r="C300" t="s">
        <v>22</v>
      </c>
      <c r="D300" s="1">
        <v>4018</v>
      </c>
      <c r="E300" s="1">
        <v>4018</v>
      </c>
      <c r="F300" s="2">
        <v>126</v>
      </c>
    </row>
    <row r="301" spans="1:6" x14ac:dyDescent="0.3">
      <c r="A301" s="5" t="s">
        <v>16</v>
      </c>
      <c r="B301" s="5" t="s">
        <v>9</v>
      </c>
      <c r="C301" s="5" t="s">
        <v>40</v>
      </c>
      <c r="D301" s="14">
        <v>714</v>
      </c>
      <c r="E301" s="14">
        <v>714</v>
      </c>
      <c r="F301" s="15">
        <v>231</v>
      </c>
    </row>
    <row r="302" spans="1:6" ht="15" thickBot="1" x14ac:dyDescent="0.35">
      <c r="A302" s="9" t="s">
        <v>14</v>
      </c>
      <c r="B302" s="9" t="s">
        <v>23</v>
      </c>
      <c r="C302" s="9" t="s">
        <v>21</v>
      </c>
      <c r="D302" s="16">
        <v>3850</v>
      </c>
      <c r="E302" s="16">
        <v>3850</v>
      </c>
      <c r="F302" s="17">
        <v>102</v>
      </c>
    </row>
  </sheetData>
  <conditionalFormatting sqref="D1:D1048576">
    <cfRule type="colorScale" priority="1">
      <colorScale>
        <cfvo type="min"/>
        <cfvo type="max"/>
        <color rgb="FFFFC000"/>
        <color rgb="FFFF0000"/>
      </colorScale>
    </cfRule>
  </conditionalFormatting>
  <conditionalFormatting sqref="E1:E1048576">
    <cfRule type="dataBar" priority="3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{63A9E539-8A43-446E-8717-1777432A820B}</x14:id>
        </ext>
      </extLst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{84CF06A0-CB05-4784-8EB9-2A8B7F5E06FD}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A9E539-8A43-446E-8717-1777432A82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4CF06A0-CB05-4784-8EB9-2A8B7F5E06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39E5-8095-4089-8CDB-B320DF87DDED}">
  <dimension ref="A1:F303"/>
  <sheetViews>
    <sheetView showGridLines="0" showRowColHeaders="0" zoomScale="86" workbookViewId="0">
      <selection activeCell="D3" sqref="D3"/>
    </sheetView>
  </sheetViews>
  <sheetFormatPr defaultRowHeight="14.4" x14ac:dyDescent="0.3"/>
  <cols>
    <col min="1" max="1" width="15.109375" bestFit="1" customWidth="1"/>
    <col min="2" max="2" width="11.5546875" bestFit="1" customWidth="1"/>
    <col min="3" max="3" width="20.21875" bestFit="1" customWidth="1"/>
    <col min="4" max="4" width="8" bestFit="1" customWidth="1"/>
  </cols>
  <sheetData>
    <row r="1" spans="1:6" ht="17.399999999999999" x14ac:dyDescent="0.3">
      <c r="A1" s="30" t="s">
        <v>60</v>
      </c>
      <c r="B1" s="30"/>
      <c r="C1" s="30"/>
      <c r="D1" s="30"/>
      <c r="E1" s="30"/>
      <c r="F1" s="30"/>
    </row>
    <row r="2" spans="1:6" ht="15" thickBot="1" x14ac:dyDescent="0.35"/>
    <row r="3" spans="1:6" ht="15" thickBot="1" x14ac:dyDescent="0.3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</row>
    <row r="4" spans="1:6" x14ac:dyDescent="0.3">
      <c r="A4" s="35" t="s">
        <v>28</v>
      </c>
      <c r="B4" s="35" t="s">
        <v>17</v>
      </c>
      <c r="C4" s="35" t="s">
        <v>32</v>
      </c>
      <c r="D4" s="36">
        <v>16184</v>
      </c>
      <c r="E4" s="37">
        <v>39</v>
      </c>
    </row>
    <row r="5" spans="1:6" x14ac:dyDescent="0.3">
      <c r="A5" t="s">
        <v>28</v>
      </c>
      <c r="B5" t="s">
        <v>33</v>
      </c>
      <c r="C5" t="s">
        <v>36</v>
      </c>
      <c r="D5" s="1">
        <v>15610</v>
      </c>
      <c r="E5" s="2">
        <v>339</v>
      </c>
    </row>
    <row r="6" spans="1:6" x14ac:dyDescent="0.3">
      <c r="A6" s="5" t="s">
        <v>14</v>
      </c>
      <c r="B6" s="5" t="s">
        <v>33</v>
      </c>
      <c r="C6" s="5" t="s">
        <v>43</v>
      </c>
      <c r="D6" s="14">
        <v>14329</v>
      </c>
      <c r="E6" s="15">
        <v>150</v>
      </c>
    </row>
    <row r="7" spans="1:6" x14ac:dyDescent="0.3">
      <c r="A7" t="s">
        <v>28</v>
      </c>
      <c r="B7" t="s">
        <v>12</v>
      </c>
      <c r="C7" t="s">
        <v>40</v>
      </c>
      <c r="D7" s="1">
        <v>13391</v>
      </c>
      <c r="E7" s="2">
        <v>201</v>
      </c>
    </row>
    <row r="8" spans="1:6" x14ac:dyDescent="0.3">
      <c r="A8" t="s">
        <v>38</v>
      </c>
      <c r="B8" t="s">
        <v>20</v>
      </c>
      <c r="C8" t="s">
        <v>22</v>
      </c>
      <c r="D8" s="1">
        <v>12950</v>
      </c>
      <c r="E8" s="2">
        <v>30</v>
      </c>
    </row>
    <row r="9" spans="1:6" x14ac:dyDescent="0.3">
      <c r="A9" s="5" t="s">
        <v>8</v>
      </c>
      <c r="B9" s="5" t="s">
        <v>12</v>
      </c>
      <c r="C9" s="5" t="s">
        <v>13</v>
      </c>
      <c r="D9" s="14">
        <v>12348</v>
      </c>
      <c r="E9" s="15">
        <v>234</v>
      </c>
    </row>
    <row r="10" spans="1:6" x14ac:dyDescent="0.3">
      <c r="A10" s="5" t="s">
        <v>29</v>
      </c>
      <c r="B10" s="5" t="s">
        <v>9</v>
      </c>
      <c r="C10" s="5" t="s">
        <v>18</v>
      </c>
      <c r="D10" s="14">
        <v>11571</v>
      </c>
      <c r="E10" s="15">
        <v>138</v>
      </c>
    </row>
    <row r="11" spans="1:6" x14ac:dyDescent="0.3">
      <c r="A11" t="s">
        <v>14</v>
      </c>
      <c r="B11" t="s">
        <v>17</v>
      </c>
      <c r="C11" t="s">
        <v>42</v>
      </c>
      <c r="D11" s="1">
        <v>11522</v>
      </c>
      <c r="E11" s="2">
        <v>204</v>
      </c>
    </row>
    <row r="12" spans="1:6" x14ac:dyDescent="0.3">
      <c r="A12" s="5" t="s">
        <v>29</v>
      </c>
      <c r="B12" s="5" t="s">
        <v>17</v>
      </c>
      <c r="C12" s="5" t="s">
        <v>32</v>
      </c>
      <c r="D12" s="14">
        <v>11417</v>
      </c>
      <c r="E12" s="15">
        <v>21</v>
      </c>
    </row>
    <row r="13" spans="1:6" x14ac:dyDescent="0.3">
      <c r="A13" t="s">
        <v>16</v>
      </c>
      <c r="B13" t="s">
        <v>17</v>
      </c>
      <c r="C13" t="s">
        <v>34</v>
      </c>
      <c r="D13" s="1">
        <v>10311</v>
      </c>
      <c r="E13" s="2">
        <v>231</v>
      </c>
    </row>
    <row r="14" spans="1:6" x14ac:dyDescent="0.3">
      <c r="A14" s="5" t="s">
        <v>16</v>
      </c>
      <c r="B14" s="5" t="s">
        <v>17</v>
      </c>
      <c r="C14" s="5" t="s">
        <v>13</v>
      </c>
      <c r="D14" s="14">
        <v>10304</v>
      </c>
      <c r="E14" s="15">
        <v>84</v>
      </c>
    </row>
    <row r="15" spans="1:6" x14ac:dyDescent="0.3">
      <c r="A15" s="5" t="s">
        <v>26</v>
      </c>
      <c r="B15" s="5" t="s">
        <v>23</v>
      </c>
      <c r="C15" s="5" t="s">
        <v>10</v>
      </c>
      <c r="D15" s="14">
        <v>10129</v>
      </c>
      <c r="E15" s="15">
        <v>312</v>
      </c>
    </row>
    <row r="16" spans="1:6" x14ac:dyDescent="0.3">
      <c r="A16" t="s">
        <v>19</v>
      </c>
      <c r="B16" t="s">
        <v>17</v>
      </c>
      <c r="C16" t="s">
        <v>15</v>
      </c>
      <c r="D16" s="1">
        <v>10073</v>
      </c>
      <c r="E16" s="2">
        <v>120</v>
      </c>
    </row>
    <row r="17" spans="1:5" x14ac:dyDescent="0.3">
      <c r="A17" s="5" t="s">
        <v>29</v>
      </c>
      <c r="B17" s="5" t="s">
        <v>9</v>
      </c>
      <c r="C17" s="5" t="s">
        <v>31</v>
      </c>
      <c r="D17" s="14">
        <v>9926</v>
      </c>
      <c r="E17" s="15">
        <v>201</v>
      </c>
    </row>
    <row r="18" spans="1:5" x14ac:dyDescent="0.3">
      <c r="A18" t="s">
        <v>26</v>
      </c>
      <c r="B18" t="s">
        <v>9</v>
      </c>
      <c r="C18" t="s">
        <v>25</v>
      </c>
      <c r="D18" s="1">
        <v>9835</v>
      </c>
      <c r="E18" s="2">
        <v>207</v>
      </c>
    </row>
    <row r="19" spans="1:5" x14ac:dyDescent="0.3">
      <c r="A19" s="5" t="s">
        <v>8</v>
      </c>
      <c r="B19" s="5" t="s">
        <v>17</v>
      </c>
      <c r="C19" s="5" t="s">
        <v>22</v>
      </c>
      <c r="D19" s="14">
        <v>9772</v>
      </c>
      <c r="E19" s="15">
        <v>90</v>
      </c>
    </row>
    <row r="20" spans="1:5" x14ac:dyDescent="0.3">
      <c r="A20" s="5" t="s">
        <v>11</v>
      </c>
      <c r="B20" s="5" t="s">
        <v>9</v>
      </c>
      <c r="C20" s="5" t="s">
        <v>40</v>
      </c>
      <c r="D20" s="14">
        <v>9709</v>
      </c>
      <c r="E20" s="15">
        <v>30</v>
      </c>
    </row>
    <row r="21" spans="1:5" x14ac:dyDescent="0.3">
      <c r="A21" s="5" t="s">
        <v>11</v>
      </c>
      <c r="B21" s="5" t="s">
        <v>20</v>
      </c>
      <c r="C21" s="5" t="s">
        <v>18</v>
      </c>
      <c r="D21" s="14">
        <v>9660</v>
      </c>
      <c r="E21" s="15">
        <v>27</v>
      </c>
    </row>
    <row r="22" spans="1:5" x14ac:dyDescent="0.3">
      <c r="A22" t="s">
        <v>16</v>
      </c>
      <c r="B22" t="s">
        <v>17</v>
      </c>
      <c r="C22" t="s">
        <v>18</v>
      </c>
      <c r="D22" s="1">
        <v>9632</v>
      </c>
      <c r="E22" s="2">
        <v>288</v>
      </c>
    </row>
    <row r="23" spans="1:5" x14ac:dyDescent="0.3">
      <c r="A23" s="5" t="s">
        <v>14</v>
      </c>
      <c r="B23" s="5" t="s">
        <v>23</v>
      </c>
      <c r="C23" s="5" t="s">
        <v>22</v>
      </c>
      <c r="D23" s="14">
        <v>9506</v>
      </c>
      <c r="E23" s="15">
        <v>87</v>
      </c>
    </row>
    <row r="24" spans="1:5" x14ac:dyDescent="0.3">
      <c r="A24" t="s">
        <v>29</v>
      </c>
      <c r="B24" t="s">
        <v>20</v>
      </c>
      <c r="C24" t="s">
        <v>36</v>
      </c>
      <c r="D24" s="1">
        <v>9443</v>
      </c>
      <c r="E24" s="2">
        <v>162</v>
      </c>
    </row>
    <row r="25" spans="1:5" x14ac:dyDescent="0.3">
      <c r="A25" t="s">
        <v>30</v>
      </c>
      <c r="B25" t="s">
        <v>17</v>
      </c>
      <c r="C25" t="s">
        <v>32</v>
      </c>
      <c r="D25" s="1">
        <v>9198</v>
      </c>
      <c r="E25" s="2">
        <v>36</v>
      </c>
    </row>
    <row r="26" spans="1:5" x14ac:dyDescent="0.3">
      <c r="A26" s="5" t="s">
        <v>14</v>
      </c>
      <c r="B26" s="5" t="s">
        <v>17</v>
      </c>
      <c r="C26" s="5" t="s">
        <v>10</v>
      </c>
      <c r="D26" s="14">
        <v>9051</v>
      </c>
      <c r="E26" s="15">
        <v>57</v>
      </c>
    </row>
    <row r="27" spans="1:5" x14ac:dyDescent="0.3">
      <c r="A27" t="s">
        <v>8</v>
      </c>
      <c r="B27" t="s">
        <v>9</v>
      </c>
      <c r="C27" t="s">
        <v>35</v>
      </c>
      <c r="D27" s="1">
        <v>9002</v>
      </c>
      <c r="E27" s="2">
        <v>72</v>
      </c>
    </row>
    <row r="28" spans="1:5" x14ac:dyDescent="0.3">
      <c r="A28" s="5" t="s">
        <v>11</v>
      </c>
      <c r="B28" s="5" t="s">
        <v>20</v>
      </c>
      <c r="C28" s="5" t="s">
        <v>24</v>
      </c>
      <c r="D28" s="14">
        <v>8890</v>
      </c>
      <c r="E28" s="15">
        <v>210</v>
      </c>
    </row>
    <row r="29" spans="1:5" x14ac:dyDescent="0.3">
      <c r="A29" t="s">
        <v>8</v>
      </c>
      <c r="B29" t="s">
        <v>12</v>
      </c>
      <c r="C29" t="s">
        <v>22</v>
      </c>
      <c r="D29" s="1">
        <v>8869</v>
      </c>
      <c r="E29" s="2">
        <v>432</v>
      </c>
    </row>
    <row r="30" spans="1:5" x14ac:dyDescent="0.3">
      <c r="A30" s="5" t="s">
        <v>26</v>
      </c>
      <c r="B30" s="5" t="s">
        <v>33</v>
      </c>
      <c r="C30" s="5" t="s">
        <v>41</v>
      </c>
      <c r="D30" s="14">
        <v>8862</v>
      </c>
      <c r="E30" s="15">
        <v>189</v>
      </c>
    </row>
    <row r="31" spans="1:5" x14ac:dyDescent="0.3">
      <c r="A31" s="5" t="s">
        <v>30</v>
      </c>
      <c r="B31" s="5" t="s">
        <v>23</v>
      </c>
      <c r="C31" s="5" t="s">
        <v>45</v>
      </c>
      <c r="D31" s="14">
        <v>8841</v>
      </c>
      <c r="E31" s="15">
        <v>303</v>
      </c>
    </row>
    <row r="32" spans="1:5" x14ac:dyDescent="0.3">
      <c r="A32" s="5" t="s">
        <v>28</v>
      </c>
      <c r="B32" s="5" t="s">
        <v>9</v>
      </c>
      <c r="C32" s="5" t="s">
        <v>21</v>
      </c>
      <c r="D32" s="14">
        <v>8813</v>
      </c>
      <c r="E32" s="15">
        <v>21</v>
      </c>
    </row>
    <row r="33" spans="1:5" x14ac:dyDescent="0.3">
      <c r="A33" t="s">
        <v>14</v>
      </c>
      <c r="B33" t="s">
        <v>33</v>
      </c>
      <c r="C33" t="s">
        <v>36</v>
      </c>
      <c r="D33" s="1">
        <v>8463</v>
      </c>
      <c r="E33" s="2">
        <v>492</v>
      </c>
    </row>
    <row r="34" spans="1:5" x14ac:dyDescent="0.3">
      <c r="A34" s="5" t="s">
        <v>26</v>
      </c>
      <c r="B34" s="5" t="s">
        <v>17</v>
      </c>
      <c r="C34" s="5" t="s">
        <v>25</v>
      </c>
      <c r="D34" s="14">
        <v>8435</v>
      </c>
      <c r="E34" s="15">
        <v>42</v>
      </c>
    </row>
    <row r="35" spans="1:5" x14ac:dyDescent="0.3">
      <c r="A35" s="5" t="s">
        <v>29</v>
      </c>
      <c r="B35" s="5" t="s">
        <v>17</v>
      </c>
      <c r="C35" s="5" t="s">
        <v>35</v>
      </c>
      <c r="D35" s="14">
        <v>8211</v>
      </c>
      <c r="E35" s="15">
        <v>75</v>
      </c>
    </row>
    <row r="36" spans="1:5" x14ac:dyDescent="0.3">
      <c r="A36" s="5" t="s">
        <v>14</v>
      </c>
      <c r="B36" s="5" t="s">
        <v>33</v>
      </c>
      <c r="C36" s="5" t="s">
        <v>37</v>
      </c>
      <c r="D36" s="14">
        <v>8155</v>
      </c>
      <c r="E36" s="15">
        <v>90</v>
      </c>
    </row>
    <row r="37" spans="1:5" x14ac:dyDescent="0.3">
      <c r="A37" t="s">
        <v>19</v>
      </c>
      <c r="B37" t="s">
        <v>33</v>
      </c>
      <c r="C37" t="s">
        <v>45</v>
      </c>
      <c r="D37" s="1">
        <v>8008</v>
      </c>
      <c r="E37" s="2">
        <v>456</v>
      </c>
    </row>
    <row r="38" spans="1:5" x14ac:dyDescent="0.3">
      <c r="A38" t="s">
        <v>16</v>
      </c>
      <c r="B38" t="s">
        <v>33</v>
      </c>
      <c r="C38" t="s">
        <v>22</v>
      </c>
      <c r="D38" s="1">
        <v>7847</v>
      </c>
      <c r="E38" s="2">
        <v>174</v>
      </c>
    </row>
    <row r="39" spans="1:5" x14ac:dyDescent="0.3">
      <c r="A39" t="s">
        <v>14</v>
      </c>
      <c r="B39" t="s">
        <v>12</v>
      </c>
      <c r="C39" t="s">
        <v>40</v>
      </c>
      <c r="D39" s="1">
        <v>7833</v>
      </c>
      <c r="E39" s="2">
        <v>243</v>
      </c>
    </row>
    <row r="40" spans="1:5" x14ac:dyDescent="0.3">
      <c r="A40" t="s">
        <v>29</v>
      </c>
      <c r="B40" t="s">
        <v>20</v>
      </c>
      <c r="C40" t="s">
        <v>42</v>
      </c>
      <c r="D40" s="1">
        <v>7812</v>
      </c>
      <c r="E40" s="2">
        <v>81</v>
      </c>
    </row>
    <row r="41" spans="1:5" x14ac:dyDescent="0.3">
      <c r="A41" t="s">
        <v>30</v>
      </c>
      <c r="B41" t="s">
        <v>33</v>
      </c>
      <c r="C41" t="s">
        <v>13</v>
      </c>
      <c r="D41" s="1">
        <v>7777</v>
      </c>
      <c r="E41" s="2">
        <v>504</v>
      </c>
    </row>
    <row r="42" spans="1:5" x14ac:dyDescent="0.3">
      <c r="A42" t="s">
        <v>26</v>
      </c>
      <c r="B42" t="s">
        <v>33</v>
      </c>
      <c r="C42" t="s">
        <v>31</v>
      </c>
      <c r="D42" s="1">
        <v>7777</v>
      </c>
      <c r="E42" s="2">
        <v>39</v>
      </c>
    </row>
    <row r="43" spans="1:5" x14ac:dyDescent="0.3">
      <c r="A43" s="5" t="s">
        <v>19</v>
      </c>
      <c r="B43" s="5" t="s">
        <v>9</v>
      </c>
      <c r="C43" s="5" t="s">
        <v>24</v>
      </c>
      <c r="D43" s="14">
        <v>7693</v>
      </c>
      <c r="E43" s="15">
        <v>87</v>
      </c>
    </row>
    <row r="44" spans="1:5" x14ac:dyDescent="0.3">
      <c r="A44" s="5" t="s">
        <v>8</v>
      </c>
      <c r="B44" s="5" t="s">
        <v>9</v>
      </c>
      <c r="C44" s="5" t="s">
        <v>39</v>
      </c>
      <c r="D44" s="14">
        <v>7693</v>
      </c>
      <c r="E44" s="15">
        <v>21</v>
      </c>
    </row>
    <row r="45" spans="1:5" x14ac:dyDescent="0.3">
      <c r="A45" s="5" t="s">
        <v>29</v>
      </c>
      <c r="B45" s="5" t="s">
        <v>20</v>
      </c>
      <c r="C45" s="5" t="s">
        <v>44</v>
      </c>
      <c r="D45" s="14">
        <v>7651</v>
      </c>
      <c r="E45" s="15">
        <v>213</v>
      </c>
    </row>
    <row r="46" spans="1:5" x14ac:dyDescent="0.3">
      <c r="A46" t="s">
        <v>29</v>
      </c>
      <c r="B46" t="s">
        <v>33</v>
      </c>
      <c r="C46" t="s">
        <v>39</v>
      </c>
      <c r="D46" s="1">
        <v>7511</v>
      </c>
      <c r="E46" s="2">
        <v>120</v>
      </c>
    </row>
    <row r="47" spans="1:5" x14ac:dyDescent="0.3">
      <c r="A47" t="s">
        <v>28</v>
      </c>
      <c r="B47" t="s">
        <v>23</v>
      </c>
      <c r="C47" t="s">
        <v>21</v>
      </c>
      <c r="D47" s="1">
        <v>7483</v>
      </c>
      <c r="E47" s="2">
        <v>45</v>
      </c>
    </row>
    <row r="48" spans="1:5" x14ac:dyDescent="0.3">
      <c r="A48" t="s">
        <v>16</v>
      </c>
      <c r="B48" t="s">
        <v>12</v>
      </c>
      <c r="C48" t="s">
        <v>43</v>
      </c>
      <c r="D48" s="1">
        <v>7455</v>
      </c>
      <c r="E48" s="2">
        <v>216</v>
      </c>
    </row>
    <row r="49" spans="1:5" x14ac:dyDescent="0.3">
      <c r="A49" t="s">
        <v>19</v>
      </c>
      <c r="B49" t="s">
        <v>23</v>
      </c>
      <c r="C49" t="s">
        <v>44</v>
      </c>
      <c r="D49" s="1">
        <v>7322</v>
      </c>
      <c r="E49" s="2">
        <v>36</v>
      </c>
    </row>
    <row r="50" spans="1:5" x14ac:dyDescent="0.3">
      <c r="A50" t="s">
        <v>30</v>
      </c>
      <c r="B50" t="s">
        <v>9</v>
      </c>
      <c r="C50" t="s">
        <v>43</v>
      </c>
      <c r="D50" s="1">
        <v>7308</v>
      </c>
      <c r="E50" s="2">
        <v>327</v>
      </c>
    </row>
    <row r="51" spans="1:5" x14ac:dyDescent="0.3">
      <c r="A51" s="5" t="s">
        <v>28</v>
      </c>
      <c r="B51" s="5" t="s">
        <v>33</v>
      </c>
      <c r="C51" s="5" t="s">
        <v>40</v>
      </c>
      <c r="D51" s="14">
        <v>7280</v>
      </c>
      <c r="E51" s="15">
        <v>201</v>
      </c>
    </row>
    <row r="52" spans="1:5" x14ac:dyDescent="0.3">
      <c r="A52" s="5" t="s">
        <v>14</v>
      </c>
      <c r="B52" s="5" t="s">
        <v>9</v>
      </c>
      <c r="C52" s="5" t="s">
        <v>36</v>
      </c>
      <c r="D52" s="14">
        <v>7273</v>
      </c>
      <c r="E52" s="15">
        <v>96</v>
      </c>
    </row>
    <row r="53" spans="1:5" x14ac:dyDescent="0.3">
      <c r="A53" t="s">
        <v>30</v>
      </c>
      <c r="B53" t="s">
        <v>33</v>
      </c>
      <c r="C53" t="s">
        <v>27</v>
      </c>
      <c r="D53" s="1">
        <v>7259</v>
      </c>
      <c r="E53" s="2">
        <v>276</v>
      </c>
    </row>
    <row r="54" spans="1:5" x14ac:dyDescent="0.3">
      <c r="A54" s="5" t="s">
        <v>28</v>
      </c>
      <c r="B54" s="5" t="s">
        <v>23</v>
      </c>
      <c r="C54" s="5" t="s">
        <v>34</v>
      </c>
      <c r="D54" s="14">
        <v>7189</v>
      </c>
      <c r="E54" s="15">
        <v>54</v>
      </c>
    </row>
    <row r="55" spans="1:5" x14ac:dyDescent="0.3">
      <c r="A55" s="5" t="s">
        <v>11</v>
      </c>
      <c r="B55" s="5" t="s">
        <v>20</v>
      </c>
      <c r="C55" s="5" t="s">
        <v>10</v>
      </c>
      <c r="D55" s="14">
        <v>7021</v>
      </c>
      <c r="E55" s="15">
        <v>183</v>
      </c>
    </row>
    <row r="56" spans="1:5" x14ac:dyDescent="0.3">
      <c r="A56" s="5" t="s">
        <v>28</v>
      </c>
      <c r="B56" s="5" t="s">
        <v>33</v>
      </c>
      <c r="C56" s="5" t="s">
        <v>42</v>
      </c>
      <c r="D56" s="14">
        <v>6986</v>
      </c>
      <c r="E56" s="15">
        <v>21</v>
      </c>
    </row>
    <row r="57" spans="1:5" x14ac:dyDescent="0.3">
      <c r="A57" t="s">
        <v>28</v>
      </c>
      <c r="B57" t="s">
        <v>20</v>
      </c>
      <c r="C57" t="s">
        <v>25</v>
      </c>
      <c r="D57" s="1">
        <v>6909</v>
      </c>
      <c r="E57" s="2">
        <v>81</v>
      </c>
    </row>
    <row r="58" spans="1:5" x14ac:dyDescent="0.3">
      <c r="A58" s="5" t="s">
        <v>38</v>
      </c>
      <c r="B58" s="5" t="s">
        <v>23</v>
      </c>
      <c r="C58" s="5" t="s">
        <v>15</v>
      </c>
      <c r="D58" s="14">
        <v>6860</v>
      </c>
      <c r="E58" s="15">
        <v>126</v>
      </c>
    </row>
    <row r="59" spans="1:5" x14ac:dyDescent="0.3">
      <c r="A59" s="5" t="s">
        <v>8</v>
      </c>
      <c r="B59" s="5" t="s">
        <v>12</v>
      </c>
      <c r="C59" s="5" t="s">
        <v>25</v>
      </c>
      <c r="D59" s="14">
        <v>6853</v>
      </c>
      <c r="E59" s="15">
        <v>372</v>
      </c>
    </row>
    <row r="60" spans="1:5" x14ac:dyDescent="0.3">
      <c r="A60" t="s">
        <v>14</v>
      </c>
      <c r="B60" t="s">
        <v>33</v>
      </c>
      <c r="C60" t="s">
        <v>44</v>
      </c>
      <c r="D60" s="1">
        <v>6832</v>
      </c>
      <c r="E60" s="2">
        <v>27</v>
      </c>
    </row>
    <row r="61" spans="1:5" x14ac:dyDescent="0.3">
      <c r="A61" s="5" t="s">
        <v>19</v>
      </c>
      <c r="B61" s="5" t="s">
        <v>9</v>
      </c>
      <c r="C61" s="5" t="s">
        <v>45</v>
      </c>
      <c r="D61" s="14">
        <v>6818</v>
      </c>
      <c r="E61" s="15">
        <v>6</v>
      </c>
    </row>
    <row r="62" spans="1:5" x14ac:dyDescent="0.3">
      <c r="A62" t="s">
        <v>26</v>
      </c>
      <c r="B62" t="s">
        <v>12</v>
      </c>
      <c r="C62" t="s">
        <v>10</v>
      </c>
      <c r="D62" s="1">
        <v>6755</v>
      </c>
      <c r="E62" s="2">
        <v>252</v>
      </c>
    </row>
    <row r="63" spans="1:5" x14ac:dyDescent="0.3">
      <c r="A63" t="s">
        <v>8</v>
      </c>
      <c r="B63" t="s">
        <v>33</v>
      </c>
      <c r="C63" t="s">
        <v>45</v>
      </c>
      <c r="D63" s="1">
        <v>6748</v>
      </c>
      <c r="E63" s="2">
        <v>48</v>
      </c>
    </row>
    <row r="64" spans="1:5" x14ac:dyDescent="0.3">
      <c r="A64" t="s">
        <v>19</v>
      </c>
      <c r="B64" t="s">
        <v>33</v>
      </c>
      <c r="C64" t="s">
        <v>13</v>
      </c>
      <c r="D64" s="1">
        <v>6734</v>
      </c>
      <c r="E64" s="2">
        <v>123</v>
      </c>
    </row>
    <row r="65" spans="1:5" x14ac:dyDescent="0.3">
      <c r="A65" t="s">
        <v>11</v>
      </c>
      <c r="B65" t="s">
        <v>12</v>
      </c>
      <c r="C65" t="s">
        <v>13</v>
      </c>
      <c r="D65" s="1">
        <v>6706</v>
      </c>
      <c r="E65" s="2">
        <v>459</v>
      </c>
    </row>
    <row r="66" spans="1:5" x14ac:dyDescent="0.3">
      <c r="A66" s="5" t="s">
        <v>38</v>
      </c>
      <c r="B66" s="5" t="s">
        <v>17</v>
      </c>
      <c r="C66" s="5" t="s">
        <v>13</v>
      </c>
      <c r="D66" s="14">
        <v>6657</v>
      </c>
      <c r="E66" s="15">
        <v>303</v>
      </c>
    </row>
    <row r="67" spans="1:5" x14ac:dyDescent="0.3">
      <c r="A67" t="s">
        <v>30</v>
      </c>
      <c r="B67" t="s">
        <v>12</v>
      </c>
      <c r="C67" t="s">
        <v>40</v>
      </c>
      <c r="D67" s="1">
        <v>6657</v>
      </c>
      <c r="E67" s="2">
        <v>276</v>
      </c>
    </row>
    <row r="68" spans="1:5" x14ac:dyDescent="0.3">
      <c r="A68" s="5" t="s">
        <v>26</v>
      </c>
      <c r="B68" s="5" t="s">
        <v>9</v>
      </c>
      <c r="C68" s="5" t="s">
        <v>27</v>
      </c>
      <c r="D68" s="14">
        <v>6608</v>
      </c>
      <c r="E68" s="15">
        <v>225</v>
      </c>
    </row>
    <row r="69" spans="1:5" x14ac:dyDescent="0.3">
      <c r="A69" t="s">
        <v>29</v>
      </c>
      <c r="B69" t="s">
        <v>23</v>
      </c>
      <c r="C69" t="s">
        <v>43</v>
      </c>
      <c r="D69" s="1">
        <v>6580</v>
      </c>
      <c r="E69" s="2">
        <v>183</v>
      </c>
    </row>
    <row r="70" spans="1:5" x14ac:dyDescent="0.3">
      <c r="A70" t="s">
        <v>26</v>
      </c>
      <c r="B70" t="s">
        <v>9</v>
      </c>
      <c r="C70" t="s">
        <v>10</v>
      </c>
      <c r="D70" s="1">
        <v>6454</v>
      </c>
      <c r="E70" s="2">
        <v>54</v>
      </c>
    </row>
    <row r="71" spans="1:5" x14ac:dyDescent="0.3">
      <c r="A71" s="5" t="s">
        <v>11</v>
      </c>
      <c r="B71" s="5" t="s">
        <v>23</v>
      </c>
      <c r="C71" s="5" t="s">
        <v>44</v>
      </c>
      <c r="D71" s="14">
        <v>6433</v>
      </c>
      <c r="E71" s="15">
        <v>78</v>
      </c>
    </row>
    <row r="72" spans="1:5" x14ac:dyDescent="0.3">
      <c r="A72" s="5" t="s">
        <v>16</v>
      </c>
      <c r="B72" s="5" t="s">
        <v>9</v>
      </c>
      <c r="C72" s="5" t="s">
        <v>41</v>
      </c>
      <c r="D72" s="14">
        <v>6398</v>
      </c>
      <c r="E72" s="15">
        <v>102</v>
      </c>
    </row>
    <row r="73" spans="1:5" x14ac:dyDescent="0.3">
      <c r="A73" t="s">
        <v>26</v>
      </c>
      <c r="B73" t="s">
        <v>9</v>
      </c>
      <c r="C73" t="s">
        <v>22</v>
      </c>
      <c r="D73" s="1">
        <v>6391</v>
      </c>
      <c r="E73" s="2">
        <v>48</v>
      </c>
    </row>
    <row r="74" spans="1:5" x14ac:dyDescent="0.3">
      <c r="A74" t="s">
        <v>8</v>
      </c>
      <c r="B74" t="s">
        <v>20</v>
      </c>
      <c r="C74" t="s">
        <v>42</v>
      </c>
      <c r="D74" s="1">
        <v>6370</v>
      </c>
      <c r="E74" s="2">
        <v>30</v>
      </c>
    </row>
    <row r="75" spans="1:5" x14ac:dyDescent="0.3">
      <c r="A75" s="5" t="s">
        <v>28</v>
      </c>
      <c r="B75" s="5" t="s">
        <v>17</v>
      </c>
      <c r="C75" s="5" t="s">
        <v>37</v>
      </c>
      <c r="D75" s="14">
        <v>6314</v>
      </c>
      <c r="E75" s="15">
        <v>15</v>
      </c>
    </row>
    <row r="76" spans="1:5" x14ac:dyDescent="0.3">
      <c r="A76" t="s">
        <v>30</v>
      </c>
      <c r="B76" t="s">
        <v>33</v>
      </c>
      <c r="C76" t="s">
        <v>21</v>
      </c>
      <c r="D76" s="1">
        <v>6300</v>
      </c>
      <c r="E76" s="2">
        <v>42</v>
      </c>
    </row>
    <row r="77" spans="1:5" x14ac:dyDescent="0.3">
      <c r="A77" s="5" t="s">
        <v>11</v>
      </c>
      <c r="B77" s="5" t="s">
        <v>9</v>
      </c>
      <c r="C77" s="5" t="s">
        <v>45</v>
      </c>
      <c r="D77" s="14">
        <v>6279</v>
      </c>
      <c r="E77" s="15">
        <v>45</v>
      </c>
    </row>
    <row r="78" spans="1:5" x14ac:dyDescent="0.3">
      <c r="A78" t="s">
        <v>28</v>
      </c>
      <c r="B78" t="s">
        <v>33</v>
      </c>
      <c r="C78" t="s">
        <v>25</v>
      </c>
      <c r="D78" s="1">
        <v>6279</v>
      </c>
      <c r="E78" s="2">
        <v>237</v>
      </c>
    </row>
    <row r="79" spans="1:5" x14ac:dyDescent="0.3">
      <c r="A79" t="s">
        <v>28</v>
      </c>
      <c r="B79" t="s">
        <v>17</v>
      </c>
      <c r="C79" t="s">
        <v>34</v>
      </c>
      <c r="D79" s="1">
        <v>6146</v>
      </c>
      <c r="E79" s="2">
        <v>63</v>
      </c>
    </row>
    <row r="80" spans="1:5" x14ac:dyDescent="0.3">
      <c r="A80" s="5" t="s">
        <v>8</v>
      </c>
      <c r="B80" s="5" t="s">
        <v>9</v>
      </c>
      <c r="C80" s="5" t="s">
        <v>42</v>
      </c>
      <c r="D80" s="14">
        <v>6132</v>
      </c>
      <c r="E80" s="15">
        <v>93</v>
      </c>
    </row>
    <row r="81" spans="1:5" x14ac:dyDescent="0.3">
      <c r="A81" t="s">
        <v>8</v>
      </c>
      <c r="B81" t="s">
        <v>23</v>
      </c>
      <c r="C81" t="s">
        <v>15</v>
      </c>
      <c r="D81" s="1">
        <v>6125</v>
      </c>
      <c r="E81" s="2">
        <v>102</v>
      </c>
    </row>
    <row r="82" spans="1:5" x14ac:dyDescent="0.3">
      <c r="A82" t="s">
        <v>19</v>
      </c>
      <c r="B82" t="s">
        <v>17</v>
      </c>
      <c r="C82" t="s">
        <v>13</v>
      </c>
      <c r="D82" s="1">
        <v>6118</v>
      </c>
      <c r="E82" s="2">
        <v>9</v>
      </c>
    </row>
    <row r="83" spans="1:5" x14ac:dyDescent="0.3">
      <c r="A83" s="5" t="s">
        <v>16</v>
      </c>
      <c r="B83" s="5" t="s">
        <v>17</v>
      </c>
      <c r="C83" s="5" t="s">
        <v>10</v>
      </c>
      <c r="D83" s="14">
        <v>6118</v>
      </c>
      <c r="E83" s="15">
        <v>174</v>
      </c>
    </row>
    <row r="84" spans="1:5" x14ac:dyDescent="0.3">
      <c r="A84" t="s">
        <v>28</v>
      </c>
      <c r="B84" t="s">
        <v>17</v>
      </c>
      <c r="C84" t="s">
        <v>18</v>
      </c>
      <c r="D84" s="1">
        <v>6111</v>
      </c>
      <c r="E84" s="2">
        <v>3</v>
      </c>
    </row>
    <row r="85" spans="1:5" x14ac:dyDescent="0.3">
      <c r="A85" s="5" t="s">
        <v>19</v>
      </c>
      <c r="B85" s="5" t="s">
        <v>20</v>
      </c>
      <c r="C85" s="5" t="s">
        <v>31</v>
      </c>
      <c r="D85" s="14">
        <v>6048</v>
      </c>
      <c r="E85" s="15">
        <v>27</v>
      </c>
    </row>
    <row r="86" spans="1:5" x14ac:dyDescent="0.3">
      <c r="A86" s="5" t="s">
        <v>29</v>
      </c>
      <c r="B86" s="5" t="s">
        <v>20</v>
      </c>
      <c r="C86" s="5" t="s">
        <v>43</v>
      </c>
      <c r="D86" s="14">
        <v>6027</v>
      </c>
      <c r="E86" s="15">
        <v>144</v>
      </c>
    </row>
    <row r="87" spans="1:5" x14ac:dyDescent="0.3">
      <c r="A87" s="5" t="s">
        <v>16</v>
      </c>
      <c r="B87" s="5" t="s">
        <v>23</v>
      </c>
      <c r="C87" s="5" t="s">
        <v>25</v>
      </c>
      <c r="D87" s="14">
        <v>5915</v>
      </c>
      <c r="E87" s="15">
        <v>3</v>
      </c>
    </row>
    <row r="88" spans="1:5" x14ac:dyDescent="0.3">
      <c r="A88" t="s">
        <v>8</v>
      </c>
      <c r="B88" t="s">
        <v>20</v>
      </c>
      <c r="C88" t="s">
        <v>25</v>
      </c>
      <c r="D88" s="1">
        <v>5817</v>
      </c>
      <c r="E88" s="2">
        <v>12</v>
      </c>
    </row>
    <row r="89" spans="1:5" x14ac:dyDescent="0.3">
      <c r="A89" t="s">
        <v>8</v>
      </c>
      <c r="B89" t="s">
        <v>20</v>
      </c>
      <c r="C89" t="s">
        <v>40</v>
      </c>
      <c r="D89" s="1">
        <v>5775</v>
      </c>
      <c r="E89" s="2">
        <v>42</v>
      </c>
    </row>
    <row r="90" spans="1:5" x14ac:dyDescent="0.3">
      <c r="A90" t="s">
        <v>26</v>
      </c>
      <c r="B90" t="s">
        <v>23</v>
      </c>
      <c r="C90" t="s">
        <v>43</v>
      </c>
      <c r="D90" s="1">
        <v>5677</v>
      </c>
      <c r="E90" s="2">
        <v>258</v>
      </c>
    </row>
    <row r="91" spans="1:5" x14ac:dyDescent="0.3">
      <c r="A91" s="5" t="s">
        <v>8</v>
      </c>
      <c r="B91" s="5" t="s">
        <v>23</v>
      </c>
      <c r="C91" s="5" t="s">
        <v>34</v>
      </c>
      <c r="D91" s="14">
        <v>5670</v>
      </c>
      <c r="E91" s="15">
        <v>297</v>
      </c>
    </row>
    <row r="92" spans="1:5" x14ac:dyDescent="0.3">
      <c r="A92" s="5" t="s">
        <v>38</v>
      </c>
      <c r="B92" s="5" t="s">
        <v>23</v>
      </c>
      <c r="C92" s="5" t="s">
        <v>27</v>
      </c>
      <c r="D92" s="14">
        <v>5586</v>
      </c>
      <c r="E92" s="15">
        <v>525</v>
      </c>
    </row>
    <row r="93" spans="1:5" x14ac:dyDescent="0.3">
      <c r="A93" t="s">
        <v>26</v>
      </c>
      <c r="B93" t="s">
        <v>17</v>
      </c>
      <c r="C93" t="s">
        <v>35</v>
      </c>
      <c r="D93" s="1">
        <v>5551</v>
      </c>
      <c r="E93" s="2">
        <v>252</v>
      </c>
    </row>
    <row r="94" spans="1:5" x14ac:dyDescent="0.3">
      <c r="A94" s="5" t="s">
        <v>28</v>
      </c>
      <c r="B94" s="5" t="s">
        <v>23</v>
      </c>
      <c r="C94" s="5" t="s">
        <v>39</v>
      </c>
      <c r="D94" s="14">
        <v>5474</v>
      </c>
      <c r="E94" s="15">
        <v>168</v>
      </c>
    </row>
    <row r="95" spans="1:5" x14ac:dyDescent="0.3">
      <c r="A95" t="s">
        <v>8</v>
      </c>
      <c r="B95" t="s">
        <v>17</v>
      </c>
      <c r="C95" t="s">
        <v>21</v>
      </c>
      <c r="D95" s="1">
        <v>5439</v>
      </c>
      <c r="E95" s="2">
        <v>30</v>
      </c>
    </row>
    <row r="96" spans="1:5" x14ac:dyDescent="0.3">
      <c r="A96" s="5" t="s">
        <v>38</v>
      </c>
      <c r="B96" s="5" t="s">
        <v>33</v>
      </c>
      <c r="C96" s="5" t="s">
        <v>39</v>
      </c>
      <c r="D96" s="14">
        <v>5355</v>
      </c>
      <c r="E96" s="15">
        <v>204</v>
      </c>
    </row>
    <row r="97" spans="1:5" x14ac:dyDescent="0.3">
      <c r="A97" t="s">
        <v>26</v>
      </c>
      <c r="B97" t="s">
        <v>9</v>
      </c>
      <c r="C97" t="s">
        <v>45</v>
      </c>
      <c r="D97" s="1">
        <v>5306</v>
      </c>
      <c r="E97" s="2">
        <v>0</v>
      </c>
    </row>
    <row r="98" spans="1:5" x14ac:dyDescent="0.3">
      <c r="A98" s="5" t="s">
        <v>28</v>
      </c>
      <c r="B98" s="5" t="s">
        <v>20</v>
      </c>
      <c r="C98" s="5" t="s">
        <v>45</v>
      </c>
      <c r="D98" s="14">
        <v>5236</v>
      </c>
      <c r="E98" s="15">
        <v>51</v>
      </c>
    </row>
    <row r="99" spans="1:5" x14ac:dyDescent="0.3">
      <c r="A99" s="5" t="s">
        <v>26</v>
      </c>
      <c r="B99" s="5" t="s">
        <v>12</v>
      </c>
      <c r="C99" s="5" t="s">
        <v>43</v>
      </c>
      <c r="D99" s="14">
        <v>5194</v>
      </c>
      <c r="E99" s="15">
        <v>288</v>
      </c>
    </row>
    <row r="100" spans="1:5" x14ac:dyDescent="0.3">
      <c r="A100" s="5" t="s">
        <v>28</v>
      </c>
      <c r="B100" s="5" t="s">
        <v>23</v>
      </c>
      <c r="C100" s="5" t="s">
        <v>13</v>
      </c>
      <c r="D100" s="14">
        <v>5075</v>
      </c>
      <c r="E100" s="15">
        <v>21</v>
      </c>
    </row>
    <row r="101" spans="1:5" x14ac:dyDescent="0.3">
      <c r="A101" t="s">
        <v>8</v>
      </c>
      <c r="B101" t="s">
        <v>33</v>
      </c>
      <c r="C101" t="s">
        <v>31</v>
      </c>
      <c r="D101" s="1">
        <v>5019</v>
      </c>
      <c r="E101" s="2">
        <v>156</v>
      </c>
    </row>
    <row r="102" spans="1:5" x14ac:dyDescent="0.3">
      <c r="A102" t="s">
        <v>11</v>
      </c>
      <c r="B102" t="s">
        <v>17</v>
      </c>
      <c r="C102" t="s">
        <v>37</v>
      </c>
      <c r="D102" s="1">
        <v>5019</v>
      </c>
      <c r="E102" s="2">
        <v>150</v>
      </c>
    </row>
    <row r="103" spans="1:5" x14ac:dyDescent="0.3">
      <c r="A103" t="s">
        <v>11</v>
      </c>
      <c r="B103" t="s">
        <v>12</v>
      </c>
      <c r="C103" t="s">
        <v>25</v>
      </c>
      <c r="D103" s="1">
        <v>5012</v>
      </c>
      <c r="E103" s="2">
        <v>210</v>
      </c>
    </row>
    <row r="104" spans="1:5" x14ac:dyDescent="0.3">
      <c r="A104" t="s">
        <v>28</v>
      </c>
      <c r="B104" t="s">
        <v>9</v>
      </c>
      <c r="C104" t="s">
        <v>27</v>
      </c>
      <c r="D104" s="1">
        <v>4991</v>
      </c>
      <c r="E104" s="2">
        <v>12</v>
      </c>
    </row>
    <row r="105" spans="1:5" x14ac:dyDescent="0.3">
      <c r="A105" s="5" t="s">
        <v>38</v>
      </c>
      <c r="B105" s="5" t="s">
        <v>33</v>
      </c>
      <c r="C105" s="5" t="s">
        <v>45</v>
      </c>
      <c r="D105" s="14">
        <v>4991</v>
      </c>
      <c r="E105" s="15">
        <v>9</v>
      </c>
    </row>
    <row r="106" spans="1:5" x14ac:dyDescent="0.3">
      <c r="A106" t="s">
        <v>19</v>
      </c>
      <c r="B106" t="s">
        <v>17</v>
      </c>
      <c r="C106" t="s">
        <v>31</v>
      </c>
      <c r="D106" s="1">
        <v>4970</v>
      </c>
      <c r="E106" s="2">
        <v>156</v>
      </c>
    </row>
    <row r="107" spans="1:5" x14ac:dyDescent="0.3">
      <c r="A107" t="s">
        <v>30</v>
      </c>
      <c r="B107" t="s">
        <v>20</v>
      </c>
      <c r="C107" t="s">
        <v>45</v>
      </c>
      <c r="D107" s="1">
        <v>4956</v>
      </c>
      <c r="E107" s="2">
        <v>171</v>
      </c>
    </row>
    <row r="108" spans="1:5" x14ac:dyDescent="0.3">
      <c r="A108" t="s">
        <v>19</v>
      </c>
      <c r="B108" t="s">
        <v>9</v>
      </c>
      <c r="C108" t="s">
        <v>37</v>
      </c>
      <c r="D108" s="1">
        <v>4949</v>
      </c>
      <c r="E108" s="2">
        <v>189</v>
      </c>
    </row>
    <row r="109" spans="1:5" x14ac:dyDescent="0.3">
      <c r="A109" t="s">
        <v>16</v>
      </c>
      <c r="B109" t="s">
        <v>33</v>
      </c>
      <c r="C109" t="s">
        <v>37</v>
      </c>
      <c r="D109" s="1">
        <v>4935</v>
      </c>
      <c r="E109" s="2">
        <v>126</v>
      </c>
    </row>
    <row r="110" spans="1:5" x14ac:dyDescent="0.3">
      <c r="A110" t="s">
        <v>38</v>
      </c>
      <c r="B110" t="s">
        <v>20</v>
      </c>
      <c r="C110" t="s">
        <v>44</v>
      </c>
      <c r="D110" s="1">
        <v>4858</v>
      </c>
      <c r="E110" s="2">
        <v>279</v>
      </c>
    </row>
    <row r="111" spans="1:5" x14ac:dyDescent="0.3">
      <c r="A111" t="s">
        <v>29</v>
      </c>
      <c r="B111" t="s">
        <v>20</v>
      </c>
      <c r="C111" t="s">
        <v>40</v>
      </c>
      <c r="D111" s="1">
        <v>4802</v>
      </c>
      <c r="E111" s="2">
        <v>36</v>
      </c>
    </row>
    <row r="112" spans="1:5" x14ac:dyDescent="0.3">
      <c r="A112" s="5" t="s">
        <v>19</v>
      </c>
      <c r="B112" s="5" t="s">
        <v>12</v>
      </c>
      <c r="C112" s="5" t="s">
        <v>10</v>
      </c>
      <c r="D112" s="14">
        <v>4781</v>
      </c>
      <c r="E112" s="15">
        <v>123</v>
      </c>
    </row>
    <row r="113" spans="1:5" x14ac:dyDescent="0.3">
      <c r="A113" s="5" t="s">
        <v>16</v>
      </c>
      <c r="B113" s="5" t="s">
        <v>12</v>
      </c>
      <c r="C113" s="5" t="s">
        <v>34</v>
      </c>
      <c r="D113" s="14">
        <v>4760</v>
      </c>
      <c r="E113" s="15">
        <v>69</v>
      </c>
    </row>
    <row r="114" spans="1:5" x14ac:dyDescent="0.3">
      <c r="A114" t="s">
        <v>11</v>
      </c>
      <c r="B114" t="s">
        <v>12</v>
      </c>
      <c r="C114" t="s">
        <v>42</v>
      </c>
      <c r="D114" s="1">
        <v>4753</v>
      </c>
      <c r="E114" s="2">
        <v>300</v>
      </c>
    </row>
    <row r="115" spans="1:5" x14ac:dyDescent="0.3">
      <c r="A115" s="5" t="s">
        <v>28</v>
      </c>
      <c r="B115" s="5" t="s">
        <v>12</v>
      </c>
      <c r="C115" s="5" t="s">
        <v>24</v>
      </c>
      <c r="D115" s="14">
        <v>4753</v>
      </c>
      <c r="E115" s="15">
        <v>246</v>
      </c>
    </row>
    <row r="116" spans="1:5" x14ac:dyDescent="0.3">
      <c r="A116" t="s">
        <v>8</v>
      </c>
      <c r="B116" t="s">
        <v>12</v>
      </c>
      <c r="C116" t="s">
        <v>32</v>
      </c>
      <c r="D116" s="1">
        <v>4725</v>
      </c>
      <c r="E116" s="2">
        <v>174</v>
      </c>
    </row>
    <row r="117" spans="1:5" x14ac:dyDescent="0.3">
      <c r="A117" t="s">
        <v>38</v>
      </c>
      <c r="B117" t="s">
        <v>9</v>
      </c>
      <c r="C117" t="s">
        <v>37</v>
      </c>
      <c r="D117" s="1">
        <v>4683</v>
      </c>
      <c r="E117" s="2">
        <v>30</v>
      </c>
    </row>
    <row r="118" spans="1:5" x14ac:dyDescent="0.3">
      <c r="A118" s="5" t="s">
        <v>26</v>
      </c>
      <c r="B118" s="5" t="s">
        <v>12</v>
      </c>
      <c r="C118" s="5" t="s">
        <v>27</v>
      </c>
      <c r="D118" s="14">
        <v>4606</v>
      </c>
      <c r="E118" s="15">
        <v>63</v>
      </c>
    </row>
    <row r="119" spans="1:5" x14ac:dyDescent="0.3">
      <c r="A119" s="5" t="s">
        <v>30</v>
      </c>
      <c r="B119" s="5" t="s">
        <v>9</v>
      </c>
      <c r="C119" s="5" t="s">
        <v>35</v>
      </c>
      <c r="D119" s="14">
        <v>4592</v>
      </c>
      <c r="E119" s="15">
        <v>324</v>
      </c>
    </row>
    <row r="120" spans="1:5" x14ac:dyDescent="0.3">
      <c r="A120" s="5" t="s">
        <v>26</v>
      </c>
      <c r="B120" s="5" t="s">
        <v>12</v>
      </c>
      <c r="C120" s="5" t="s">
        <v>39</v>
      </c>
      <c r="D120" s="14">
        <v>4585</v>
      </c>
      <c r="E120" s="15">
        <v>240</v>
      </c>
    </row>
    <row r="121" spans="1:5" x14ac:dyDescent="0.3">
      <c r="A121" s="5" t="s">
        <v>26</v>
      </c>
      <c r="B121" s="5" t="s">
        <v>9</v>
      </c>
      <c r="C121" s="5" t="s">
        <v>31</v>
      </c>
      <c r="D121" s="14">
        <v>4487</v>
      </c>
      <c r="E121" s="15">
        <v>111</v>
      </c>
    </row>
    <row r="122" spans="1:5" x14ac:dyDescent="0.3">
      <c r="A122" s="5" t="s">
        <v>26</v>
      </c>
      <c r="B122" s="5" t="s">
        <v>9</v>
      </c>
      <c r="C122" s="5" t="s">
        <v>32</v>
      </c>
      <c r="D122" s="14">
        <v>4487</v>
      </c>
      <c r="E122" s="15">
        <v>333</v>
      </c>
    </row>
    <row r="123" spans="1:5" x14ac:dyDescent="0.3">
      <c r="A123" s="5" t="s">
        <v>28</v>
      </c>
      <c r="B123" s="5" t="s">
        <v>12</v>
      </c>
      <c r="C123" s="5" t="s">
        <v>35</v>
      </c>
      <c r="D123" s="14">
        <v>4480</v>
      </c>
      <c r="E123" s="15">
        <v>357</v>
      </c>
    </row>
    <row r="124" spans="1:5" x14ac:dyDescent="0.3">
      <c r="A124" t="s">
        <v>26</v>
      </c>
      <c r="B124" t="s">
        <v>20</v>
      </c>
      <c r="C124" t="s">
        <v>31</v>
      </c>
      <c r="D124" s="1">
        <v>4438</v>
      </c>
      <c r="E124" s="2">
        <v>246</v>
      </c>
    </row>
    <row r="125" spans="1:5" x14ac:dyDescent="0.3">
      <c r="A125" s="5" t="s">
        <v>8</v>
      </c>
      <c r="B125" s="5" t="s">
        <v>17</v>
      </c>
      <c r="C125" s="5" t="s">
        <v>34</v>
      </c>
      <c r="D125" s="14">
        <v>4424</v>
      </c>
      <c r="E125" s="15">
        <v>201</v>
      </c>
    </row>
    <row r="126" spans="1:5" x14ac:dyDescent="0.3">
      <c r="A126" t="s">
        <v>29</v>
      </c>
      <c r="B126" t="s">
        <v>23</v>
      </c>
      <c r="C126" t="s">
        <v>37</v>
      </c>
      <c r="D126" s="1">
        <v>4417</v>
      </c>
      <c r="E126" s="2">
        <v>153</v>
      </c>
    </row>
    <row r="127" spans="1:5" x14ac:dyDescent="0.3">
      <c r="A127" s="5" t="s">
        <v>29</v>
      </c>
      <c r="B127" s="5" t="s">
        <v>23</v>
      </c>
      <c r="C127" s="5" t="s">
        <v>24</v>
      </c>
      <c r="D127" s="14">
        <v>4326</v>
      </c>
      <c r="E127" s="15">
        <v>348</v>
      </c>
    </row>
    <row r="128" spans="1:5" x14ac:dyDescent="0.3">
      <c r="A128" t="s">
        <v>19</v>
      </c>
      <c r="B128" t="s">
        <v>17</v>
      </c>
      <c r="C128" t="s">
        <v>34</v>
      </c>
      <c r="D128" s="1">
        <v>4319</v>
      </c>
      <c r="E128" s="2">
        <v>30</v>
      </c>
    </row>
    <row r="129" spans="1:5" x14ac:dyDescent="0.3">
      <c r="A129" t="s">
        <v>14</v>
      </c>
      <c r="B129" t="s">
        <v>9</v>
      </c>
      <c r="C129" t="s">
        <v>21</v>
      </c>
      <c r="D129" s="1">
        <v>4305</v>
      </c>
      <c r="E129" s="2">
        <v>156</v>
      </c>
    </row>
    <row r="130" spans="1:5" x14ac:dyDescent="0.3">
      <c r="A130" s="5" t="s">
        <v>19</v>
      </c>
      <c r="B130" s="5" t="s">
        <v>33</v>
      </c>
      <c r="C130" s="5" t="s">
        <v>42</v>
      </c>
      <c r="D130" s="14">
        <v>4242</v>
      </c>
      <c r="E130" s="15">
        <v>207</v>
      </c>
    </row>
    <row r="131" spans="1:5" x14ac:dyDescent="0.3">
      <c r="A131" s="5" t="s">
        <v>14</v>
      </c>
      <c r="B131" s="5" t="s">
        <v>23</v>
      </c>
      <c r="C131" s="5" t="s">
        <v>41</v>
      </c>
      <c r="D131" s="14">
        <v>4137</v>
      </c>
      <c r="E131" s="15">
        <v>60</v>
      </c>
    </row>
    <row r="132" spans="1:5" x14ac:dyDescent="0.3">
      <c r="A132" t="s">
        <v>38</v>
      </c>
      <c r="B132" t="s">
        <v>33</v>
      </c>
      <c r="C132" t="s">
        <v>25</v>
      </c>
      <c r="D132" s="1">
        <v>4053</v>
      </c>
      <c r="E132" s="2">
        <v>24</v>
      </c>
    </row>
    <row r="133" spans="1:5" x14ac:dyDescent="0.3">
      <c r="A133" s="5" t="s">
        <v>8</v>
      </c>
      <c r="B133" s="5" t="s">
        <v>33</v>
      </c>
      <c r="C133" s="5" t="s">
        <v>39</v>
      </c>
      <c r="D133" s="14">
        <v>4018</v>
      </c>
      <c r="E133" s="15">
        <v>162</v>
      </c>
    </row>
    <row r="134" spans="1:5" x14ac:dyDescent="0.3">
      <c r="A134" s="5" t="s">
        <v>28</v>
      </c>
      <c r="B134" s="5" t="s">
        <v>20</v>
      </c>
      <c r="C134" s="5" t="s">
        <v>41</v>
      </c>
      <c r="D134" s="14">
        <v>4018</v>
      </c>
      <c r="E134" s="15">
        <v>171</v>
      </c>
    </row>
    <row r="135" spans="1:5" x14ac:dyDescent="0.3">
      <c r="A135" t="s">
        <v>29</v>
      </c>
      <c r="B135" t="s">
        <v>20</v>
      </c>
      <c r="C135" t="s">
        <v>22</v>
      </c>
      <c r="D135" s="1">
        <v>4018</v>
      </c>
      <c r="E135" s="2">
        <v>126</v>
      </c>
    </row>
    <row r="136" spans="1:5" x14ac:dyDescent="0.3">
      <c r="A136" t="s">
        <v>30</v>
      </c>
      <c r="B136" t="s">
        <v>9</v>
      </c>
      <c r="C136" t="s">
        <v>31</v>
      </c>
      <c r="D136" s="1">
        <v>3983</v>
      </c>
      <c r="E136" s="2">
        <v>144</v>
      </c>
    </row>
    <row r="137" spans="1:5" x14ac:dyDescent="0.3">
      <c r="A137" s="5" t="s">
        <v>16</v>
      </c>
      <c r="B137" s="5" t="s">
        <v>20</v>
      </c>
      <c r="C137" s="5" t="s">
        <v>27</v>
      </c>
      <c r="D137" s="14">
        <v>3976</v>
      </c>
      <c r="E137" s="15">
        <v>72</v>
      </c>
    </row>
    <row r="138" spans="1:5" x14ac:dyDescent="0.3">
      <c r="A138" s="5" t="s">
        <v>14</v>
      </c>
      <c r="B138" s="5" t="s">
        <v>20</v>
      </c>
      <c r="C138" s="5" t="s">
        <v>41</v>
      </c>
      <c r="D138" s="14">
        <v>3920</v>
      </c>
      <c r="E138" s="15">
        <v>306</v>
      </c>
    </row>
    <row r="139" spans="1:5" x14ac:dyDescent="0.3">
      <c r="A139" s="5" t="s">
        <v>19</v>
      </c>
      <c r="B139" s="5" t="s">
        <v>12</v>
      </c>
      <c r="C139" s="5" t="s">
        <v>42</v>
      </c>
      <c r="D139" s="14">
        <v>3864</v>
      </c>
      <c r="E139" s="15">
        <v>177</v>
      </c>
    </row>
    <row r="140" spans="1:5" x14ac:dyDescent="0.3">
      <c r="A140" s="32" t="s">
        <v>14</v>
      </c>
      <c r="B140" s="32" t="s">
        <v>23</v>
      </c>
      <c r="C140" s="32" t="s">
        <v>21</v>
      </c>
      <c r="D140" s="33">
        <v>3850</v>
      </c>
      <c r="E140" s="34">
        <v>102</v>
      </c>
    </row>
    <row r="141" spans="1:5" x14ac:dyDescent="0.3">
      <c r="A141" s="5" t="s">
        <v>26</v>
      </c>
      <c r="B141" s="5" t="s">
        <v>33</v>
      </c>
      <c r="C141" s="5" t="s">
        <v>40</v>
      </c>
      <c r="D141" s="14">
        <v>3829</v>
      </c>
      <c r="E141" s="15">
        <v>24</v>
      </c>
    </row>
    <row r="142" spans="1:5" x14ac:dyDescent="0.3">
      <c r="A142" t="s">
        <v>38</v>
      </c>
      <c r="B142" t="s">
        <v>12</v>
      </c>
      <c r="C142" t="s">
        <v>18</v>
      </c>
      <c r="D142" s="1">
        <v>3808</v>
      </c>
      <c r="E142" s="2">
        <v>279</v>
      </c>
    </row>
    <row r="143" spans="1:5" x14ac:dyDescent="0.3">
      <c r="A143" t="s">
        <v>8</v>
      </c>
      <c r="B143" t="s">
        <v>33</v>
      </c>
      <c r="C143" t="s">
        <v>22</v>
      </c>
      <c r="D143" s="1">
        <v>3794</v>
      </c>
      <c r="E143" s="2">
        <v>159</v>
      </c>
    </row>
    <row r="144" spans="1:5" x14ac:dyDescent="0.3">
      <c r="A144" t="s">
        <v>30</v>
      </c>
      <c r="B144" t="s">
        <v>17</v>
      </c>
      <c r="C144" t="s">
        <v>37</v>
      </c>
      <c r="D144" s="1">
        <v>3773</v>
      </c>
      <c r="E144" s="2">
        <v>165</v>
      </c>
    </row>
    <row r="145" spans="1:5" x14ac:dyDescent="0.3">
      <c r="A145" s="5" t="s">
        <v>19</v>
      </c>
      <c r="B145" s="5" t="s">
        <v>33</v>
      </c>
      <c r="C145" s="5" t="s">
        <v>31</v>
      </c>
      <c r="D145" s="14">
        <v>3759</v>
      </c>
      <c r="E145" s="15">
        <v>150</v>
      </c>
    </row>
    <row r="146" spans="1:5" x14ac:dyDescent="0.3">
      <c r="A146" t="s">
        <v>11</v>
      </c>
      <c r="B146" t="s">
        <v>23</v>
      </c>
      <c r="C146" t="s">
        <v>13</v>
      </c>
      <c r="D146" s="1">
        <v>3752</v>
      </c>
      <c r="E146" s="2">
        <v>213</v>
      </c>
    </row>
    <row r="147" spans="1:5" x14ac:dyDescent="0.3">
      <c r="A147" t="s">
        <v>30</v>
      </c>
      <c r="B147" t="s">
        <v>33</v>
      </c>
      <c r="C147" t="s">
        <v>43</v>
      </c>
      <c r="D147" s="1">
        <v>3689</v>
      </c>
      <c r="E147" s="2">
        <v>312</v>
      </c>
    </row>
    <row r="148" spans="1:5" x14ac:dyDescent="0.3">
      <c r="A148" t="s">
        <v>30</v>
      </c>
      <c r="B148" t="s">
        <v>20</v>
      </c>
      <c r="C148" t="s">
        <v>35</v>
      </c>
      <c r="D148" s="1">
        <v>3640</v>
      </c>
      <c r="E148" s="2">
        <v>51</v>
      </c>
    </row>
    <row r="149" spans="1:5" x14ac:dyDescent="0.3">
      <c r="A149" t="s">
        <v>11</v>
      </c>
      <c r="B149" t="s">
        <v>12</v>
      </c>
      <c r="C149" t="s">
        <v>10</v>
      </c>
      <c r="D149" s="1">
        <v>3598</v>
      </c>
      <c r="E149" s="2">
        <v>81</v>
      </c>
    </row>
    <row r="150" spans="1:5" x14ac:dyDescent="0.3">
      <c r="A150" t="s">
        <v>19</v>
      </c>
      <c r="B150" t="s">
        <v>9</v>
      </c>
      <c r="C150" t="s">
        <v>43</v>
      </c>
      <c r="D150" s="1">
        <v>3556</v>
      </c>
      <c r="E150" s="2">
        <v>459</v>
      </c>
    </row>
    <row r="151" spans="1:5" x14ac:dyDescent="0.3">
      <c r="A151" s="5" t="s">
        <v>29</v>
      </c>
      <c r="B151" s="5" t="s">
        <v>23</v>
      </c>
      <c r="C151" s="5" t="s">
        <v>15</v>
      </c>
      <c r="D151" s="14">
        <v>3549</v>
      </c>
      <c r="E151" s="15">
        <v>3</v>
      </c>
    </row>
    <row r="152" spans="1:5" x14ac:dyDescent="0.3">
      <c r="A152" s="5" t="s">
        <v>11</v>
      </c>
      <c r="B152" s="5" t="s">
        <v>33</v>
      </c>
      <c r="C152" s="5" t="s">
        <v>24</v>
      </c>
      <c r="D152" s="14">
        <v>3507</v>
      </c>
      <c r="E152" s="15">
        <v>288</v>
      </c>
    </row>
    <row r="153" spans="1:5" x14ac:dyDescent="0.3">
      <c r="A153" t="s">
        <v>38</v>
      </c>
      <c r="B153" t="s">
        <v>12</v>
      </c>
      <c r="C153" t="s">
        <v>27</v>
      </c>
      <c r="D153" s="1">
        <v>3472</v>
      </c>
      <c r="E153" s="2">
        <v>96</v>
      </c>
    </row>
    <row r="154" spans="1:5" x14ac:dyDescent="0.3">
      <c r="A154" t="s">
        <v>19</v>
      </c>
      <c r="B154" t="s">
        <v>33</v>
      </c>
      <c r="C154" t="s">
        <v>10</v>
      </c>
      <c r="D154" s="1">
        <v>3402</v>
      </c>
      <c r="E154" s="2">
        <v>366</v>
      </c>
    </row>
    <row r="155" spans="1:5" x14ac:dyDescent="0.3">
      <c r="A155" t="s">
        <v>16</v>
      </c>
      <c r="B155" t="s">
        <v>9</v>
      </c>
      <c r="C155" t="s">
        <v>36</v>
      </c>
      <c r="D155" s="1">
        <v>3388</v>
      </c>
      <c r="E155" s="2">
        <v>123</v>
      </c>
    </row>
    <row r="156" spans="1:5" x14ac:dyDescent="0.3">
      <c r="A156" s="5" t="s">
        <v>19</v>
      </c>
      <c r="B156" s="5" t="s">
        <v>33</v>
      </c>
      <c r="C156" s="5" t="s">
        <v>35</v>
      </c>
      <c r="D156" s="14">
        <v>3339</v>
      </c>
      <c r="E156" s="15">
        <v>75</v>
      </c>
    </row>
    <row r="157" spans="1:5" x14ac:dyDescent="0.3">
      <c r="A157" s="5" t="s">
        <v>30</v>
      </c>
      <c r="B157" s="5" t="s">
        <v>17</v>
      </c>
      <c r="C157" s="5" t="s">
        <v>21</v>
      </c>
      <c r="D157" s="14">
        <v>3339</v>
      </c>
      <c r="E157" s="15">
        <v>39</v>
      </c>
    </row>
    <row r="158" spans="1:5" x14ac:dyDescent="0.3">
      <c r="A158" s="5" t="s">
        <v>28</v>
      </c>
      <c r="B158" s="5" t="s">
        <v>17</v>
      </c>
      <c r="C158" s="5" t="s">
        <v>31</v>
      </c>
      <c r="D158" s="14">
        <v>3339</v>
      </c>
      <c r="E158" s="15">
        <v>348</v>
      </c>
    </row>
    <row r="159" spans="1:5" x14ac:dyDescent="0.3">
      <c r="A159" s="5" t="s">
        <v>26</v>
      </c>
      <c r="B159" s="5" t="s">
        <v>33</v>
      </c>
      <c r="C159" s="5" t="s">
        <v>13</v>
      </c>
      <c r="D159" s="14">
        <v>3262</v>
      </c>
      <c r="E159" s="15">
        <v>75</v>
      </c>
    </row>
    <row r="160" spans="1:5" x14ac:dyDescent="0.3">
      <c r="A160" t="s">
        <v>14</v>
      </c>
      <c r="B160" t="s">
        <v>20</v>
      </c>
      <c r="C160" t="s">
        <v>21</v>
      </c>
      <c r="D160" s="1">
        <v>3192</v>
      </c>
      <c r="E160" s="2">
        <v>72</v>
      </c>
    </row>
    <row r="161" spans="1:5" x14ac:dyDescent="0.3">
      <c r="A161" t="s">
        <v>8</v>
      </c>
      <c r="B161" t="s">
        <v>17</v>
      </c>
      <c r="C161" t="s">
        <v>42</v>
      </c>
      <c r="D161" s="1">
        <v>3164</v>
      </c>
      <c r="E161" s="2">
        <v>306</v>
      </c>
    </row>
    <row r="162" spans="1:5" x14ac:dyDescent="0.3">
      <c r="A162" s="5" t="s">
        <v>30</v>
      </c>
      <c r="B162" s="5" t="s">
        <v>33</v>
      </c>
      <c r="C162" s="5" t="s">
        <v>45</v>
      </c>
      <c r="D162" s="14">
        <v>3108</v>
      </c>
      <c r="E162" s="15">
        <v>54</v>
      </c>
    </row>
    <row r="163" spans="1:5" x14ac:dyDescent="0.3">
      <c r="A163" t="s">
        <v>8</v>
      </c>
      <c r="B163" t="s">
        <v>20</v>
      </c>
      <c r="C163" t="s">
        <v>43</v>
      </c>
      <c r="D163" s="1">
        <v>3101</v>
      </c>
      <c r="E163" s="2">
        <v>225</v>
      </c>
    </row>
    <row r="164" spans="1:5" x14ac:dyDescent="0.3">
      <c r="A164" t="s">
        <v>29</v>
      </c>
      <c r="B164" t="s">
        <v>17</v>
      </c>
      <c r="C164" t="s">
        <v>24</v>
      </c>
      <c r="D164" s="1">
        <v>3094</v>
      </c>
      <c r="E164" s="2">
        <v>246</v>
      </c>
    </row>
    <row r="165" spans="1:5" x14ac:dyDescent="0.3">
      <c r="A165" t="s">
        <v>38</v>
      </c>
      <c r="B165" t="s">
        <v>9</v>
      </c>
      <c r="C165" t="s">
        <v>43</v>
      </c>
      <c r="D165" s="1">
        <v>3059</v>
      </c>
      <c r="E165" s="2">
        <v>27</v>
      </c>
    </row>
    <row r="166" spans="1:5" x14ac:dyDescent="0.3">
      <c r="A166" s="5" t="s">
        <v>19</v>
      </c>
      <c r="B166" s="5" t="s">
        <v>20</v>
      </c>
      <c r="C166" s="5" t="s">
        <v>35</v>
      </c>
      <c r="D166" s="14">
        <v>3052</v>
      </c>
      <c r="E166" s="15">
        <v>378</v>
      </c>
    </row>
    <row r="167" spans="1:5" x14ac:dyDescent="0.3">
      <c r="A167" s="5" t="s">
        <v>19</v>
      </c>
      <c r="B167" s="5" t="s">
        <v>20</v>
      </c>
      <c r="C167" s="5" t="s">
        <v>41</v>
      </c>
      <c r="D167" s="14">
        <v>2989</v>
      </c>
      <c r="E167" s="15">
        <v>3</v>
      </c>
    </row>
    <row r="168" spans="1:5" x14ac:dyDescent="0.3">
      <c r="A168" s="5" t="s">
        <v>14</v>
      </c>
      <c r="B168" s="5" t="s">
        <v>17</v>
      </c>
      <c r="C168" s="5" t="s">
        <v>13</v>
      </c>
      <c r="D168" s="14">
        <v>2954</v>
      </c>
      <c r="E168" s="15">
        <v>189</v>
      </c>
    </row>
    <row r="169" spans="1:5" x14ac:dyDescent="0.3">
      <c r="A169" s="5" t="s">
        <v>16</v>
      </c>
      <c r="B169" s="5" t="s">
        <v>9</v>
      </c>
      <c r="C169" s="5" t="s">
        <v>44</v>
      </c>
      <c r="D169" s="14">
        <v>2933</v>
      </c>
      <c r="E169" s="15">
        <v>9</v>
      </c>
    </row>
    <row r="170" spans="1:5" x14ac:dyDescent="0.3">
      <c r="A170" t="s">
        <v>14</v>
      </c>
      <c r="B170" t="s">
        <v>9</v>
      </c>
      <c r="C170" t="s">
        <v>43</v>
      </c>
      <c r="D170" s="1">
        <v>2919</v>
      </c>
      <c r="E170" s="2">
        <v>45</v>
      </c>
    </row>
    <row r="171" spans="1:5" x14ac:dyDescent="0.3">
      <c r="A171" s="5" t="s">
        <v>30</v>
      </c>
      <c r="B171" s="5" t="s">
        <v>33</v>
      </c>
      <c r="C171" s="5" t="s">
        <v>31</v>
      </c>
      <c r="D171" s="14">
        <v>2919</v>
      </c>
      <c r="E171" s="15">
        <v>93</v>
      </c>
    </row>
    <row r="172" spans="1:5" x14ac:dyDescent="0.3">
      <c r="A172" s="5" t="s">
        <v>28</v>
      </c>
      <c r="B172" s="5" t="s">
        <v>33</v>
      </c>
      <c r="C172" s="5" t="s">
        <v>35</v>
      </c>
      <c r="D172" s="14">
        <v>2891</v>
      </c>
      <c r="E172" s="15">
        <v>102</v>
      </c>
    </row>
    <row r="173" spans="1:5" x14ac:dyDescent="0.3">
      <c r="A173" s="5" t="s">
        <v>26</v>
      </c>
      <c r="B173" s="5" t="s">
        <v>17</v>
      </c>
      <c r="C173" s="5" t="s">
        <v>39</v>
      </c>
      <c r="D173" s="14">
        <v>2870</v>
      </c>
      <c r="E173" s="15">
        <v>300</v>
      </c>
    </row>
    <row r="174" spans="1:5" x14ac:dyDescent="0.3">
      <c r="A174" s="5" t="s">
        <v>29</v>
      </c>
      <c r="B174" s="5" t="s">
        <v>9</v>
      </c>
      <c r="C174" s="5" t="s">
        <v>40</v>
      </c>
      <c r="D174" s="14">
        <v>2863</v>
      </c>
      <c r="E174" s="15">
        <v>42</v>
      </c>
    </row>
    <row r="175" spans="1:5" x14ac:dyDescent="0.3">
      <c r="A175" t="s">
        <v>14</v>
      </c>
      <c r="B175" t="s">
        <v>9</v>
      </c>
      <c r="C175" t="s">
        <v>45</v>
      </c>
      <c r="D175" s="1">
        <v>2856</v>
      </c>
      <c r="E175" s="2">
        <v>246</v>
      </c>
    </row>
    <row r="176" spans="1:5" x14ac:dyDescent="0.3">
      <c r="A176" t="s">
        <v>26</v>
      </c>
      <c r="B176" t="s">
        <v>12</v>
      </c>
      <c r="C176" t="s">
        <v>41</v>
      </c>
      <c r="D176" s="1">
        <v>2793</v>
      </c>
      <c r="E176" s="2">
        <v>114</v>
      </c>
    </row>
    <row r="177" spans="1:5" x14ac:dyDescent="0.3">
      <c r="A177" s="5" t="s">
        <v>8</v>
      </c>
      <c r="B177" s="5" t="s">
        <v>33</v>
      </c>
      <c r="C177" s="5" t="s">
        <v>37</v>
      </c>
      <c r="D177" s="14">
        <v>2779</v>
      </c>
      <c r="E177" s="15">
        <v>75</v>
      </c>
    </row>
    <row r="178" spans="1:5" x14ac:dyDescent="0.3">
      <c r="A178" t="s">
        <v>28</v>
      </c>
      <c r="B178" t="s">
        <v>12</v>
      </c>
      <c r="C178" t="s">
        <v>15</v>
      </c>
      <c r="D178" s="1">
        <v>2744</v>
      </c>
      <c r="E178" s="2">
        <v>9</v>
      </c>
    </row>
    <row r="179" spans="1:5" x14ac:dyDescent="0.3">
      <c r="A179" s="5" t="s">
        <v>14</v>
      </c>
      <c r="B179" s="5" t="s">
        <v>9</v>
      </c>
      <c r="C179" s="5" t="s">
        <v>37</v>
      </c>
      <c r="D179" s="14">
        <v>2737</v>
      </c>
      <c r="E179" s="15">
        <v>93</v>
      </c>
    </row>
    <row r="180" spans="1:5" x14ac:dyDescent="0.3">
      <c r="A180" s="5" t="s">
        <v>11</v>
      </c>
      <c r="B180" s="5" t="s">
        <v>12</v>
      </c>
      <c r="C180" s="5" t="s">
        <v>36</v>
      </c>
      <c r="D180" s="14">
        <v>2702</v>
      </c>
      <c r="E180" s="15">
        <v>363</v>
      </c>
    </row>
    <row r="181" spans="1:5" x14ac:dyDescent="0.3">
      <c r="A181" s="5" t="s">
        <v>19</v>
      </c>
      <c r="B181" s="5" t="s">
        <v>23</v>
      </c>
      <c r="C181" s="5" t="s">
        <v>24</v>
      </c>
      <c r="D181" s="14">
        <v>2681</v>
      </c>
      <c r="E181" s="15">
        <v>54</v>
      </c>
    </row>
    <row r="182" spans="1:5" x14ac:dyDescent="0.3">
      <c r="A182" s="5" t="s">
        <v>14</v>
      </c>
      <c r="B182" s="5" t="s">
        <v>23</v>
      </c>
      <c r="C182" s="5" t="s">
        <v>32</v>
      </c>
      <c r="D182" s="14">
        <v>2646</v>
      </c>
      <c r="E182" s="15">
        <v>120</v>
      </c>
    </row>
    <row r="183" spans="1:5" x14ac:dyDescent="0.3">
      <c r="A183" s="5" t="s">
        <v>26</v>
      </c>
      <c r="B183" s="5" t="s">
        <v>17</v>
      </c>
      <c r="C183" s="5" t="s">
        <v>18</v>
      </c>
      <c r="D183" s="14">
        <v>2646</v>
      </c>
      <c r="E183" s="15">
        <v>177</v>
      </c>
    </row>
    <row r="184" spans="1:5" x14ac:dyDescent="0.3">
      <c r="A184" s="5" t="s">
        <v>14</v>
      </c>
      <c r="B184" s="5" t="s">
        <v>20</v>
      </c>
      <c r="C184" s="5" t="s">
        <v>18</v>
      </c>
      <c r="D184" s="14">
        <v>2639</v>
      </c>
      <c r="E184" s="15">
        <v>204</v>
      </c>
    </row>
    <row r="185" spans="1:5" x14ac:dyDescent="0.3">
      <c r="A185" t="s">
        <v>30</v>
      </c>
      <c r="B185" t="s">
        <v>33</v>
      </c>
      <c r="C185" t="s">
        <v>36</v>
      </c>
      <c r="D185" s="1">
        <v>2583</v>
      </c>
      <c r="E185" s="2">
        <v>18</v>
      </c>
    </row>
    <row r="186" spans="1:5" x14ac:dyDescent="0.3">
      <c r="A186" t="s">
        <v>38</v>
      </c>
      <c r="B186" t="s">
        <v>12</v>
      </c>
      <c r="C186" t="s">
        <v>40</v>
      </c>
      <c r="D186" s="1">
        <v>2562</v>
      </c>
      <c r="E186" s="2">
        <v>6</v>
      </c>
    </row>
    <row r="187" spans="1:5" x14ac:dyDescent="0.3">
      <c r="A187" t="s">
        <v>8</v>
      </c>
      <c r="B187" t="s">
        <v>23</v>
      </c>
      <c r="C187" t="s">
        <v>21</v>
      </c>
      <c r="D187" s="1">
        <v>2541</v>
      </c>
      <c r="E187" s="2">
        <v>90</v>
      </c>
    </row>
    <row r="188" spans="1:5" x14ac:dyDescent="0.3">
      <c r="A188" t="s">
        <v>8</v>
      </c>
      <c r="B188" t="s">
        <v>23</v>
      </c>
      <c r="C188" t="s">
        <v>35</v>
      </c>
      <c r="D188" s="1">
        <v>2541</v>
      </c>
      <c r="E188" s="2">
        <v>45</v>
      </c>
    </row>
    <row r="189" spans="1:5" x14ac:dyDescent="0.3">
      <c r="A189" s="5" t="s">
        <v>26</v>
      </c>
      <c r="B189" s="5" t="s">
        <v>12</v>
      </c>
      <c r="C189" s="5" t="s">
        <v>42</v>
      </c>
      <c r="D189" s="14">
        <v>2478</v>
      </c>
      <c r="E189" s="15">
        <v>21</v>
      </c>
    </row>
    <row r="190" spans="1:5" x14ac:dyDescent="0.3">
      <c r="A190" t="s">
        <v>38</v>
      </c>
      <c r="B190" t="s">
        <v>17</v>
      </c>
      <c r="C190" t="s">
        <v>35</v>
      </c>
      <c r="D190" s="1">
        <v>2471</v>
      </c>
      <c r="E190" s="2">
        <v>342</v>
      </c>
    </row>
    <row r="191" spans="1:5" x14ac:dyDescent="0.3">
      <c r="A191" s="5" t="s">
        <v>30</v>
      </c>
      <c r="B191" s="5" t="s">
        <v>12</v>
      </c>
      <c r="C191" s="5" t="s">
        <v>21</v>
      </c>
      <c r="D191" s="14">
        <v>2464</v>
      </c>
      <c r="E191" s="15">
        <v>234</v>
      </c>
    </row>
    <row r="192" spans="1:5" x14ac:dyDescent="0.3">
      <c r="A192" t="s">
        <v>14</v>
      </c>
      <c r="B192" t="s">
        <v>23</v>
      </c>
      <c r="C192" t="s">
        <v>45</v>
      </c>
      <c r="D192" s="1">
        <v>2436</v>
      </c>
      <c r="E192" s="2">
        <v>99</v>
      </c>
    </row>
    <row r="193" spans="1:5" x14ac:dyDescent="0.3">
      <c r="A193" t="s">
        <v>14</v>
      </c>
      <c r="B193" t="s">
        <v>12</v>
      </c>
      <c r="C193" t="s">
        <v>42</v>
      </c>
      <c r="D193" s="1">
        <v>2429</v>
      </c>
      <c r="E193" s="2">
        <v>144</v>
      </c>
    </row>
    <row r="194" spans="1:5" x14ac:dyDescent="0.3">
      <c r="A194" t="s">
        <v>30</v>
      </c>
      <c r="B194" t="s">
        <v>12</v>
      </c>
      <c r="C194" t="s">
        <v>27</v>
      </c>
      <c r="D194" s="1">
        <v>2415</v>
      </c>
      <c r="E194" s="2">
        <v>255</v>
      </c>
    </row>
    <row r="195" spans="1:5" x14ac:dyDescent="0.3">
      <c r="A195" t="s">
        <v>28</v>
      </c>
      <c r="B195" t="s">
        <v>12</v>
      </c>
      <c r="C195" t="s">
        <v>18</v>
      </c>
      <c r="D195" s="1">
        <v>2415</v>
      </c>
      <c r="E195" s="2">
        <v>15</v>
      </c>
    </row>
    <row r="196" spans="1:5" x14ac:dyDescent="0.3">
      <c r="A196" s="5" t="s">
        <v>14</v>
      </c>
      <c r="B196" s="5" t="s">
        <v>23</v>
      </c>
      <c r="C196" s="5" t="s">
        <v>31</v>
      </c>
      <c r="D196" s="14">
        <v>2408</v>
      </c>
      <c r="E196" s="15">
        <v>9</v>
      </c>
    </row>
    <row r="197" spans="1:5" x14ac:dyDescent="0.3">
      <c r="A197" s="5" t="s">
        <v>16</v>
      </c>
      <c r="B197" s="5" t="s">
        <v>9</v>
      </c>
      <c r="C197" s="5" t="s">
        <v>45</v>
      </c>
      <c r="D197" s="14">
        <v>2324</v>
      </c>
      <c r="E197" s="15">
        <v>177</v>
      </c>
    </row>
    <row r="198" spans="1:5" x14ac:dyDescent="0.3">
      <c r="A198" s="5" t="s">
        <v>38</v>
      </c>
      <c r="B198" s="5" t="s">
        <v>17</v>
      </c>
      <c r="C198" s="5" t="s">
        <v>37</v>
      </c>
      <c r="D198" s="14">
        <v>2317</v>
      </c>
      <c r="E198" s="15">
        <v>261</v>
      </c>
    </row>
    <row r="199" spans="1:5" x14ac:dyDescent="0.3">
      <c r="A199" s="5" t="s">
        <v>19</v>
      </c>
      <c r="B199" s="5" t="s">
        <v>23</v>
      </c>
      <c r="C199" s="5" t="s">
        <v>34</v>
      </c>
      <c r="D199" s="14">
        <v>2317</v>
      </c>
      <c r="E199" s="15">
        <v>123</v>
      </c>
    </row>
    <row r="200" spans="1:5" x14ac:dyDescent="0.3">
      <c r="A200" t="s">
        <v>8</v>
      </c>
      <c r="B200" t="s">
        <v>33</v>
      </c>
      <c r="C200" t="s">
        <v>42</v>
      </c>
      <c r="D200" s="1">
        <v>2289</v>
      </c>
      <c r="E200" s="2">
        <v>135</v>
      </c>
    </row>
    <row r="201" spans="1:5" x14ac:dyDescent="0.3">
      <c r="A201" t="s">
        <v>8</v>
      </c>
      <c r="B201" t="s">
        <v>12</v>
      </c>
      <c r="C201" t="s">
        <v>10</v>
      </c>
      <c r="D201" s="1">
        <v>2275</v>
      </c>
      <c r="E201" s="2">
        <v>447</v>
      </c>
    </row>
    <row r="202" spans="1:5" x14ac:dyDescent="0.3">
      <c r="A202" t="s">
        <v>11</v>
      </c>
      <c r="B202" t="s">
        <v>23</v>
      </c>
      <c r="C202" t="s">
        <v>42</v>
      </c>
      <c r="D202" s="1">
        <v>2268</v>
      </c>
      <c r="E202" s="2">
        <v>63</v>
      </c>
    </row>
    <row r="203" spans="1:5" x14ac:dyDescent="0.3">
      <c r="A203" t="s">
        <v>26</v>
      </c>
      <c r="B203" t="s">
        <v>33</v>
      </c>
      <c r="C203" t="s">
        <v>22</v>
      </c>
      <c r="D203" s="1">
        <v>2226</v>
      </c>
      <c r="E203" s="2">
        <v>48</v>
      </c>
    </row>
    <row r="204" spans="1:5" x14ac:dyDescent="0.3">
      <c r="A204" t="s">
        <v>19</v>
      </c>
      <c r="B204" t="s">
        <v>33</v>
      </c>
      <c r="C204" t="s">
        <v>32</v>
      </c>
      <c r="D204" s="1">
        <v>2219</v>
      </c>
      <c r="E204" s="2">
        <v>75</v>
      </c>
    </row>
    <row r="205" spans="1:5" x14ac:dyDescent="0.3">
      <c r="A205" t="s">
        <v>30</v>
      </c>
      <c r="B205" t="s">
        <v>33</v>
      </c>
      <c r="C205" t="s">
        <v>37</v>
      </c>
      <c r="D205" s="1">
        <v>2212</v>
      </c>
      <c r="E205" s="2">
        <v>117</v>
      </c>
    </row>
    <row r="206" spans="1:5" x14ac:dyDescent="0.3">
      <c r="A206" s="5" t="s">
        <v>38</v>
      </c>
      <c r="B206" s="5" t="s">
        <v>23</v>
      </c>
      <c r="C206" s="5" t="s">
        <v>25</v>
      </c>
      <c r="D206" s="14">
        <v>2205</v>
      </c>
      <c r="E206" s="15">
        <v>141</v>
      </c>
    </row>
    <row r="207" spans="1:5" x14ac:dyDescent="0.3">
      <c r="A207" t="s">
        <v>26</v>
      </c>
      <c r="B207" t="s">
        <v>33</v>
      </c>
      <c r="C207" t="s">
        <v>36</v>
      </c>
      <c r="D207" s="1">
        <v>2205</v>
      </c>
      <c r="E207" s="2">
        <v>138</v>
      </c>
    </row>
    <row r="208" spans="1:5" x14ac:dyDescent="0.3">
      <c r="A208" s="5" t="s">
        <v>26</v>
      </c>
      <c r="B208" s="5" t="s">
        <v>17</v>
      </c>
      <c r="C208" s="5" t="s">
        <v>24</v>
      </c>
      <c r="D208" s="14">
        <v>2149</v>
      </c>
      <c r="E208" s="15">
        <v>117</v>
      </c>
    </row>
    <row r="209" spans="1:5" x14ac:dyDescent="0.3">
      <c r="A209" s="5" t="s">
        <v>14</v>
      </c>
      <c r="B209" s="5" t="s">
        <v>17</v>
      </c>
      <c r="C209" s="5" t="s">
        <v>21</v>
      </c>
      <c r="D209" s="14">
        <v>2142</v>
      </c>
      <c r="E209" s="15">
        <v>114</v>
      </c>
    </row>
    <row r="210" spans="1:5" x14ac:dyDescent="0.3">
      <c r="A210" t="s">
        <v>26</v>
      </c>
      <c r="B210" t="s">
        <v>12</v>
      </c>
      <c r="C210" t="s">
        <v>32</v>
      </c>
      <c r="D210" s="1">
        <v>2135</v>
      </c>
      <c r="E210" s="2">
        <v>27</v>
      </c>
    </row>
    <row r="211" spans="1:5" x14ac:dyDescent="0.3">
      <c r="A211" t="s">
        <v>30</v>
      </c>
      <c r="B211" t="s">
        <v>12</v>
      </c>
      <c r="C211" t="s">
        <v>35</v>
      </c>
      <c r="D211" s="1">
        <v>2114</v>
      </c>
      <c r="E211" s="2">
        <v>66</v>
      </c>
    </row>
    <row r="212" spans="1:5" x14ac:dyDescent="0.3">
      <c r="A212" s="5" t="s">
        <v>16</v>
      </c>
      <c r="B212" s="5" t="s">
        <v>12</v>
      </c>
      <c r="C212" s="5" t="s">
        <v>40</v>
      </c>
      <c r="D212" s="14">
        <v>2114</v>
      </c>
      <c r="E212" s="15">
        <v>186</v>
      </c>
    </row>
    <row r="213" spans="1:5" x14ac:dyDescent="0.3">
      <c r="A213" s="5" t="s">
        <v>19</v>
      </c>
      <c r="B213" s="5" t="s">
        <v>20</v>
      </c>
      <c r="C213" s="5" t="s">
        <v>21</v>
      </c>
      <c r="D213" s="14">
        <v>2100</v>
      </c>
      <c r="E213" s="15">
        <v>414</v>
      </c>
    </row>
    <row r="214" spans="1:5" x14ac:dyDescent="0.3">
      <c r="A214" t="s">
        <v>11</v>
      </c>
      <c r="B214" t="s">
        <v>12</v>
      </c>
      <c r="C214" t="s">
        <v>35</v>
      </c>
      <c r="D214" s="1">
        <v>2023</v>
      </c>
      <c r="E214" s="2">
        <v>168</v>
      </c>
    </row>
    <row r="215" spans="1:5" x14ac:dyDescent="0.3">
      <c r="A215" t="s">
        <v>30</v>
      </c>
      <c r="B215" t="s">
        <v>12</v>
      </c>
      <c r="C215" t="s">
        <v>37</v>
      </c>
      <c r="D215" s="1">
        <v>2023</v>
      </c>
      <c r="E215" s="2">
        <v>78</v>
      </c>
    </row>
    <row r="216" spans="1:5" x14ac:dyDescent="0.3">
      <c r="A216" s="5" t="s">
        <v>29</v>
      </c>
      <c r="B216" s="5" t="s">
        <v>20</v>
      </c>
      <c r="C216" s="5" t="s">
        <v>32</v>
      </c>
      <c r="D216" s="14">
        <v>2016</v>
      </c>
      <c r="E216" s="15">
        <v>117</v>
      </c>
    </row>
    <row r="217" spans="1:5" x14ac:dyDescent="0.3">
      <c r="A217" t="s">
        <v>11</v>
      </c>
      <c r="B217" t="s">
        <v>33</v>
      </c>
      <c r="C217" t="s">
        <v>32</v>
      </c>
      <c r="D217" s="1">
        <v>2009</v>
      </c>
      <c r="E217" s="2">
        <v>219</v>
      </c>
    </row>
    <row r="218" spans="1:5" x14ac:dyDescent="0.3">
      <c r="A218" s="5" t="s">
        <v>8</v>
      </c>
      <c r="B218" s="5" t="s">
        <v>23</v>
      </c>
      <c r="C218" s="5" t="s">
        <v>24</v>
      </c>
      <c r="D218" s="14">
        <v>1988</v>
      </c>
      <c r="E218" s="15">
        <v>39</v>
      </c>
    </row>
    <row r="219" spans="1:5" x14ac:dyDescent="0.3">
      <c r="A219" t="s">
        <v>38</v>
      </c>
      <c r="B219" t="s">
        <v>12</v>
      </c>
      <c r="C219" t="s">
        <v>36</v>
      </c>
      <c r="D219" s="1">
        <v>1974</v>
      </c>
      <c r="E219" s="2">
        <v>195</v>
      </c>
    </row>
    <row r="220" spans="1:5" x14ac:dyDescent="0.3">
      <c r="A220" s="5" t="s">
        <v>26</v>
      </c>
      <c r="B220" s="5" t="s">
        <v>33</v>
      </c>
      <c r="C220" s="5" t="s">
        <v>27</v>
      </c>
      <c r="D220" s="14">
        <v>1932</v>
      </c>
      <c r="E220" s="15">
        <v>369</v>
      </c>
    </row>
    <row r="221" spans="1:5" x14ac:dyDescent="0.3">
      <c r="A221" t="s">
        <v>16</v>
      </c>
      <c r="B221" t="s">
        <v>17</v>
      </c>
      <c r="C221" t="s">
        <v>39</v>
      </c>
      <c r="D221" s="1">
        <v>1925</v>
      </c>
      <c r="E221" s="2">
        <v>192</v>
      </c>
    </row>
    <row r="222" spans="1:5" x14ac:dyDescent="0.3">
      <c r="A222" t="s">
        <v>19</v>
      </c>
      <c r="B222" t="s">
        <v>9</v>
      </c>
      <c r="C222" t="s">
        <v>32</v>
      </c>
      <c r="D222" s="1">
        <v>1904</v>
      </c>
      <c r="E222" s="2">
        <v>405</v>
      </c>
    </row>
    <row r="223" spans="1:5" x14ac:dyDescent="0.3">
      <c r="A223" t="s">
        <v>11</v>
      </c>
      <c r="B223" t="s">
        <v>9</v>
      </c>
      <c r="C223" t="s">
        <v>25</v>
      </c>
      <c r="D223" s="1">
        <v>1890</v>
      </c>
      <c r="E223" s="2">
        <v>195</v>
      </c>
    </row>
    <row r="224" spans="1:5" x14ac:dyDescent="0.3">
      <c r="A224" s="5" t="s">
        <v>29</v>
      </c>
      <c r="B224" s="5" t="s">
        <v>20</v>
      </c>
      <c r="C224" s="5" t="s">
        <v>21</v>
      </c>
      <c r="D224" s="14">
        <v>1785</v>
      </c>
      <c r="E224" s="15">
        <v>462</v>
      </c>
    </row>
    <row r="225" spans="1:5" x14ac:dyDescent="0.3">
      <c r="A225" s="5" t="s">
        <v>26</v>
      </c>
      <c r="B225" s="5" t="s">
        <v>23</v>
      </c>
      <c r="C225" s="5" t="s">
        <v>18</v>
      </c>
      <c r="D225" s="14">
        <v>1778</v>
      </c>
      <c r="E225" s="15">
        <v>270</v>
      </c>
    </row>
    <row r="226" spans="1:5" x14ac:dyDescent="0.3">
      <c r="A226" t="s">
        <v>11</v>
      </c>
      <c r="B226" t="s">
        <v>9</v>
      </c>
      <c r="C226" t="s">
        <v>39</v>
      </c>
      <c r="D226" s="1">
        <v>1771</v>
      </c>
      <c r="E226" s="2">
        <v>204</v>
      </c>
    </row>
    <row r="227" spans="1:5" x14ac:dyDescent="0.3">
      <c r="A227" t="s">
        <v>11</v>
      </c>
      <c r="B227" t="s">
        <v>23</v>
      </c>
      <c r="C227" t="s">
        <v>37</v>
      </c>
      <c r="D227" s="1">
        <v>1701</v>
      </c>
      <c r="E227" s="2">
        <v>234</v>
      </c>
    </row>
    <row r="228" spans="1:5" x14ac:dyDescent="0.3">
      <c r="A228" t="s">
        <v>28</v>
      </c>
      <c r="B228" t="s">
        <v>33</v>
      </c>
      <c r="C228" t="s">
        <v>22</v>
      </c>
      <c r="D228" s="1">
        <v>1652</v>
      </c>
      <c r="E228" s="2">
        <v>93</v>
      </c>
    </row>
    <row r="229" spans="1:5" x14ac:dyDescent="0.3">
      <c r="A229" t="s">
        <v>30</v>
      </c>
      <c r="B229" t="s">
        <v>20</v>
      </c>
      <c r="C229" t="s">
        <v>43</v>
      </c>
      <c r="D229" s="1">
        <v>1652</v>
      </c>
      <c r="E229" s="2">
        <v>102</v>
      </c>
    </row>
    <row r="230" spans="1:5" x14ac:dyDescent="0.3">
      <c r="A230" t="s">
        <v>19</v>
      </c>
      <c r="B230" t="s">
        <v>20</v>
      </c>
      <c r="C230" t="s">
        <v>10</v>
      </c>
      <c r="D230" s="1">
        <v>1638</v>
      </c>
      <c r="E230" s="2">
        <v>63</v>
      </c>
    </row>
    <row r="231" spans="1:5" x14ac:dyDescent="0.3">
      <c r="A231" t="s">
        <v>8</v>
      </c>
      <c r="B231" t="s">
        <v>12</v>
      </c>
      <c r="C231" t="s">
        <v>41</v>
      </c>
      <c r="D231" s="1">
        <v>1638</v>
      </c>
      <c r="E231" s="2">
        <v>48</v>
      </c>
    </row>
    <row r="232" spans="1:5" x14ac:dyDescent="0.3">
      <c r="A232" s="5" t="s">
        <v>8</v>
      </c>
      <c r="B232" s="5" t="s">
        <v>9</v>
      </c>
      <c r="C232" s="5" t="s">
        <v>10</v>
      </c>
      <c r="D232" s="14">
        <v>1624</v>
      </c>
      <c r="E232" s="15">
        <v>114</v>
      </c>
    </row>
    <row r="233" spans="1:5" x14ac:dyDescent="0.3">
      <c r="A233" t="s">
        <v>8</v>
      </c>
      <c r="B233" t="s">
        <v>12</v>
      </c>
      <c r="C233" t="s">
        <v>35</v>
      </c>
      <c r="D233" s="1">
        <v>1617</v>
      </c>
      <c r="E233" s="2">
        <v>126</v>
      </c>
    </row>
    <row r="234" spans="1:5" x14ac:dyDescent="0.3">
      <c r="A234" t="s">
        <v>29</v>
      </c>
      <c r="B234" t="s">
        <v>12</v>
      </c>
      <c r="C234" t="s">
        <v>31</v>
      </c>
      <c r="D234" s="1">
        <v>1589</v>
      </c>
      <c r="E234" s="2">
        <v>303</v>
      </c>
    </row>
    <row r="235" spans="1:5" x14ac:dyDescent="0.3">
      <c r="A235" t="s">
        <v>26</v>
      </c>
      <c r="B235" t="s">
        <v>33</v>
      </c>
      <c r="C235" t="s">
        <v>21</v>
      </c>
      <c r="D235" s="1">
        <v>1568</v>
      </c>
      <c r="E235" s="2">
        <v>96</v>
      </c>
    </row>
    <row r="236" spans="1:5" x14ac:dyDescent="0.3">
      <c r="A236" s="5" t="s">
        <v>29</v>
      </c>
      <c r="B236" s="5" t="s">
        <v>20</v>
      </c>
      <c r="C236" s="5" t="s">
        <v>25</v>
      </c>
      <c r="D236" s="14">
        <v>1568</v>
      </c>
      <c r="E236" s="15">
        <v>141</v>
      </c>
    </row>
    <row r="237" spans="1:5" x14ac:dyDescent="0.3">
      <c r="A237" s="5" t="s">
        <v>11</v>
      </c>
      <c r="B237" s="5" t="s">
        <v>20</v>
      </c>
      <c r="C237" s="5" t="s">
        <v>45</v>
      </c>
      <c r="D237" s="14">
        <v>1561</v>
      </c>
      <c r="E237" s="15">
        <v>27</v>
      </c>
    </row>
    <row r="238" spans="1:5" x14ac:dyDescent="0.3">
      <c r="A238" s="5" t="s">
        <v>16</v>
      </c>
      <c r="B238" s="5" t="s">
        <v>9</v>
      </c>
      <c r="C238" s="5" t="s">
        <v>10</v>
      </c>
      <c r="D238" s="14">
        <v>1526</v>
      </c>
      <c r="E238" s="15">
        <v>240</v>
      </c>
    </row>
    <row r="239" spans="1:5" x14ac:dyDescent="0.3">
      <c r="A239" s="5" t="s">
        <v>28</v>
      </c>
      <c r="B239" s="5" t="s">
        <v>17</v>
      </c>
      <c r="C239" s="5" t="s">
        <v>10</v>
      </c>
      <c r="D239" s="14">
        <v>1526</v>
      </c>
      <c r="E239" s="15">
        <v>105</v>
      </c>
    </row>
    <row r="240" spans="1:5" x14ac:dyDescent="0.3">
      <c r="A240" s="5" t="s">
        <v>19</v>
      </c>
      <c r="B240" s="5" t="s">
        <v>9</v>
      </c>
      <c r="C240" s="5" t="s">
        <v>18</v>
      </c>
      <c r="D240" s="14">
        <v>1505</v>
      </c>
      <c r="E240" s="15">
        <v>102</v>
      </c>
    </row>
    <row r="241" spans="1:5" x14ac:dyDescent="0.3">
      <c r="A241" s="5" t="s">
        <v>16</v>
      </c>
      <c r="B241" s="5" t="s">
        <v>33</v>
      </c>
      <c r="C241" s="5" t="s">
        <v>31</v>
      </c>
      <c r="D241" s="14">
        <v>1463</v>
      </c>
      <c r="E241" s="15">
        <v>39</v>
      </c>
    </row>
    <row r="242" spans="1:5" x14ac:dyDescent="0.3">
      <c r="A242" s="5" t="s">
        <v>19</v>
      </c>
      <c r="B242" s="5" t="s">
        <v>33</v>
      </c>
      <c r="C242" s="5" t="s">
        <v>40</v>
      </c>
      <c r="D242" s="14">
        <v>1442</v>
      </c>
      <c r="E242" s="15">
        <v>15</v>
      </c>
    </row>
    <row r="243" spans="1:5" x14ac:dyDescent="0.3">
      <c r="A243" s="5" t="s">
        <v>38</v>
      </c>
      <c r="B243" s="5" t="s">
        <v>33</v>
      </c>
      <c r="C243" s="5" t="s">
        <v>21</v>
      </c>
      <c r="D243" s="14">
        <v>1428</v>
      </c>
      <c r="E243" s="15">
        <v>93</v>
      </c>
    </row>
    <row r="244" spans="1:5" x14ac:dyDescent="0.3">
      <c r="A244" s="5" t="s">
        <v>38</v>
      </c>
      <c r="B244" s="5" t="s">
        <v>17</v>
      </c>
      <c r="C244" s="5" t="s">
        <v>42</v>
      </c>
      <c r="D244" s="14">
        <v>1407</v>
      </c>
      <c r="E244" s="15">
        <v>72</v>
      </c>
    </row>
    <row r="245" spans="1:5" x14ac:dyDescent="0.3">
      <c r="A245" s="5" t="s">
        <v>19</v>
      </c>
      <c r="B245" s="5" t="s">
        <v>17</v>
      </c>
      <c r="C245" s="5" t="s">
        <v>35</v>
      </c>
      <c r="D245" s="14">
        <v>1400</v>
      </c>
      <c r="E245" s="15">
        <v>135</v>
      </c>
    </row>
    <row r="246" spans="1:5" x14ac:dyDescent="0.3">
      <c r="A246" s="5" t="s">
        <v>19</v>
      </c>
      <c r="B246" s="5" t="s">
        <v>12</v>
      </c>
      <c r="C246" s="5" t="s">
        <v>15</v>
      </c>
      <c r="D246" s="14">
        <v>1302</v>
      </c>
      <c r="E246" s="15">
        <v>402</v>
      </c>
    </row>
    <row r="247" spans="1:5" x14ac:dyDescent="0.3">
      <c r="A247" s="5" t="s">
        <v>26</v>
      </c>
      <c r="B247" s="5" t="s">
        <v>23</v>
      </c>
      <c r="C247" s="5" t="s">
        <v>27</v>
      </c>
      <c r="D247" s="14">
        <v>1281</v>
      </c>
      <c r="E247" s="15">
        <v>75</v>
      </c>
    </row>
    <row r="248" spans="1:5" x14ac:dyDescent="0.3">
      <c r="A248" t="s">
        <v>30</v>
      </c>
      <c r="B248" t="s">
        <v>17</v>
      </c>
      <c r="C248" t="s">
        <v>39</v>
      </c>
      <c r="D248" s="1">
        <v>1281</v>
      </c>
      <c r="E248" s="2">
        <v>18</v>
      </c>
    </row>
    <row r="249" spans="1:5" x14ac:dyDescent="0.3">
      <c r="A249" t="s">
        <v>16</v>
      </c>
      <c r="B249" t="s">
        <v>33</v>
      </c>
      <c r="C249" t="s">
        <v>32</v>
      </c>
      <c r="D249" s="1">
        <v>1274</v>
      </c>
      <c r="E249" s="2">
        <v>225</v>
      </c>
    </row>
    <row r="250" spans="1:5" x14ac:dyDescent="0.3">
      <c r="A250" t="s">
        <v>19</v>
      </c>
      <c r="B250" t="s">
        <v>23</v>
      </c>
      <c r="C250" t="s">
        <v>42</v>
      </c>
      <c r="D250" s="1">
        <v>1134</v>
      </c>
      <c r="E250" s="2">
        <v>282</v>
      </c>
    </row>
    <row r="251" spans="1:5" x14ac:dyDescent="0.3">
      <c r="A251" s="5" t="s">
        <v>14</v>
      </c>
      <c r="B251" s="5" t="s">
        <v>9</v>
      </c>
      <c r="C251" s="5" t="s">
        <v>35</v>
      </c>
      <c r="D251" s="14">
        <v>1085</v>
      </c>
      <c r="E251" s="15">
        <v>273</v>
      </c>
    </row>
    <row r="252" spans="1:5" x14ac:dyDescent="0.3">
      <c r="A252" s="5" t="s">
        <v>19</v>
      </c>
      <c r="B252" s="5" t="s">
        <v>12</v>
      </c>
      <c r="C252" s="5" t="s">
        <v>36</v>
      </c>
      <c r="D252" s="14">
        <v>1071</v>
      </c>
      <c r="E252" s="15">
        <v>270</v>
      </c>
    </row>
    <row r="253" spans="1:5" x14ac:dyDescent="0.3">
      <c r="A253" s="5" t="s">
        <v>29</v>
      </c>
      <c r="B253" s="5" t="s">
        <v>9</v>
      </c>
      <c r="C253" s="5" t="s">
        <v>27</v>
      </c>
      <c r="D253" s="14">
        <v>1057</v>
      </c>
      <c r="E253" s="15">
        <v>54</v>
      </c>
    </row>
    <row r="254" spans="1:5" x14ac:dyDescent="0.3">
      <c r="A254" t="s">
        <v>30</v>
      </c>
      <c r="B254" t="s">
        <v>17</v>
      </c>
      <c r="C254" t="s">
        <v>43</v>
      </c>
      <c r="D254" s="1">
        <v>973</v>
      </c>
      <c r="E254" s="2">
        <v>162</v>
      </c>
    </row>
    <row r="255" spans="1:5" x14ac:dyDescent="0.3">
      <c r="A255" t="s">
        <v>26</v>
      </c>
      <c r="B255" t="s">
        <v>20</v>
      </c>
      <c r="C255" t="s">
        <v>42</v>
      </c>
      <c r="D255" s="1">
        <v>966</v>
      </c>
      <c r="E255" s="2">
        <v>198</v>
      </c>
    </row>
    <row r="256" spans="1:5" x14ac:dyDescent="0.3">
      <c r="A256" s="5" t="s">
        <v>14</v>
      </c>
      <c r="B256" s="5" t="s">
        <v>12</v>
      </c>
      <c r="C256" s="5" t="s">
        <v>15</v>
      </c>
      <c r="D256" s="14">
        <v>959</v>
      </c>
      <c r="E256" s="15">
        <v>147</v>
      </c>
    </row>
    <row r="257" spans="1:5" x14ac:dyDescent="0.3">
      <c r="A257" s="5" t="s">
        <v>19</v>
      </c>
      <c r="B257" s="5" t="s">
        <v>23</v>
      </c>
      <c r="C257" s="5" t="s">
        <v>22</v>
      </c>
      <c r="D257" s="14">
        <v>959</v>
      </c>
      <c r="E257" s="15">
        <v>135</v>
      </c>
    </row>
    <row r="258" spans="1:5" x14ac:dyDescent="0.3">
      <c r="A258" t="s">
        <v>38</v>
      </c>
      <c r="B258" t="s">
        <v>17</v>
      </c>
      <c r="C258" t="s">
        <v>34</v>
      </c>
      <c r="D258" s="1">
        <v>945</v>
      </c>
      <c r="E258" s="2">
        <v>75</v>
      </c>
    </row>
    <row r="259" spans="1:5" x14ac:dyDescent="0.3">
      <c r="A259" t="s">
        <v>19</v>
      </c>
      <c r="B259" t="s">
        <v>23</v>
      </c>
      <c r="C259" t="s">
        <v>32</v>
      </c>
      <c r="D259" s="1">
        <v>938</v>
      </c>
      <c r="E259" s="2">
        <v>6</v>
      </c>
    </row>
    <row r="260" spans="1:5" x14ac:dyDescent="0.3">
      <c r="A260" t="s">
        <v>14</v>
      </c>
      <c r="B260" t="s">
        <v>33</v>
      </c>
      <c r="C260" t="s">
        <v>32</v>
      </c>
      <c r="D260" s="1">
        <v>938</v>
      </c>
      <c r="E260" s="2">
        <v>189</v>
      </c>
    </row>
    <row r="261" spans="1:5" x14ac:dyDescent="0.3">
      <c r="A261" t="s">
        <v>30</v>
      </c>
      <c r="B261" t="s">
        <v>9</v>
      </c>
      <c r="C261" t="s">
        <v>15</v>
      </c>
      <c r="D261" s="1">
        <v>938</v>
      </c>
      <c r="E261" s="2">
        <v>366</v>
      </c>
    </row>
    <row r="262" spans="1:5" x14ac:dyDescent="0.3">
      <c r="A262" t="s">
        <v>28</v>
      </c>
      <c r="B262" t="s">
        <v>33</v>
      </c>
      <c r="C262" t="s">
        <v>39</v>
      </c>
      <c r="D262" s="1">
        <v>861</v>
      </c>
      <c r="E262" s="2">
        <v>195</v>
      </c>
    </row>
    <row r="263" spans="1:5" x14ac:dyDescent="0.3">
      <c r="A263" s="5" t="s">
        <v>16</v>
      </c>
      <c r="B263" s="5" t="s">
        <v>17</v>
      </c>
      <c r="C263" s="5" t="s">
        <v>43</v>
      </c>
      <c r="D263" s="14">
        <v>854</v>
      </c>
      <c r="E263" s="15">
        <v>309</v>
      </c>
    </row>
    <row r="264" spans="1:5" x14ac:dyDescent="0.3">
      <c r="A264" s="5" t="s">
        <v>16</v>
      </c>
      <c r="B264" s="5" t="s">
        <v>12</v>
      </c>
      <c r="C264" s="5" t="s">
        <v>42</v>
      </c>
      <c r="D264" s="14">
        <v>847</v>
      </c>
      <c r="E264" s="15">
        <v>129</v>
      </c>
    </row>
    <row r="265" spans="1:5" x14ac:dyDescent="0.3">
      <c r="A265" t="s">
        <v>11</v>
      </c>
      <c r="B265" t="s">
        <v>23</v>
      </c>
      <c r="C265" t="s">
        <v>34</v>
      </c>
      <c r="D265" s="1">
        <v>819</v>
      </c>
      <c r="E265" s="2">
        <v>510</v>
      </c>
    </row>
    <row r="266" spans="1:5" x14ac:dyDescent="0.3">
      <c r="A266" s="5" t="s">
        <v>30</v>
      </c>
      <c r="B266" s="5" t="s">
        <v>12</v>
      </c>
      <c r="C266" s="5" t="s">
        <v>22</v>
      </c>
      <c r="D266" s="14">
        <v>819</v>
      </c>
      <c r="E266" s="15">
        <v>306</v>
      </c>
    </row>
    <row r="267" spans="1:5" x14ac:dyDescent="0.3">
      <c r="A267" t="s">
        <v>29</v>
      </c>
      <c r="B267" t="s">
        <v>17</v>
      </c>
      <c r="C267" t="s">
        <v>42</v>
      </c>
      <c r="D267" s="1">
        <v>798</v>
      </c>
      <c r="E267" s="2">
        <v>519</v>
      </c>
    </row>
    <row r="268" spans="1:5" x14ac:dyDescent="0.3">
      <c r="A268" s="5" t="s">
        <v>16</v>
      </c>
      <c r="B268" s="5" t="s">
        <v>9</v>
      </c>
      <c r="C268" s="5" t="s">
        <v>40</v>
      </c>
      <c r="D268" s="14">
        <v>714</v>
      </c>
      <c r="E268" s="15">
        <v>231</v>
      </c>
    </row>
    <row r="269" spans="1:5" x14ac:dyDescent="0.3">
      <c r="A269" s="5" t="s">
        <v>14</v>
      </c>
      <c r="B269" s="5" t="s">
        <v>33</v>
      </c>
      <c r="C269" s="5" t="s">
        <v>31</v>
      </c>
      <c r="D269" s="14">
        <v>707</v>
      </c>
      <c r="E269" s="15">
        <v>174</v>
      </c>
    </row>
    <row r="270" spans="1:5" x14ac:dyDescent="0.3">
      <c r="A270" t="s">
        <v>38</v>
      </c>
      <c r="B270" t="s">
        <v>33</v>
      </c>
      <c r="C270" t="s">
        <v>31</v>
      </c>
      <c r="D270" s="1">
        <v>700</v>
      </c>
      <c r="E270" s="2">
        <v>87</v>
      </c>
    </row>
    <row r="271" spans="1:5" x14ac:dyDescent="0.3">
      <c r="A271" s="5" t="s">
        <v>29</v>
      </c>
      <c r="B271" s="5" t="s">
        <v>20</v>
      </c>
      <c r="C271" s="5" t="s">
        <v>37</v>
      </c>
      <c r="D271" s="14">
        <v>630</v>
      </c>
      <c r="E271" s="15">
        <v>36</v>
      </c>
    </row>
    <row r="272" spans="1:5" x14ac:dyDescent="0.3">
      <c r="A272" s="5" t="s">
        <v>8</v>
      </c>
      <c r="B272" s="5" t="s">
        <v>23</v>
      </c>
      <c r="C272" s="5" t="s">
        <v>41</v>
      </c>
      <c r="D272" s="14">
        <v>623</v>
      </c>
      <c r="E272" s="15">
        <v>51</v>
      </c>
    </row>
    <row r="273" spans="1:5" x14ac:dyDescent="0.3">
      <c r="A273" s="5" t="s">
        <v>8</v>
      </c>
      <c r="B273" s="5" t="s">
        <v>23</v>
      </c>
      <c r="C273" s="5" t="s">
        <v>45</v>
      </c>
      <c r="D273" s="14">
        <v>609</v>
      </c>
      <c r="E273" s="15">
        <v>87</v>
      </c>
    </row>
    <row r="274" spans="1:5" x14ac:dyDescent="0.3">
      <c r="A274" s="5" t="s">
        <v>16</v>
      </c>
      <c r="B274" s="5" t="s">
        <v>12</v>
      </c>
      <c r="C274" s="5" t="s">
        <v>39</v>
      </c>
      <c r="D274" s="14">
        <v>609</v>
      </c>
      <c r="E274" s="15">
        <v>99</v>
      </c>
    </row>
    <row r="275" spans="1:5" x14ac:dyDescent="0.3">
      <c r="A275" s="5" t="s">
        <v>38</v>
      </c>
      <c r="B275" s="5" t="s">
        <v>12</v>
      </c>
      <c r="C275" s="5" t="s">
        <v>44</v>
      </c>
      <c r="D275" s="14">
        <v>567</v>
      </c>
      <c r="E275" s="15">
        <v>228</v>
      </c>
    </row>
    <row r="276" spans="1:5" x14ac:dyDescent="0.3">
      <c r="A276" s="5" t="s">
        <v>19</v>
      </c>
      <c r="B276" s="5" t="s">
        <v>9</v>
      </c>
      <c r="C276" s="5" t="s">
        <v>10</v>
      </c>
      <c r="D276" s="14">
        <v>560</v>
      </c>
      <c r="E276" s="15">
        <v>81</v>
      </c>
    </row>
    <row r="277" spans="1:5" x14ac:dyDescent="0.3">
      <c r="A277" t="s">
        <v>29</v>
      </c>
      <c r="B277" t="s">
        <v>12</v>
      </c>
      <c r="C277" t="s">
        <v>39</v>
      </c>
      <c r="D277" s="1">
        <v>553</v>
      </c>
      <c r="E277" s="2">
        <v>15</v>
      </c>
    </row>
    <row r="278" spans="1:5" x14ac:dyDescent="0.3">
      <c r="A278" t="s">
        <v>19</v>
      </c>
      <c r="B278" t="s">
        <v>33</v>
      </c>
      <c r="C278" t="s">
        <v>15</v>
      </c>
      <c r="D278" s="1">
        <v>525</v>
      </c>
      <c r="E278" s="2">
        <v>48</v>
      </c>
    </row>
    <row r="279" spans="1:5" x14ac:dyDescent="0.3">
      <c r="A279" s="5" t="s">
        <v>28</v>
      </c>
      <c r="B279" s="5" t="s">
        <v>9</v>
      </c>
      <c r="C279" s="5" t="s">
        <v>25</v>
      </c>
      <c r="D279" s="14">
        <v>518</v>
      </c>
      <c r="E279" s="15">
        <v>75</v>
      </c>
    </row>
    <row r="280" spans="1:5" x14ac:dyDescent="0.3">
      <c r="A280" t="s">
        <v>19</v>
      </c>
      <c r="B280" t="s">
        <v>17</v>
      </c>
      <c r="C280" t="s">
        <v>44</v>
      </c>
      <c r="D280" s="1">
        <v>497</v>
      </c>
      <c r="E280" s="2">
        <v>63</v>
      </c>
    </row>
    <row r="281" spans="1:5" x14ac:dyDescent="0.3">
      <c r="A281" s="5" t="s">
        <v>28</v>
      </c>
      <c r="B281" s="5" t="s">
        <v>12</v>
      </c>
      <c r="C281" s="5" t="s">
        <v>25</v>
      </c>
      <c r="D281" s="14">
        <v>490</v>
      </c>
      <c r="E281" s="15">
        <v>84</v>
      </c>
    </row>
    <row r="282" spans="1:5" x14ac:dyDescent="0.3">
      <c r="A282" t="s">
        <v>19</v>
      </c>
      <c r="B282" t="s">
        <v>23</v>
      </c>
      <c r="C282" t="s">
        <v>21</v>
      </c>
      <c r="D282" s="1">
        <v>469</v>
      </c>
      <c r="E282" s="2">
        <v>75</v>
      </c>
    </row>
    <row r="283" spans="1:5" x14ac:dyDescent="0.3">
      <c r="A283" t="s">
        <v>11</v>
      </c>
      <c r="B283" t="s">
        <v>9</v>
      </c>
      <c r="C283" t="s">
        <v>44</v>
      </c>
      <c r="D283" s="1">
        <v>434</v>
      </c>
      <c r="E283" s="2">
        <v>87</v>
      </c>
    </row>
    <row r="284" spans="1:5" x14ac:dyDescent="0.3">
      <c r="A284" s="5" t="s">
        <v>28</v>
      </c>
      <c r="B284" s="5" t="s">
        <v>20</v>
      </c>
      <c r="C284" s="5" t="s">
        <v>18</v>
      </c>
      <c r="D284" s="14">
        <v>385</v>
      </c>
      <c r="E284" s="15">
        <v>249</v>
      </c>
    </row>
    <row r="285" spans="1:5" x14ac:dyDescent="0.3">
      <c r="A285" s="5" t="s">
        <v>11</v>
      </c>
      <c r="B285" s="5" t="s">
        <v>12</v>
      </c>
      <c r="C285" s="5" t="s">
        <v>22</v>
      </c>
      <c r="D285" s="14">
        <v>357</v>
      </c>
      <c r="E285" s="15">
        <v>126</v>
      </c>
    </row>
    <row r="286" spans="1:5" x14ac:dyDescent="0.3">
      <c r="A286" s="5" t="s">
        <v>16</v>
      </c>
      <c r="B286" s="5" t="s">
        <v>33</v>
      </c>
      <c r="C286" s="5" t="s">
        <v>25</v>
      </c>
      <c r="D286" s="14">
        <v>336</v>
      </c>
      <c r="E286" s="15">
        <v>144</v>
      </c>
    </row>
    <row r="287" spans="1:5" x14ac:dyDescent="0.3">
      <c r="A287" t="s">
        <v>26</v>
      </c>
      <c r="B287" t="s">
        <v>17</v>
      </c>
      <c r="C287" t="s">
        <v>13</v>
      </c>
      <c r="D287" s="1">
        <v>280</v>
      </c>
      <c r="E287" s="2">
        <v>87</v>
      </c>
    </row>
    <row r="288" spans="1:5" x14ac:dyDescent="0.3">
      <c r="A288" t="s">
        <v>14</v>
      </c>
      <c r="B288" t="s">
        <v>9</v>
      </c>
      <c r="C288" t="s">
        <v>15</v>
      </c>
      <c r="D288" s="1">
        <v>259</v>
      </c>
      <c r="E288" s="2">
        <v>207</v>
      </c>
    </row>
    <row r="289" spans="1:5" x14ac:dyDescent="0.3">
      <c r="A289" t="s">
        <v>29</v>
      </c>
      <c r="B289" t="s">
        <v>33</v>
      </c>
      <c r="C289" t="s">
        <v>34</v>
      </c>
      <c r="D289" s="1">
        <v>252</v>
      </c>
      <c r="E289" s="2">
        <v>54</v>
      </c>
    </row>
    <row r="290" spans="1:5" x14ac:dyDescent="0.3">
      <c r="A290" t="s">
        <v>38</v>
      </c>
      <c r="B290" t="s">
        <v>9</v>
      </c>
      <c r="C290" t="s">
        <v>44</v>
      </c>
      <c r="D290" s="1">
        <v>245</v>
      </c>
      <c r="E290" s="2">
        <v>288</v>
      </c>
    </row>
    <row r="291" spans="1:5" x14ac:dyDescent="0.3">
      <c r="A291" s="5" t="s">
        <v>29</v>
      </c>
      <c r="B291" s="5" t="s">
        <v>9</v>
      </c>
      <c r="C291" s="5" t="s">
        <v>39</v>
      </c>
      <c r="D291" s="14">
        <v>238</v>
      </c>
      <c r="E291" s="15">
        <v>18</v>
      </c>
    </row>
    <row r="292" spans="1:5" x14ac:dyDescent="0.3">
      <c r="A292" s="5" t="s">
        <v>8</v>
      </c>
      <c r="B292" s="5" t="s">
        <v>17</v>
      </c>
      <c r="C292" s="5" t="s">
        <v>15</v>
      </c>
      <c r="D292" s="14">
        <v>217</v>
      </c>
      <c r="E292" s="15">
        <v>36</v>
      </c>
    </row>
    <row r="293" spans="1:5" x14ac:dyDescent="0.3">
      <c r="A293" t="s">
        <v>29</v>
      </c>
      <c r="B293" t="s">
        <v>17</v>
      </c>
      <c r="C293" t="s">
        <v>31</v>
      </c>
      <c r="D293" s="1">
        <v>189</v>
      </c>
      <c r="E293" s="2">
        <v>48</v>
      </c>
    </row>
    <row r="294" spans="1:5" x14ac:dyDescent="0.3">
      <c r="A294" t="s">
        <v>28</v>
      </c>
      <c r="B294" t="s">
        <v>9</v>
      </c>
      <c r="C294" t="s">
        <v>24</v>
      </c>
      <c r="D294" s="1">
        <v>182</v>
      </c>
      <c r="E294" s="2">
        <v>48</v>
      </c>
    </row>
    <row r="295" spans="1:5" x14ac:dyDescent="0.3">
      <c r="A295" s="5" t="s">
        <v>11</v>
      </c>
      <c r="B295" s="5" t="s">
        <v>23</v>
      </c>
      <c r="C295" s="5" t="s">
        <v>25</v>
      </c>
      <c r="D295" s="14">
        <v>168</v>
      </c>
      <c r="E295" s="15">
        <v>84</v>
      </c>
    </row>
    <row r="296" spans="1:5" x14ac:dyDescent="0.3">
      <c r="A296" s="5" t="s">
        <v>16</v>
      </c>
      <c r="B296" s="5" t="s">
        <v>23</v>
      </c>
      <c r="C296" s="5" t="s">
        <v>21</v>
      </c>
      <c r="D296" s="14">
        <v>154</v>
      </c>
      <c r="E296" s="15">
        <v>21</v>
      </c>
    </row>
    <row r="297" spans="1:5" x14ac:dyDescent="0.3">
      <c r="A297" s="5" t="s">
        <v>14</v>
      </c>
      <c r="B297" s="5" t="s">
        <v>12</v>
      </c>
      <c r="C297" s="5" t="s">
        <v>45</v>
      </c>
      <c r="D297" s="14">
        <v>98</v>
      </c>
      <c r="E297" s="15">
        <v>159</v>
      </c>
    </row>
    <row r="298" spans="1:5" x14ac:dyDescent="0.3">
      <c r="A298" t="s">
        <v>16</v>
      </c>
      <c r="B298" t="s">
        <v>17</v>
      </c>
      <c r="C298" t="s">
        <v>45</v>
      </c>
      <c r="D298" s="1">
        <v>98</v>
      </c>
      <c r="E298" s="2">
        <v>204</v>
      </c>
    </row>
    <row r="299" spans="1:5" x14ac:dyDescent="0.3">
      <c r="A299" s="5" t="s">
        <v>38</v>
      </c>
      <c r="B299" s="5" t="s">
        <v>23</v>
      </c>
      <c r="C299" s="5" t="s">
        <v>34</v>
      </c>
      <c r="D299" s="14">
        <v>63</v>
      </c>
      <c r="E299" s="15">
        <v>123</v>
      </c>
    </row>
    <row r="300" spans="1:5" x14ac:dyDescent="0.3">
      <c r="A300" t="s">
        <v>29</v>
      </c>
      <c r="B300" t="s">
        <v>23</v>
      </c>
      <c r="C300" t="s">
        <v>34</v>
      </c>
      <c r="D300" s="1">
        <v>56</v>
      </c>
      <c r="E300" s="2">
        <v>51</v>
      </c>
    </row>
    <row r="301" spans="1:5" x14ac:dyDescent="0.3">
      <c r="A301" s="5" t="s">
        <v>11</v>
      </c>
      <c r="B301" s="5" t="s">
        <v>9</v>
      </c>
      <c r="C301" s="5" t="s">
        <v>10</v>
      </c>
      <c r="D301" s="14">
        <v>42</v>
      </c>
      <c r="E301" s="15">
        <v>150</v>
      </c>
    </row>
    <row r="302" spans="1:5" x14ac:dyDescent="0.3">
      <c r="A302" s="5" t="s">
        <v>30</v>
      </c>
      <c r="B302" s="5" t="s">
        <v>20</v>
      </c>
      <c r="C302" s="5" t="s">
        <v>32</v>
      </c>
      <c r="D302" s="14">
        <v>21</v>
      </c>
      <c r="E302" s="15">
        <v>168</v>
      </c>
    </row>
    <row r="303" spans="1:5" ht="15" thickBot="1" x14ac:dyDescent="0.35">
      <c r="A303" s="9" t="s">
        <v>8</v>
      </c>
      <c r="B303" s="9" t="s">
        <v>20</v>
      </c>
      <c r="C303" s="9" t="s">
        <v>35</v>
      </c>
      <c r="D303" s="16">
        <v>0</v>
      </c>
      <c r="E303" s="17">
        <v>135</v>
      </c>
    </row>
  </sheetData>
  <autoFilter ref="A3:E303" xr:uid="{139C39E5-8095-4089-8CDB-B320DF87DDED}">
    <sortState xmlns:xlrd2="http://schemas.microsoft.com/office/spreadsheetml/2017/richdata2" ref="A4:E303">
      <sortCondition descending="1" ref="D3:D303"/>
    </sortState>
  </autoFilter>
  <mergeCells count="1">
    <mergeCell ref="A1:F1"/>
  </mergeCells>
  <conditionalFormatting sqref="D1:D1048576">
    <cfRule type="top10" dxfId="0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ADA6-9422-408F-B2A1-2AE0B6CFB375}">
  <dimension ref="B1:Y28"/>
  <sheetViews>
    <sheetView showGridLines="0" showRowColHeaders="0" topLeftCell="B1" zoomScale="72" workbookViewId="0">
      <selection activeCell="O42" sqref="O42"/>
    </sheetView>
  </sheetViews>
  <sheetFormatPr defaultRowHeight="14.4" x14ac:dyDescent="0.3"/>
  <cols>
    <col min="2" max="2" width="16.5546875" customWidth="1"/>
    <col min="3" max="3" width="18.88671875" customWidth="1"/>
    <col min="4" max="4" width="15.5546875" bestFit="1" customWidth="1"/>
    <col min="6" max="6" width="11.5546875" bestFit="1" customWidth="1"/>
    <col min="7" max="7" width="20.21875" bestFit="1" customWidth="1"/>
    <col min="8" max="8" width="12.33203125" style="10" bestFit="1" customWidth="1"/>
    <col min="9" max="9" width="12.109375" style="10" bestFit="1" customWidth="1"/>
    <col min="11" max="11" width="12.33203125" style="10" bestFit="1" customWidth="1"/>
    <col min="12" max="12" width="11.33203125" style="10" bestFit="1" customWidth="1"/>
    <col min="14" max="14" width="13.21875" style="10" customWidth="1"/>
    <col min="15" max="15" width="11.33203125" style="10" bestFit="1" customWidth="1"/>
    <col min="17" max="17" width="11.6640625" style="20" bestFit="1" customWidth="1"/>
    <col min="18" max="18" width="11.33203125" style="10" bestFit="1" customWidth="1"/>
    <col min="20" max="20" width="12.33203125" style="10" bestFit="1" customWidth="1"/>
    <col min="21" max="21" width="11.33203125" style="10" bestFit="1" customWidth="1"/>
    <col min="23" max="23" width="12.33203125" style="10" bestFit="1" customWidth="1"/>
    <col min="24" max="24" width="11.33203125" style="10" bestFit="1" customWidth="1"/>
  </cols>
  <sheetData>
    <row r="1" spans="2:25" ht="21" x14ac:dyDescent="0.5">
      <c r="J1" s="21"/>
      <c r="K1" s="21"/>
      <c r="L1" s="21"/>
      <c r="M1" s="21"/>
      <c r="N1" s="21"/>
      <c r="O1" s="21"/>
      <c r="P1" s="31"/>
      <c r="Q1" s="31"/>
      <c r="R1" s="31"/>
      <c r="S1" s="31"/>
      <c r="T1" s="31"/>
      <c r="U1" s="31"/>
    </row>
    <row r="6" spans="2:25" ht="30" customHeight="1" x14ac:dyDescent="0.3">
      <c r="B6" s="8" t="s">
        <v>57</v>
      </c>
      <c r="C6" s="8" t="s">
        <v>61</v>
      </c>
      <c r="D6" s="8" t="s">
        <v>62</v>
      </c>
      <c r="G6" s="8" t="s">
        <v>55</v>
      </c>
      <c r="H6" s="18" t="s">
        <v>63</v>
      </c>
      <c r="J6" s="8" t="s">
        <v>4</v>
      </c>
      <c r="K6" s="18" t="s">
        <v>12</v>
      </c>
      <c r="M6" s="8" t="s">
        <v>4</v>
      </c>
      <c r="N6" s="18" t="s">
        <v>64</v>
      </c>
      <c r="P6" s="8" t="s">
        <v>4</v>
      </c>
      <c r="Q6" s="19" t="s">
        <v>20</v>
      </c>
      <c r="S6" s="8" t="s">
        <v>4</v>
      </c>
      <c r="T6" s="18" t="s">
        <v>65</v>
      </c>
      <c r="V6" s="8" t="s">
        <v>4</v>
      </c>
      <c r="W6" s="18" t="s">
        <v>66</v>
      </c>
      <c r="Y6" s="8" t="s">
        <v>4</v>
      </c>
    </row>
    <row r="7" spans="2:25" x14ac:dyDescent="0.3">
      <c r="B7" t="s">
        <v>9</v>
      </c>
      <c r="C7" s="11">
        <f>SUMIF(Data!B:B,Table2[[#This Row],[Country]],Data!D:D)</f>
        <v>218813</v>
      </c>
      <c r="D7">
        <f>SUMIF(Data!B:B,Table2[[#This Row],[Country]],Data!E:E)</f>
        <v>7431</v>
      </c>
      <c r="G7" t="s">
        <v>10</v>
      </c>
      <c r="H7" s="10">
        <f>SUMIFS(Data!D:D,Data!C:C,Sheet4!G7,Data!B:B,"*New Zealand*")</f>
        <v>10206</v>
      </c>
      <c r="I7" s="10">
        <f>SUMIFS(Data!D:D,Data!C:C,Sheet4!G7,Data!B:B,"*New Zealand*")</f>
        <v>10206</v>
      </c>
      <c r="J7">
        <f>SUMIFS(Data!E:E,Data!C:C,Sheet4!G7,Data!B:B,"*New Zealand*")</f>
        <v>639</v>
      </c>
      <c r="K7" s="10">
        <f>SUMIFS(Data!D:D,Data!C:C,Sheet4!G7,Data!B:B,"*USA*")</f>
        <v>17409</v>
      </c>
      <c r="L7" s="10">
        <f>SUMIFS(Data!D:D,Data!C:C,Sheet4!G7,Data!B:B,"*USA*")</f>
        <v>17409</v>
      </c>
      <c r="M7">
        <f>SUMIFS(Data!E:E,Data!C:C,Sheet4!G7,Data!B:B,"*USA*")</f>
        <v>903</v>
      </c>
      <c r="N7" s="10">
        <f>SUMIFS(Data!D:D,Data!C:C,Sheet4!G7,Data!B:B,"*Canada*")</f>
        <v>16695</v>
      </c>
      <c r="O7" s="10">
        <f>SUMIFS(Data!D:D,Data!C:C,Sheet4!G7,Data!B:B,"*Canada*")</f>
        <v>16695</v>
      </c>
      <c r="P7">
        <f>SUMIFS(Data!E:E,Data!C:C,Sheet4!G7,Data!B:B,"*Canada*")</f>
        <v>336</v>
      </c>
      <c r="Q7" s="20">
        <f>SUMIFS(Data!D:D,Data!C:C,Sheet4!G7,Data!B:B,"*UK*")</f>
        <v>8659</v>
      </c>
      <c r="R7" s="10">
        <f>SUMIFS(Data!D:D,Data!C:C,Sheet4!G7,Data!B:B,"*UK*")</f>
        <v>8659</v>
      </c>
      <c r="S7">
        <f>SUMIFS(Data!E:E,Data!C:C,Sheet4!G7,Data!B:B,"*UK*")</f>
        <v>246</v>
      </c>
      <c r="T7" s="10">
        <f>SUMIFS(Data!D:D,Data!C:C,Sheet4!G7,Data!B:B,"*Australia*")</f>
        <v>10129</v>
      </c>
      <c r="U7" s="10">
        <f>SUMIFS(Data!D:D,Data!C:C,Sheet4!G7,Data!B:B,"*Australia*")</f>
        <v>10129</v>
      </c>
      <c r="V7">
        <f>SUMIFS(Data!E:E,Data!C:C,Sheet4!G7,Data!B:B,"*Australia*")</f>
        <v>312</v>
      </c>
      <c r="W7" s="10">
        <f>SUMIFS(Data!D:D,Data!C:C,Sheet4!G7,Data!B:B,"*India*")</f>
        <v>3402</v>
      </c>
      <c r="X7" s="10">
        <f>SUMIFS(Data!D:D,Data!C:C,Sheet4!G7,Data!B:B,"*India*")</f>
        <v>3402</v>
      </c>
      <c r="Y7">
        <f>SUMIFS(Data!E:E,Data!C:C,Sheet4!G7,Data!B:B,"*India*")</f>
        <v>366</v>
      </c>
    </row>
    <row r="8" spans="2:25" x14ac:dyDescent="0.3">
      <c r="B8" t="s">
        <v>12</v>
      </c>
      <c r="C8" s="11">
        <f>SUMIF(Data!B:B,Table2[[#This Row],[Country]],Data!D:D)</f>
        <v>189434</v>
      </c>
      <c r="D8">
        <f>SUMIF(Data!B:B,Table2[[#This Row],[Country]],Data!E:E)</f>
        <v>10158</v>
      </c>
      <c r="G8" t="s">
        <v>13</v>
      </c>
      <c r="H8" s="10">
        <f>SUMIFS(Data!D:D,Data!C:C,Sheet4!G8,Data!B:B,"*New Zealand*")</f>
        <v>0</v>
      </c>
      <c r="I8" s="10">
        <f>SUMIFS(Data!D:D,Data!C:C,Sheet4!G8,Data!B:B,"*New Zealand*")</f>
        <v>0</v>
      </c>
      <c r="J8">
        <f>SUMIFS(Data!E:E,Data!C:C,Sheet4!G8,Data!B:B,"*New Zealand*")</f>
        <v>0</v>
      </c>
      <c r="K8" s="10">
        <f>SUMIFS(Data!D:D,Data!C:C,Sheet4!G8,Data!B:B,"*USA*")</f>
        <v>19054</v>
      </c>
      <c r="L8" s="10">
        <f>SUMIFS(Data!D:D,Data!C:C,Sheet4!G8,Data!B:B,"*USA*")</f>
        <v>19054</v>
      </c>
      <c r="M8">
        <f>SUMIFS(Data!E:E,Data!C:C,Sheet4!G8,Data!B:B,"*USA*")</f>
        <v>693</v>
      </c>
      <c r="N8" s="10">
        <f>SUMIFS(Data!D:D,Data!C:C,Sheet4!G8,Data!B:B,"*Canada*")</f>
        <v>26313</v>
      </c>
      <c r="O8" s="10">
        <f>SUMIFS(Data!D:D,Data!C:C,Sheet4!G8,Data!B:B,"*Canada*")</f>
        <v>26313</v>
      </c>
      <c r="P8">
        <f>SUMIFS(Data!E:E,Data!C:C,Sheet4!G8,Data!B:B,"*Canada*")</f>
        <v>672</v>
      </c>
      <c r="Q8" s="20">
        <f>SUMIFS(Data!D:D,Data!C:C,Sheet4!G8,Data!B:B,"*UK*")</f>
        <v>0</v>
      </c>
      <c r="R8" s="10">
        <f>SUMIFS(Data!D:D,Data!C:C,Sheet4!G8,Data!B:B,"*UK*")</f>
        <v>0</v>
      </c>
      <c r="S8">
        <f>SUMIFS(Data!E:E,Data!C:C,Sheet4!G8,Data!B:B,"*UK*")</f>
        <v>0</v>
      </c>
      <c r="T8" s="10">
        <f>SUMIFS(Data!D:D,Data!C:C,Sheet4!G8,Data!B:B,"*Australia*")</f>
        <v>8827</v>
      </c>
      <c r="U8" s="10">
        <f>SUMIFS(Data!D:D,Data!C:C,Sheet4!G8,Data!B:B,"*Australia*")</f>
        <v>8827</v>
      </c>
      <c r="V8">
        <f>SUMIFS(Data!E:E,Data!C:C,Sheet4!G8,Data!B:B,"*Australia*")</f>
        <v>234</v>
      </c>
      <c r="W8" s="10">
        <f>SUMIFS(Data!D:D,Data!C:C,Sheet4!G8,Data!B:B,"*India*")</f>
        <v>17773</v>
      </c>
      <c r="X8" s="10">
        <f>SUMIFS(Data!D:D,Data!C:C,Sheet4!G8,Data!B:B,"*India*")</f>
        <v>17773</v>
      </c>
      <c r="Y8">
        <f>SUMIFS(Data!E:E,Data!C:C,Sheet4!G8,Data!B:B,"*India*")</f>
        <v>702</v>
      </c>
    </row>
    <row r="9" spans="2:25" x14ac:dyDescent="0.3">
      <c r="B9" t="s">
        <v>17</v>
      </c>
      <c r="C9" s="11">
        <f>SUMIF(Data!B:B,Table2[[#This Row],[Country]],Data!D:D)</f>
        <v>237944</v>
      </c>
      <c r="D9">
        <f>SUMIF(Data!B:B,Table2[[#This Row],[Country]],Data!E:E)</f>
        <v>7302</v>
      </c>
      <c r="G9" t="s">
        <v>15</v>
      </c>
      <c r="H9" s="10">
        <f>SUMIFS(Data!D:D,Data!C:C,Sheet4!G9,Data!B:B,"*New Zealand*")</f>
        <v>1197</v>
      </c>
      <c r="I9" s="10">
        <f>SUMIFS(Data!D:D,Data!C:C,Sheet4!G9,Data!B:B,"*New Zealand*")</f>
        <v>1197</v>
      </c>
      <c r="J9">
        <f>SUMIFS(Data!E:E,Data!C:C,Sheet4!G9,Data!B:B,"*New Zealand*")</f>
        <v>573</v>
      </c>
      <c r="K9" s="10">
        <f>SUMIFS(Data!D:D,Data!C:C,Sheet4!G9,Data!B:B,"*USA*")</f>
        <v>5005</v>
      </c>
      <c r="L9" s="10">
        <f>SUMIFS(Data!D:D,Data!C:C,Sheet4!G9,Data!B:B,"*USA*")</f>
        <v>5005</v>
      </c>
      <c r="M9">
        <f>SUMIFS(Data!E:E,Data!C:C,Sheet4!G9,Data!B:B,"*USA*")</f>
        <v>558</v>
      </c>
      <c r="N9" s="10">
        <f>SUMIFS(Data!D:D,Data!C:C,Sheet4!G9,Data!B:B,"*Canada*")</f>
        <v>10290</v>
      </c>
      <c r="O9" s="10">
        <f>SUMIFS(Data!D:D,Data!C:C,Sheet4!G9,Data!B:B,"*Canada*")</f>
        <v>10290</v>
      </c>
      <c r="P9">
        <f>SUMIFS(Data!E:E,Data!C:C,Sheet4!G9,Data!B:B,"*Canada*")</f>
        <v>156</v>
      </c>
      <c r="Q9" s="20">
        <f>SUMIFS(Data!D:D,Data!C:C,Sheet4!G9,Data!B:B,"*UK*")</f>
        <v>0</v>
      </c>
      <c r="R9" s="10">
        <f>SUMIFS(Data!D:D,Data!C:C,Sheet4!G9,Data!B:B,"*UK*")</f>
        <v>0</v>
      </c>
      <c r="S9">
        <f>SUMIFS(Data!E:E,Data!C:C,Sheet4!G9,Data!B:B,"*UK*")</f>
        <v>0</v>
      </c>
      <c r="T9" s="10">
        <f>SUMIFS(Data!D:D,Data!C:C,Sheet4!G9,Data!B:B,"*Australia*")</f>
        <v>16534</v>
      </c>
      <c r="U9" s="10">
        <f>SUMIFS(Data!D:D,Data!C:C,Sheet4!G9,Data!B:B,"*Australia*")</f>
        <v>16534</v>
      </c>
      <c r="V9">
        <f>SUMIFS(Data!E:E,Data!C:C,Sheet4!G9,Data!B:B,"*Australia*")</f>
        <v>231</v>
      </c>
      <c r="W9" s="10">
        <f>SUMIFS(Data!D:D,Data!C:C,Sheet4!G9,Data!B:B,"*India*")</f>
        <v>525</v>
      </c>
      <c r="X9" s="10">
        <f>SUMIFS(Data!D:D,Data!C:C,Sheet4!G9,Data!B:B,"*India*")</f>
        <v>525</v>
      </c>
      <c r="Y9">
        <f>SUMIFS(Data!E:E,Data!C:C,Sheet4!G9,Data!B:B,"*India*")</f>
        <v>48</v>
      </c>
    </row>
    <row r="10" spans="2:25" x14ac:dyDescent="0.3">
      <c r="B10" t="s">
        <v>20</v>
      </c>
      <c r="C10" s="11">
        <f>SUMIF(Data!B:B,Table2[[#This Row],[Country]],Data!D:D)</f>
        <v>173530</v>
      </c>
      <c r="D10">
        <f>SUMIF(Data!B:B,Table2[[#This Row],[Country]],Data!E:E)</f>
        <v>5745</v>
      </c>
      <c r="G10" t="s">
        <v>18</v>
      </c>
      <c r="H10" s="10">
        <f>SUMIFS(Data!D:D,Data!C:C,Sheet4!G10,Data!B:B,"*New Zealand*")</f>
        <v>13076</v>
      </c>
      <c r="I10" s="10">
        <f>SUMIFS(Data!D:D,Data!C:C,Sheet4!G10,Data!B:B,"*New Zealand*")</f>
        <v>13076</v>
      </c>
      <c r="J10">
        <f>SUMIFS(Data!E:E,Data!C:C,Sheet4!G10,Data!B:B,"*New Zealand*")</f>
        <v>240</v>
      </c>
      <c r="K10" s="10">
        <f>SUMIFS(Data!D:D,Data!C:C,Sheet4!G10,Data!B:B,"*USA*")</f>
        <v>6223</v>
      </c>
      <c r="L10" s="10">
        <f>SUMIFS(Data!D:D,Data!C:C,Sheet4!G10,Data!B:B,"*USA*")</f>
        <v>6223</v>
      </c>
      <c r="M10">
        <f>SUMIFS(Data!E:E,Data!C:C,Sheet4!G10,Data!B:B,"*USA*")</f>
        <v>294</v>
      </c>
      <c r="N10" s="10">
        <f>SUMIFS(Data!D:D,Data!C:C,Sheet4!G10,Data!B:B,"*Canada*")</f>
        <v>18389</v>
      </c>
      <c r="O10" s="10">
        <f>SUMIFS(Data!D:D,Data!C:C,Sheet4!G10,Data!B:B,"*Canada*")</f>
        <v>18389</v>
      </c>
      <c r="P10">
        <f>SUMIFS(Data!E:E,Data!C:C,Sheet4!G10,Data!B:B,"*Canada*")</f>
        <v>468</v>
      </c>
      <c r="Q10" s="20">
        <f>SUMIFS(Data!D:D,Data!C:C,Sheet4!G10,Data!B:B,"*UK*")</f>
        <v>12684</v>
      </c>
      <c r="R10" s="10">
        <f>SUMIFS(Data!D:D,Data!C:C,Sheet4!G10,Data!B:B,"*UK*")</f>
        <v>12684</v>
      </c>
      <c r="S10">
        <f>SUMIFS(Data!E:E,Data!C:C,Sheet4!G10,Data!B:B,"*UK*")</f>
        <v>480</v>
      </c>
      <c r="T10" s="10">
        <f>SUMIFS(Data!D:D,Data!C:C,Sheet4!G10,Data!B:B,"*Australia*")</f>
        <v>1778</v>
      </c>
      <c r="U10" s="10">
        <f>SUMIFS(Data!D:D,Data!C:C,Sheet4!G10,Data!B:B,"*Australia*")</f>
        <v>1778</v>
      </c>
      <c r="V10">
        <f>SUMIFS(Data!E:E,Data!C:C,Sheet4!G10,Data!B:B,"*Australia*")</f>
        <v>270</v>
      </c>
      <c r="W10" s="10">
        <f>SUMIFS(Data!D:D,Data!C:C,Sheet4!G10,Data!B:B,"*India*")</f>
        <v>0</v>
      </c>
      <c r="X10" s="10">
        <f>SUMIFS(Data!D:D,Data!C:C,Sheet4!G10,Data!B:B,"*India*")</f>
        <v>0</v>
      </c>
      <c r="Y10">
        <f>SUMIFS(Data!E:E,Data!C:C,Sheet4!G10,Data!B:B,"*India*")</f>
        <v>0</v>
      </c>
    </row>
    <row r="11" spans="2:25" x14ac:dyDescent="0.3">
      <c r="B11" t="s">
        <v>23</v>
      </c>
      <c r="C11" s="11">
        <f>SUMIF(Data!B:B,Table2[[#This Row],[Country]],Data!D:D)</f>
        <v>168679</v>
      </c>
      <c r="D11">
        <f>SUMIF(Data!B:B,Table2[[#This Row],[Country]],Data!E:E)</f>
        <v>6264</v>
      </c>
      <c r="G11" t="s">
        <v>21</v>
      </c>
      <c r="H11" s="10">
        <f>SUMIFS(Data!D:D,Data!C:C,Sheet4!G11,Data!B:B,"*New Zealand*")</f>
        <v>13118</v>
      </c>
      <c r="I11" s="10">
        <f>SUMIFS(Data!D:D,Data!C:C,Sheet4!G11,Data!B:B,"*New Zealand*")</f>
        <v>13118</v>
      </c>
      <c r="J11">
        <f>SUMIFS(Data!E:E,Data!C:C,Sheet4!G11,Data!B:B,"*New Zealand*")</f>
        <v>177</v>
      </c>
      <c r="K11" s="10">
        <f>SUMIFS(Data!D:D,Data!C:C,Sheet4!G11,Data!B:B,"*USA*")</f>
        <v>2464</v>
      </c>
      <c r="L11" s="10">
        <f>SUMIFS(Data!D:D,Data!C:C,Sheet4!G11,Data!B:B,"*USA*")</f>
        <v>2464</v>
      </c>
      <c r="M11">
        <f>SUMIFS(Data!E:E,Data!C:C,Sheet4!G11,Data!B:B,"*USA*")</f>
        <v>234</v>
      </c>
      <c r="N11" s="10">
        <f>SUMIFS(Data!D:D,Data!C:C,Sheet4!G11,Data!B:B,"*Canada*")</f>
        <v>10920</v>
      </c>
      <c r="O11" s="10">
        <f>SUMIFS(Data!D:D,Data!C:C,Sheet4!G11,Data!B:B,"*Canada*")</f>
        <v>10920</v>
      </c>
      <c r="P11">
        <f>SUMIFS(Data!E:E,Data!C:C,Sheet4!G11,Data!B:B,"*Canada*")</f>
        <v>183</v>
      </c>
      <c r="Q11" s="20">
        <f>SUMIFS(Data!D:D,Data!C:C,Sheet4!G11,Data!B:B,"*UK*")</f>
        <v>7077</v>
      </c>
      <c r="R11" s="10">
        <f>SUMIFS(Data!D:D,Data!C:C,Sheet4!G11,Data!B:B,"*UK*")</f>
        <v>7077</v>
      </c>
      <c r="S11">
        <f>SUMIFS(Data!E:E,Data!C:C,Sheet4!G11,Data!B:B,"*UK*")</f>
        <v>948</v>
      </c>
      <c r="T11" s="10">
        <f>SUMIFS(Data!D:D,Data!C:C,Sheet4!G11,Data!B:B,"*Australia*")</f>
        <v>14497</v>
      </c>
      <c r="U11" s="10">
        <f>SUMIFS(Data!D:D,Data!C:C,Sheet4!G11,Data!B:B,"*Australia*")</f>
        <v>14497</v>
      </c>
      <c r="V11">
        <f>SUMIFS(Data!E:E,Data!C:C,Sheet4!G11,Data!B:B,"*Australia*")</f>
        <v>333</v>
      </c>
      <c r="W11" s="10">
        <f>SUMIFS(Data!D:D,Data!C:C,Sheet4!G11,Data!B:B,"*India*")</f>
        <v>9296</v>
      </c>
      <c r="X11" s="10">
        <f>SUMIFS(Data!D:D,Data!C:C,Sheet4!G11,Data!B:B,"*India*")</f>
        <v>9296</v>
      </c>
      <c r="Y11">
        <f>SUMIFS(Data!E:E,Data!C:C,Sheet4!G11,Data!B:B,"*India*")</f>
        <v>231</v>
      </c>
    </row>
    <row r="12" spans="2:25" x14ac:dyDescent="0.3">
      <c r="B12" t="s">
        <v>33</v>
      </c>
      <c r="C12" s="11">
        <f>SUMIF(Data!B:B,Table2[[#This Row],[Country]],Data!D:D)</f>
        <v>252469</v>
      </c>
      <c r="D12">
        <f>SUMIF(Data!B:B,Table2[[#This Row],[Country]],Data!E:E)</f>
        <v>8760</v>
      </c>
      <c r="G12" t="s">
        <v>22</v>
      </c>
      <c r="H12" s="10">
        <f>SUMIFS(Data!D:D,Data!C:C,Sheet4!G12,Data!B:B,"*New Zealand*")</f>
        <v>6391</v>
      </c>
      <c r="I12" s="10">
        <f>SUMIFS(Data!D:D,Data!C:C,Sheet4!G12,Data!B:B,"*New Zealand*")</f>
        <v>6391</v>
      </c>
      <c r="J12">
        <f>SUMIFS(Data!E:E,Data!C:C,Sheet4!G12,Data!B:B,"*New Zealand*")</f>
        <v>48</v>
      </c>
      <c r="K12" s="10">
        <f>SUMIFS(Data!D:D,Data!C:C,Sheet4!G12,Data!B:B,"*USA*")</f>
        <v>10045</v>
      </c>
      <c r="L12" s="10">
        <f>SUMIFS(Data!D:D,Data!C:C,Sheet4!G12,Data!B:B,"*USA*")</f>
        <v>10045</v>
      </c>
      <c r="M12">
        <f>SUMIFS(Data!E:E,Data!C:C,Sheet4!G12,Data!B:B,"*USA*")</f>
        <v>864</v>
      </c>
      <c r="N12" s="10">
        <f>SUMIFS(Data!D:D,Data!C:C,Sheet4!G12,Data!B:B,"*Canada*")</f>
        <v>9772</v>
      </c>
      <c r="O12" s="10">
        <f>SUMIFS(Data!D:D,Data!C:C,Sheet4!G12,Data!B:B,"*Canada*")</f>
        <v>9772</v>
      </c>
      <c r="P12">
        <f>SUMIFS(Data!E:E,Data!C:C,Sheet4!G12,Data!B:B,"*Canada*")</f>
        <v>90</v>
      </c>
      <c r="Q12" s="20">
        <f>SUMIFS(Data!D:D,Data!C:C,Sheet4!G12,Data!B:B,"*UK*")</f>
        <v>16968</v>
      </c>
      <c r="R12" s="10">
        <f>SUMIFS(Data!D:D,Data!C:C,Sheet4!G12,Data!B:B,"*UK*")</f>
        <v>16968</v>
      </c>
      <c r="S12">
        <f>SUMIFS(Data!E:E,Data!C:C,Sheet4!G12,Data!B:B,"*UK*")</f>
        <v>156</v>
      </c>
      <c r="T12" s="10">
        <f>SUMIFS(Data!D:D,Data!C:C,Sheet4!G12,Data!B:B,"*Australia*")</f>
        <v>10465</v>
      </c>
      <c r="U12" s="10">
        <f>SUMIFS(Data!D:D,Data!C:C,Sheet4!G12,Data!B:B,"*Australia*")</f>
        <v>10465</v>
      </c>
      <c r="V12">
        <f>SUMIFS(Data!E:E,Data!C:C,Sheet4!G12,Data!B:B,"*Australia*")</f>
        <v>222</v>
      </c>
      <c r="W12" s="10">
        <f>SUMIFS(Data!D:D,Data!C:C,Sheet4!G12,Data!B:B,"*India*")</f>
        <v>15519</v>
      </c>
      <c r="X12" s="10">
        <f>SUMIFS(Data!D:D,Data!C:C,Sheet4!G12,Data!B:B,"*India*")</f>
        <v>15519</v>
      </c>
      <c r="Y12">
        <f>SUMIFS(Data!E:E,Data!C:C,Sheet4!G12,Data!B:B,"*India*")</f>
        <v>474</v>
      </c>
    </row>
    <row r="13" spans="2:25" x14ac:dyDescent="0.3">
      <c r="G13" t="s">
        <v>24</v>
      </c>
      <c r="H13" s="10">
        <f>SUMIFS(Data!D:D,Data!C:C,Sheet4!G13,Data!B:B,"*New Zealand*")</f>
        <v>7875</v>
      </c>
      <c r="I13" s="10">
        <f>SUMIFS(Data!D:D,Data!C:C,Sheet4!G13,Data!B:B,"*New Zealand*")</f>
        <v>7875</v>
      </c>
      <c r="J13">
        <f>SUMIFS(Data!E:E,Data!C:C,Sheet4!G13,Data!B:B,"*New Zealand*")</f>
        <v>135</v>
      </c>
      <c r="K13" s="10">
        <f>SUMIFS(Data!D:D,Data!C:C,Sheet4!G13,Data!B:B,"*USA*")</f>
        <v>4753</v>
      </c>
      <c r="L13" s="10">
        <f>SUMIFS(Data!D:D,Data!C:C,Sheet4!G13,Data!B:B,"*USA*")</f>
        <v>4753</v>
      </c>
      <c r="M13">
        <f>SUMIFS(Data!E:E,Data!C:C,Sheet4!G13,Data!B:B,"*USA*")</f>
        <v>246</v>
      </c>
      <c r="N13" s="10">
        <f>SUMIFS(Data!D:D,Data!C:C,Sheet4!G13,Data!B:B,"*Canada*")</f>
        <v>5243</v>
      </c>
      <c r="O13" s="10">
        <f>SUMIFS(Data!D:D,Data!C:C,Sheet4!G13,Data!B:B,"*Canada*")</f>
        <v>5243</v>
      </c>
      <c r="P13">
        <f>SUMIFS(Data!E:E,Data!C:C,Sheet4!G13,Data!B:B,"*Canada*")</f>
        <v>363</v>
      </c>
      <c r="Q13" s="20">
        <f>SUMIFS(Data!D:D,Data!C:C,Sheet4!G13,Data!B:B,"*UK*")</f>
        <v>8890</v>
      </c>
      <c r="R13" s="10">
        <f>SUMIFS(Data!D:D,Data!C:C,Sheet4!G13,Data!B:B,"*UK*")</f>
        <v>8890</v>
      </c>
      <c r="S13">
        <f>SUMIFS(Data!E:E,Data!C:C,Sheet4!G13,Data!B:B,"*UK*")</f>
        <v>210</v>
      </c>
      <c r="T13" s="10">
        <f>SUMIFS(Data!D:D,Data!C:C,Sheet4!G13,Data!B:B,"*Australia*")</f>
        <v>8995</v>
      </c>
      <c r="U13" s="10">
        <f>SUMIFS(Data!D:D,Data!C:C,Sheet4!G13,Data!B:B,"*Australia*")</f>
        <v>8995</v>
      </c>
      <c r="V13">
        <f>SUMIFS(Data!E:E,Data!C:C,Sheet4!G13,Data!B:B,"*Australia*")</f>
        <v>441</v>
      </c>
      <c r="W13" s="10">
        <f>SUMIFS(Data!D:D,Data!C:C,Sheet4!G13,Data!B:B,"*India*")</f>
        <v>3507</v>
      </c>
      <c r="X13" s="10">
        <f>SUMIFS(Data!D:D,Data!C:C,Sheet4!G13,Data!B:B,"*India*")</f>
        <v>3507</v>
      </c>
      <c r="Y13">
        <f>SUMIFS(Data!E:E,Data!C:C,Sheet4!G13,Data!B:B,"*India*")</f>
        <v>288</v>
      </c>
    </row>
    <row r="14" spans="2:25" x14ac:dyDescent="0.3">
      <c r="G14" t="s">
        <v>25</v>
      </c>
      <c r="H14" s="10">
        <f>SUMIFS(Data!D:D,Data!C:C,Sheet4!G14,Data!B:B,"*New Zealand*")</f>
        <v>12243</v>
      </c>
      <c r="I14" s="10">
        <f>SUMIFS(Data!D:D,Data!C:C,Sheet4!G14,Data!B:B,"*New Zealand*")</f>
        <v>12243</v>
      </c>
      <c r="J14">
        <f>SUMIFS(Data!E:E,Data!C:C,Sheet4!G14,Data!B:B,"*New Zealand*")</f>
        <v>477</v>
      </c>
      <c r="K14" s="10">
        <f>SUMIFS(Data!D:D,Data!C:C,Sheet4!G14,Data!B:B,"*USA*")</f>
        <v>12355</v>
      </c>
      <c r="L14" s="10">
        <f>SUMIFS(Data!D:D,Data!C:C,Sheet4!G14,Data!B:B,"*USA*")</f>
        <v>12355</v>
      </c>
      <c r="M14">
        <f>SUMIFS(Data!E:E,Data!C:C,Sheet4!G14,Data!B:B,"*USA*")</f>
        <v>666</v>
      </c>
      <c r="N14" s="10">
        <f>SUMIFS(Data!D:D,Data!C:C,Sheet4!G14,Data!B:B,"*Canada*")</f>
        <v>8435</v>
      </c>
      <c r="O14" s="10">
        <f>SUMIFS(Data!D:D,Data!C:C,Sheet4!G14,Data!B:B,"*Canada*")</f>
        <v>8435</v>
      </c>
      <c r="P14">
        <f>SUMIFS(Data!E:E,Data!C:C,Sheet4!G14,Data!B:B,"*Canada*")</f>
        <v>42</v>
      </c>
      <c r="Q14" s="20">
        <f>SUMIFS(Data!D:D,Data!C:C,Sheet4!G14,Data!B:B,"*UK*")</f>
        <v>14294</v>
      </c>
      <c r="R14" s="10">
        <f>SUMIFS(Data!D:D,Data!C:C,Sheet4!G14,Data!B:B,"*UK*")</f>
        <v>14294</v>
      </c>
      <c r="S14">
        <f>SUMIFS(Data!E:E,Data!C:C,Sheet4!G14,Data!B:B,"*UK*")</f>
        <v>234</v>
      </c>
      <c r="T14" s="10">
        <f>SUMIFS(Data!D:D,Data!C:C,Sheet4!G14,Data!B:B,"*Australia*")</f>
        <v>8288</v>
      </c>
      <c r="U14" s="10">
        <f>SUMIFS(Data!D:D,Data!C:C,Sheet4!G14,Data!B:B,"*Australia*")</f>
        <v>8288</v>
      </c>
      <c r="V14">
        <f>SUMIFS(Data!E:E,Data!C:C,Sheet4!G14,Data!B:B,"*Australia*")</f>
        <v>228</v>
      </c>
      <c r="W14" s="10">
        <f>SUMIFS(Data!D:D,Data!C:C,Sheet4!G14,Data!B:B,"*India*")</f>
        <v>10668</v>
      </c>
      <c r="X14" s="10">
        <f>SUMIFS(Data!D:D,Data!C:C,Sheet4!G14,Data!B:B,"*India*")</f>
        <v>10668</v>
      </c>
      <c r="Y14">
        <f>SUMIFS(Data!E:E,Data!C:C,Sheet4!G14,Data!B:B,"*India*")</f>
        <v>405</v>
      </c>
    </row>
    <row r="15" spans="2:25" x14ac:dyDescent="0.3">
      <c r="G15" t="s">
        <v>27</v>
      </c>
      <c r="H15" s="10">
        <f>SUMIFS(Data!D:D,Data!C:C,Sheet4!G15,Data!B:B,"*New Zealand*")</f>
        <v>12656</v>
      </c>
      <c r="I15" s="10">
        <f>SUMIFS(Data!D:D,Data!C:C,Sheet4!G15,Data!B:B,"*New Zealand*")</f>
        <v>12656</v>
      </c>
      <c r="J15">
        <f>SUMIFS(Data!E:E,Data!C:C,Sheet4!G15,Data!B:B,"*New Zealand*")</f>
        <v>291</v>
      </c>
      <c r="K15" s="10">
        <f>SUMIFS(Data!D:D,Data!C:C,Sheet4!G15,Data!B:B,"*USA*")</f>
        <v>10493</v>
      </c>
      <c r="L15" s="10">
        <f>SUMIFS(Data!D:D,Data!C:C,Sheet4!G15,Data!B:B,"*USA*")</f>
        <v>10493</v>
      </c>
      <c r="M15">
        <f>SUMIFS(Data!E:E,Data!C:C,Sheet4!G15,Data!B:B,"*USA*")</f>
        <v>414</v>
      </c>
      <c r="N15" s="10">
        <f>SUMIFS(Data!D:D,Data!C:C,Sheet4!G15,Data!B:B,"*Canada*")</f>
        <v>0</v>
      </c>
      <c r="O15" s="10">
        <f>SUMIFS(Data!D:D,Data!C:C,Sheet4!G15,Data!B:B,"*Canada*")</f>
        <v>0</v>
      </c>
      <c r="P15">
        <f>SUMIFS(Data!E:E,Data!C:C,Sheet4!G15,Data!B:B,"*Canada*")</f>
        <v>0</v>
      </c>
      <c r="Q15" s="20">
        <f>SUMIFS(Data!D:D,Data!C:C,Sheet4!G15,Data!B:B,"*UK*")</f>
        <v>3976</v>
      </c>
      <c r="R15" s="10">
        <f>SUMIFS(Data!D:D,Data!C:C,Sheet4!G15,Data!B:B,"*UK*")</f>
        <v>3976</v>
      </c>
      <c r="S15">
        <f>SUMIFS(Data!E:E,Data!C:C,Sheet4!G15,Data!B:B,"*UK*")</f>
        <v>72</v>
      </c>
      <c r="T15" s="10">
        <f>SUMIFS(Data!D:D,Data!C:C,Sheet4!G15,Data!B:B,"*Australia*")</f>
        <v>6867</v>
      </c>
      <c r="U15" s="10">
        <f>SUMIFS(Data!D:D,Data!C:C,Sheet4!G15,Data!B:B,"*Australia*")</f>
        <v>6867</v>
      </c>
      <c r="V15">
        <f>SUMIFS(Data!E:E,Data!C:C,Sheet4!G15,Data!B:B,"*Australia*")</f>
        <v>600</v>
      </c>
      <c r="W15" s="10">
        <f>SUMIFS(Data!D:D,Data!C:C,Sheet4!G15,Data!B:B,"*India*")</f>
        <v>9191</v>
      </c>
      <c r="X15" s="10">
        <f>SUMIFS(Data!D:D,Data!C:C,Sheet4!G15,Data!B:B,"*India*")</f>
        <v>9191</v>
      </c>
      <c r="Y15">
        <f>SUMIFS(Data!E:E,Data!C:C,Sheet4!G15,Data!B:B,"*India*")</f>
        <v>645</v>
      </c>
    </row>
    <row r="16" spans="2:25" x14ac:dyDescent="0.3">
      <c r="G16" t="s">
        <v>31</v>
      </c>
      <c r="H16" s="10">
        <f>SUMIFS(Data!D:D,Data!C:C,Sheet4!G16,Data!B:B,"*New Zealand*")</f>
        <v>18396</v>
      </c>
      <c r="I16" s="10">
        <f>SUMIFS(Data!D:D,Data!C:C,Sheet4!G16,Data!B:B,"*New Zealand*")</f>
        <v>18396</v>
      </c>
      <c r="J16">
        <f>SUMIFS(Data!E:E,Data!C:C,Sheet4!G16,Data!B:B,"*New Zealand*")</f>
        <v>456</v>
      </c>
      <c r="K16" s="10">
        <f>SUMIFS(Data!D:D,Data!C:C,Sheet4!G16,Data!B:B,"*USA*")</f>
        <v>1589</v>
      </c>
      <c r="L16" s="10">
        <f>SUMIFS(Data!D:D,Data!C:C,Sheet4!G16,Data!B:B,"*USA*")</f>
        <v>1589</v>
      </c>
      <c r="M16">
        <f>SUMIFS(Data!E:E,Data!C:C,Sheet4!G16,Data!B:B,"*USA*")</f>
        <v>303</v>
      </c>
      <c r="N16" s="10">
        <f>SUMIFS(Data!D:D,Data!C:C,Sheet4!G16,Data!B:B,"*Canada*")</f>
        <v>8498</v>
      </c>
      <c r="O16" s="10">
        <f>SUMIFS(Data!D:D,Data!C:C,Sheet4!G16,Data!B:B,"*Canada*")</f>
        <v>8498</v>
      </c>
      <c r="P16">
        <f>SUMIFS(Data!E:E,Data!C:C,Sheet4!G16,Data!B:B,"*Canada*")</f>
        <v>552</v>
      </c>
      <c r="Q16" s="20">
        <f>SUMIFS(Data!D:D,Data!C:C,Sheet4!G16,Data!B:B,"*UK*")</f>
        <v>10486</v>
      </c>
      <c r="R16" s="10">
        <f>SUMIFS(Data!D:D,Data!C:C,Sheet4!G16,Data!B:B,"*UK*")</f>
        <v>10486</v>
      </c>
      <c r="S16">
        <f>SUMIFS(Data!E:E,Data!C:C,Sheet4!G16,Data!B:B,"*UK*")</f>
        <v>273</v>
      </c>
      <c r="T16" s="10">
        <f>SUMIFS(Data!D:D,Data!C:C,Sheet4!G16,Data!B:B,"*Australia*")</f>
        <v>2408</v>
      </c>
      <c r="U16" s="10">
        <f>SUMIFS(Data!D:D,Data!C:C,Sheet4!G16,Data!B:B,"*Australia*")</f>
        <v>2408</v>
      </c>
      <c r="V16">
        <f>SUMIFS(Data!E:E,Data!C:C,Sheet4!G16,Data!B:B,"*Australia*")</f>
        <v>9</v>
      </c>
      <c r="W16" s="10">
        <f>SUMIFS(Data!D:D,Data!C:C,Sheet4!G16,Data!B:B,"*India*")</f>
        <v>22344</v>
      </c>
      <c r="X16" s="10">
        <f>SUMIFS(Data!D:D,Data!C:C,Sheet4!G16,Data!B:B,"*India*")</f>
        <v>22344</v>
      </c>
      <c r="Y16">
        <f>SUMIFS(Data!E:E,Data!C:C,Sheet4!G16,Data!B:B,"*India*")</f>
        <v>738</v>
      </c>
    </row>
    <row r="17" spans="7:25" x14ac:dyDescent="0.3">
      <c r="G17" t="s">
        <v>32</v>
      </c>
      <c r="H17" s="10">
        <f>SUMIFS(Data!D:D,Data!C:C,Sheet4!G17,Data!B:B,"*New Zealand*")</f>
        <v>6391</v>
      </c>
      <c r="I17" s="10">
        <f>SUMIFS(Data!D:D,Data!C:C,Sheet4!G17,Data!B:B,"*New Zealand*")</f>
        <v>6391</v>
      </c>
      <c r="J17">
        <f>SUMIFS(Data!E:E,Data!C:C,Sheet4!G17,Data!B:B,"*New Zealand*")</f>
        <v>738</v>
      </c>
      <c r="K17" s="10">
        <f>SUMIFS(Data!D:D,Data!C:C,Sheet4!G17,Data!B:B,"*USA*")</f>
        <v>6860</v>
      </c>
      <c r="L17" s="10">
        <f>SUMIFS(Data!D:D,Data!C:C,Sheet4!G17,Data!B:B,"*USA*")</f>
        <v>6860</v>
      </c>
      <c r="M17">
        <f>SUMIFS(Data!E:E,Data!C:C,Sheet4!G17,Data!B:B,"*USA*")</f>
        <v>201</v>
      </c>
      <c r="N17" s="10">
        <f>SUMIFS(Data!D:D,Data!C:C,Sheet4!G17,Data!B:B,"*Canada*")</f>
        <v>36799</v>
      </c>
      <c r="O17" s="10">
        <f>SUMIFS(Data!D:D,Data!C:C,Sheet4!G17,Data!B:B,"*Canada*")</f>
        <v>36799</v>
      </c>
      <c r="P17">
        <f>SUMIFS(Data!E:E,Data!C:C,Sheet4!G17,Data!B:B,"*Canada*")</f>
        <v>96</v>
      </c>
      <c r="Q17" s="20">
        <f>SUMIFS(Data!D:D,Data!C:C,Sheet4!G17,Data!B:B,"*UK*")</f>
        <v>2037</v>
      </c>
      <c r="R17" s="10">
        <f>SUMIFS(Data!D:D,Data!C:C,Sheet4!G17,Data!B:B,"*UK*")</f>
        <v>2037</v>
      </c>
      <c r="S17">
        <f>SUMIFS(Data!E:E,Data!C:C,Sheet4!G17,Data!B:B,"*UK*")</f>
        <v>285</v>
      </c>
      <c r="T17" s="10">
        <f>SUMIFS(Data!D:D,Data!C:C,Sheet4!G17,Data!B:B,"*Australia*")</f>
        <v>3584</v>
      </c>
      <c r="U17" s="10">
        <f>SUMIFS(Data!D:D,Data!C:C,Sheet4!G17,Data!B:B,"*Australia*")</f>
        <v>3584</v>
      </c>
      <c r="V17">
        <f>SUMIFS(Data!E:E,Data!C:C,Sheet4!G17,Data!B:B,"*Australia*")</f>
        <v>126</v>
      </c>
      <c r="W17" s="10">
        <f>SUMIFS(Data!D:D,Data!C:C,Sheet4!G17,Data!B:B,"*India*")</f>
        <v>6440</v>
      </c>
      <c r="X17" s="10">
        <f>SUMIFS(Data!D:D,Data!C:C,Sheet4!G17,Data!B:B,"*India*")</f>
        <v>6440</v>
      </c>
      <c r="Y17">
        <f>SUMIFS(Data!E:E,Data!C:C,Sheet4!G17,Data!B:B,"*India*")</f>
        <v>708</v>
      </c>
    </row>
    <row r="18" spans="7:25" x14ac:dyDescent="0.3">
      <c r="G18" t="s">
        <v>34</v>
      </c>
      <c r="H18" s="10">
        <f>SUMIFS(Data!D:D,Data!C:C,Sheet4!G18,Data!B:B,"*New Zealand*")</f>
        <v>0</v>
      </c>
      <c r="I18" s="10">
        <f>SUMIFS(Data!D:D,Data!C:C,Sheet4!G18,Data!B:B,"*New Zealand*")</f>
        <v>0</v>
      </c>
      <c r="J18">
        <f>SUMIFS(Data!E:E,Data!C:C,Sheet4!G18,Data!B:B,"*New Zealand*")</f>
        <v>0</v>
      </c>
      <c r="K18" s="10">
        <f>SUMIFS(Data!D:D,Data!C:C,Sheet4!G18,Data!B:B,"*USA*")</f>
        <v>4760</v>
      </c>
      <c r="L18" s="10">
        <f>SUMIFS(Data!D:D,Data!C:C,Sheet4!G18,Data!B:B,"*USA*")</f>
        <v>4760</v>
      </c>
      <c r="M18">
        <f>SUMIFS(Data!E:E,Data!C:C,Sheet4!G18,Data!B:B,"*USA*")</f>
        <v>69</v>
      </c>
      <c r="N18" s="10">
        <f>SUMIFS(Data!D:D,Data!C:C,Sheet4!G18,Data!B:B,"*Canada*")</f>
        <v>26145</v>
      </c>
      <c r="O18" s="10">
        <f>SUMIFS(Data!D:D,Data!C:C,Sheet4!G18,Data!B:B,"*Canada*")</f>
        <v>26145</v>
      </c>
      <c r="P18">
        <f>SUMIFS(Data!E:E,Data!C:C,Sheet4!G18,Data!B:B,"*Canada*")</f>
        <v>600</v>
      </c>
      <c r="Q18" s="20">
        <f>SUMIFS(Data!D:D,Data!C:C,Sheet4!G18,Data!B:B,"*UK*")</f>
        <v>0</v>
      </c>
      <c r="R18" s="10">
        <f>SUMIFS(Data!D:D,Data!C:C,Sheet4!G18,Data!B:B,"*UK*")</f>
        <v>0</v>
      </c>
      <c r="S18">
        <f>SUMIFS(Data!E:E,Data!C:C,Sheet4!G18,Data!B:B,"*UK*")</f>
        <v>0</v>
      </c>
      <c r="T18" s="10">
        <f>SUMIFS(Data!D:D,Data!C:C,Sheet4!G18,Data!B:B,"*Australia*")</f>
        <v>16114</v>
      </c>
      <c r="U18" s="10">
        <f>SUMIFS(Data!D:D,Data!C:C,Sheet4!G18,Data!B:B,"*Australia*")</f>
        <v>16114</v>
      </c>
      <c r="V18">
        <f>SUMIFS(Data!E:E,Data!C:C,Sheet4!G18,Data!B:B,"*Australia*")</f>
        <v>1158</v>
      </c>
      <c r="W18" s="10">
        <f>SUMIFS(Data!D:D,Data!C:C,Sheet4!G18,Data!B:B,"*India*")</f>
        <v>252</v>
      </c>
      <c r="X18" s="10">
        <f>SUMIFS(Data!D:D,Data!C:C,Sheet4!G18,Data!B:B,"*India*")</f>
        <v>252</v>
      </c>
      <c r="Y18">
        <f>SUMIFS(Data!E:E,Data!C:C,Sheet4!G18,Data!B:B,"*India*")</f>
        <v>54</v>
      </c>
    </row>
    <row r="19" spans="7:25" x14ac:dyDescent="0.3">
      <c r="G19" t="s">
        <v>35</v>
      </c>
      <c r="H19" s="10">
        <f>SUMIFS(Data!D:D,Data!C:C,Sheet4!G19,Data!B:B,"*New Zealand*")</f>
        <v>14679</v>
      </c>
      <c r="I19" s="10">
        <f>SUMIFS(Data!D:D,Data!C:C,Sheet4!G19,Data!B:B,"*New Zealand*")</f>
        <v>14679</v>
      </c>
      <c r="J19">
        <f>SUMIFS(Data!E:E,Data!C:C,Sheet4!G19,Data!B:B,"*New Zealand*")</f>
        <v>669</v>
      </c>
      <c r="K19" s="10">
        <f>SUMIFS(Data!D:D,Data!C:C,Sheet4!G19,Data!B:B,"*USA*")</f>
        <v>10234</v>
      </c>
      <c r="L19" s="10">
        <f>SUMIFS(Data!D:D,Data!C:C,Sheet4!G19,Data!B:B,"*USA*")</f>
        <v>10234</v>
      </c>
      <c r="M19">
        <f>SUMIFS(Data!E:E,Data!C:C,Sheet4!G19,Data!B:B,"*USA*")</f>
        <v>717</v>
      </c>
      <c r="N19" s="10">
        <f>SUMIFS(Data!D:D,Data!C:C,Sheet4!G19,Data!B:B,"*Canada*")</f>
        <v>17633</v>
      </c>
      <c r="O19" s="10">
        <f>SUMIFS(Data!D:D,Data!C:C,Sheet4!G19,Data!B:B,"*Canada*")</f>
        <v>17633</v>
      </c>
      <c r="P19">
        <f>SUMIFS(Data!E:E,Data!C:C,Sheet4!G19,Data!B:B,"*Canada*")</f>
        <v>804</v>
      </c>
      <c r="Q19" s="20">
        <f>SUMIFS(Data!D:D,Data!C:C,Sheet4!G19,Data!B:B,"*UK*")</f>
        <v>6692</v>
      </c>
      <c r="R19" s="10">
        <f>SUMIFS(Data!D:D,Data!C:C,Sheet4!G19,Data!B:B,"*UK*")</f>
        <v>6692</v>
      </c>
      <c r="S19">
        <f>SUMIFS(Data!E:E,Data!C:C,Sheet4!G19,Data!B:B,"*UK*")</f>
        <v>564</v>
      </c>
      <c r="T19" s="10">
        <f>SUMIFS(Data!D:D,Data!C:C,Sheet4!G19,Data!B:B,"*Australia*")</f>
        <v>2541</v>
      </c>
      <c r="U19" s="10">
        <f>SUMIFS(Data!D:D,Data!C:C,Sheet4!G19,Data!B:B,"*Australia*")</f>
        <v>2541</v>
      </c>
      <c r="V19">
        <f>SUMIFS(Data!E:E,Data!C:C,Sheet4!G19,Data!B:B,"*Australia*")</f>
        <v>45</v>
      </c>
      <c r="W19" s="10">
        <f>SUMIFS(Data!D:D,Data!C:C,Sheet4!G19,Data!B:B,"*India*")</f>
        <v>6230</v>
      </c>
      <c r="X19" s="10">
        <f>SUMIFS(Data!D:D,Data!C:C,Sheet4!G19,Data!B:B,"*India*")</f>
        <v>6230</v>
      </c>
      <c r="Y19">
        <f>SUMIFS(Data!E:E,Data!C:C,Sheet4!G19,Data!B:B,"*India*")</f>
        <v>177</v>
      </c>
    </row>
    <row r="20" spans="7:25" x14ac:dyDescent="0.3">
      <c r="G20" t="s">
        <v>36</v>
      </c>
      <c r="H20" s="10">
        <f>SUMIFS(Data!D:D,Data!C:C,Sheet4!G20,Data!B:B,"*New Zealand*")</f>
        <v>10661</v>
      </c>
      <c r="I20" s="10">
        <f>SUMIFS(Data!D:D,Data!C:C,Sheet4!G20,Data!B:B,"*New Zealand*")</f>
        <v>10661</v>
      </c>
      <c r="J20">
        <f>SUMIFS(Data!E:E,Data!C:C,Sheet4!G20,Data!B:B,"*New Zealand*")</f>
        <v>219</v>
      </c>
      <c r="K20" s="10">
        <f>SUMIFS(Data!D:D,Data!C:C,Sheet4!G20,Data!B:B,"*USA*")</f>
        <v>5747</v>
      </c>
      <c r="L20" s="10">
        <f>SUMIFS(Data!D:D,Data!C:C,Sheet4!G20,Data!B:B,"*USA*")</f>
        <v>5747</v>
      </c>
      <c r="M20">
        <f>SUMIFS(Data!E:E,Data!C:C,Sheet4!G20,Data!B:B,"*USA*")</f>
        <v>828</v>
      </c>
      <c r="N20" s="10">
        <f>SUMIFS(Data!D:D,Data!C:C,Sheet4!G20,Data!B:B,"*Canada*")</f>
        <v>0</v>
      </c>
      <c r="O20" s="10">
        <f>SUMIFS(Data!D:D,Data!C:C,Sheet4!G20,Data!B:B,"*Canada*")</f>
        <v>0</v>
      </c>
      <c r="P20">
        <f>SUMIFS(Data!E:E,Data!C:C,Sheet4!G20,Data!B:B,"*Canada*")</f>
        <v>0</v>
      </c>
      <c r="Q20" s="20">
        <f>SUMIFS(Data!D:D,Data!C:C,Sheet4!G20,Data!B:B,"*UK*")</f>
        <v>9443</v>
      </c>
      <c r="R20" s="10">
        <f>SUMIFS(Data!D:D,Data!C:C,Sheet4!G20,Data!B:B,"*UK*")</f>
        <v>9443</v>
      </c>
      <c r="S20">
        <f>SUMIFS(Data!E:E,Data!C:C,Sheet4!G20,Data!B:B,"*UK*")</f>
        <v>162</v>
      </c>
      <c r="T20" s="10">
        <f>SUMIFS(Data!D:D,Data!C:C,Sheet4!G20,Data!B:B,"*Australia*")</f>
        <v>0</v>
      </c>
      <c r="U20" s="10">
        <f>SUMIFS(Data!D:D,Data!C:C,Sheet4!G20,Data!B:B,"*Australia*")</f>
        <v>0</v>
      </c>
      <c r="V20">
        <f>SUMIFS(Data!E:E,Data!C:C,Sheet4!G20,Data!B:B,"*Australia*")</f>
        <v>0</v>
      </c>
      <c r="W20" s="10">
        <f>SUMIFS(Data!D:D,Data!C:C,Sheet4!G20,Data!B:B,"*India*")</f>
        <v>28861</v>
      </c>
      <c r="X20" s="10">
        <f>SUMIFS(Data!D:D,Data!C:C,Sheet4!G20,Data!B:B,"*India*")</f>
        <v>28861</v>
      </c>
      <c r="Y20">
        <f>SUMIFS(Data!E:E,Data!C:C,Sheet4!G20,Data!B:B,"*India*")</f>
        <v>987</v>
      </c>
    </row>
    <row r="21" spans="7:25" x14ac:dyDescent="0.3">
      <c r="G21" t="s">
        <v>37</v>
      </c>
      <c r="H21" s="10">
        <f>SUMIFS(Data!D:D,Data!C:C,Sheet4!G21,Data!B:B,"*New Zealand*")</f>
        <v>12369</v>
      </c>
      <c r="I21" s="10">
        <f>SUMIFS(Data!D:D,Data!C:C,Sheet4!G21,Data!B:B,"*New Zealand*")</f>
        <v>12369</v>
      </c>
      <c r="J21">
        <f>SUMIFS(Data!E:E,Data!C:C,Sheet4!G21,Data!B:B,"*New Zealand*")</f>
        <v>312</v>
      </c>
      <c r="K21" s="10">
        <f>SUMIFS(Data!D:D,Data!C:C,Sheet4!G21,Data!B:B,"*USA*")</f>
        <v>2023</v>
      </c>
      <c r="L21" s="10">
        <f>SUMIFS(Data!D:D,Data!C:C,Sheet4!G21,Data!B:B,"*USA*")</f>
        <v>2023</v>
      </c>
      <c r="M21">
        <f>SUMIFS(Data!E:E,Data!C:C,Sheet4!G21,Data!B:B,"*USA*")</f>
        <v>78</v>
      </c>
      <c r="N21" s="10">
        <f>SUMIFS(Data!D:D,Data!C:C,Sheet4!G21,Data!B:B,"*Canada*")</f>
        <v>17423</v>
      </c>
      <c r="O21" s="10">
        <f>SUMIFS(Data!D:D,Data!C:C,Sheet4!G21,Data!B:B,"*Canada*")</f>
        <v>17423</v>
      </c>
      <c r="P21">
        <f>SUMIFS(Data!E:E,Data!C:C,Sheet4!G21,Data!B:B,"*Canada*")</f>
        <v>591</v>
      </c>
      <c r="Q21" s="20">
        <f>SUMIFS(Data!D:D,Data!C:C,Sheet4!G21,Data!B:B,"*UK*")</f>
        <v>630</v>
      </c>
      <c r="R21" s="10">
        <f>SUMIFS(Data!D:D,Data!C:C,Sheet4!G21,Data!B:B,"*UK*")</f>
        <v>630</v>
      </c>
      <c r="S21">
        <f>SUMIFS(Data!E:E,Data!C:C,Sheet4!G21,Data!B:B,"*UK*")</f>
        <v>36</v>
      </c>
      <c r="T21" s="10">
        <f>SUMIFS(Data!D:D,Data!C:C,Sheet4!G21,Data!B:B,"*Australia*")</f>
        <v>6118</v>
      </c>
      <c r="U21" s="10">
        <f>SUMIFS(Data!D:D,Data!C:C,Sheet4!G21,Data!B:B,"*Australia*")</f>
        <v>6118</v>
      </c>
      <c r="V21">
        <f>SUMIFS(Data!E:E,Data!C:C,Sheet4!G21,Data!B:B,"*Australia*")</f>
        <v>387</v>
      </c>
      <c r="W21" s="10">
        <f>SUMIFS(Data!D:D,Data!C:C,Sheet4!G21,Data!B:B,"*India*")</f>
        <v>18081</v>
      </c>
      <c r="X21" s="10">
        <f>SUMIFS(Data!D:D,Data!C:C,Sheet4!G21,Data!B:B,"*India*")</f>
        <v>18081</v>
      </c>
      <c r="Y21">
        <f>SUMIFS(Data!E:E,Data!C:C,Sheet4!G21,Data!B:B,"*India*")</f>
        <v>408</v>
      </c>
    </row>
    <row r="22" spans="7:25" x14ac:dyDescent="0.3">
      <c r="G22" t="s">
        <v>39</v>
      </c>
      <c r="H22" s="10">
        <f>SUMIFS(Data!D:D,Data!C:C,Sheet4!G22,Data!B:B,"*New Zealand*")</f>
        <v>9702</v>
      </c>
      <c r="I22" s="10">
        <f>SUMIFS(Data!D:D,Data!C:C,Sheet4!G22,Data!B:B,"*New Zealand*")</f>
        <v>9702</v>
      </c>
      <c r="J22">
        <f>SUMIFS(Data!E:E,Data!C:C,Sheet4!G22,Data!B:B,"*New Zealand*")</f>
        <v>243</v>
      </c>
      <c r="K22" s="10">
        <f>SUMIFS(Data!D:D,Data!C:C,Sheet4!G22,Data!B:B,"*USA*")</f>
        <v>5747</v>
      </c>
      <c r="L22" s="10">
        <f>SUMIFS(Data!D:D,Data!C:C,Sheet4!G22,Data!B:B,"*USA*")</f>
        <v>5747</v>
      </c>
      <c r="M22">
        <f>SUMIFS(Data!E:E,Data!C:C,Sheet4!G22,Data!B:B,"*USA*")</f>
        <v>354</v>
      </c>
      <c r="N22" s="10">
        <f>SUMIFS(Data!D:D,Data!C:C,Sheet4!G22,Data!B:B,"*Canada*")</f>
        <v>6076</v>
      </c>
      <c r="O22" s="10">
        <f>SUMIFS(Data!D:D,Data!C:C,Sheet4!G22,Data!B:B,"*Canada*")</f>
        <v>6076</v>
      </c>
      <c r="P22">
        <f>SUMIFS(Data!E:E,Data!C:C,Sheet4!G22,Data!B:B,"*Canada*")</f>
        <v>510</v>
      </c>
      <c r="Q22" s="20">
        <f>SUMIFS(Data!D:D,Data!C:C,Sheet4!G22,Data!B:B,"*UK*")</f>
        <v>0</v>
      </c>
      <c r="R22" s="10">
        <f>SUMIFS(Data!D:D,Data!C:C,Sheet4!G22,Data!B:B,"*UK*")</f>
        <v>0</v>
      </c>
      <c r="S22">
        <f>SUMIFS(Data!E:E,Data!C:C,Sheet4!G22,Data!B:B,"*UK*")</f>
        <v>0</v>
      </c>
      <c r="T22" s="10">
        <f>SUMIFS(Data!D:D,Data!C:C,Sheet4!G22,Data!B:B,"*Australia*")</f>
        <v>5474</v>
      </c>
      <c r="U22" s="10">
        <f>SUMIFS(Data!D:D,Data!C:C,Sheet4!G22,Data!B:B,"*Australia*")</f>
        <v>5474</v>
      </c>
      <c r="V22">
        <f>SUMIFS(Data!E:E,Data!C:C,Sheet4!G22,Data!B:B,"*Australia*")</f>
        <v>168</v>
      </c>
      <c r="W22" s="10">
        <f>SUMIFS(Data!D:D,Data!C:C,Sheet4!G22,Data!B:B,"*India*")</f>
        <v>17745</v>
      </c>
      <c r="X22" s="10">
        <f>SUMIFS(Data!D:D,Data!C:C,Sheet4!G22,Data!B:B,"*India*")</f>
        <v>17745</v>
      </c>
      <c r="Y22">
        <f>SUMIFS(Data!E:E,Data!C:C,Sheet4!G22,Data!B:B,"*India*")</f>
        <v>681</v>
      </c>
    </row>
    <row r="23" spans="7:25" x14ac:dyDescent="0.3">
      <c r="G23" t="s">
        <v>40</v>
      </c>
      <c r="H23" s="10">
        <f>SUMIFS(Data!D:D,Data!C:C,Sheet4!G23,Data!B:B,"*New Zealand*")</f>
        <v>13286</v>
      </c>
      <c r="I23" s="10">
        <f>SUMIFS(Data!D:D,Data!C:C,Sheet4!G23,Data!B:B,"*New Zealand*")</f>
        <v>13286</v>
      </c>
      <c r="J23">
        <f>SUMIFS(Data!E:E,Data!C:C,Sheet4!G23,Data!B:B,"*New Zealand*")</f>
        <v>303</v>
      </c>
      <c r="K23" s="10">
        <f>SUMIFS(Data!D:D,Data!C:C,Sheet4!G23,Data!B:B,"*USA*")</f>
        <v>32557</v>
      </c>
      <c r="L23" s="10">
        <f>SUMIFS(Data!D:D,Data!C:C,Sheet4!G23,Data!B:B,"*USA*")</f>
        <v>32557</v>
      </c>
      <c r="M23">
        <f>SUMIFS(Data!E:E,Data!C:C,Sheet4!G23,Data!B:B,"*USA*")</f>
        <v>912</v>
      </c>
      <c r="N23" s="10">
        <f>SUMIFS(Data!D:D,Data!C:C,Sheet4!G23,Data!B:B,"*Canada*")</f>
        <v>0</v>
      </c>
      <c r="O23" s="10">
        <f>SUMIFS(Data!D:D,Data!C:C,Sheet4!G23,Data!B:B,"*Canada*")</f>
        <v>0</v>
      </c>
      <c r="P23">
        <f>SUMIFS(Data!E:E,Data!C:C,Sheet4!G23,Data!B:B,"*Canada*")</f>
        <v>0</v>
      </c>
      <c r="Q23" s="20">
        <f>SUMIFS(Data!D:D,Data!C:C,Sheet4!G23,Data!B:B,"*UK*")</f>
        <v>10577</v>
      </c>
      <c r="R23" s="10">
        <f>SUMIFS(Data!D:D,Data!C:C,Sheet4!G23,Data!B:B,"*UK*")</f>
        <v>10577</v>
      </c>
      <c r="S23">
        <f>SUMIFS(Data!E:E,Data!C:C,Sheet4!G23,Data!B:B,"*UK*")</f>
        <v>78</v>
      </c>
      <c r="T23" s="10">
        <f>SUMIFS(Data!D:D,Data!C:C,Sheet4!G23,Data!B:B,"*Australia*")</f>
        <v>0</v>
      </c>
      <c r="U23" s="10">
        <f>SUMIFS(Data!D:D,Data!C:C,Sheet4!G23,Data!B:B,"*Australia*")</f>
        <v>0</v>
      </c>
      <c r="V23">
        <f>SUMIFS(Data!E:E,Data!C:C,Sheet4!G23,Data!B:B,"*Australia*")</f>
        <v>0</v>
      </c>
      <c r="W23" s="10">
        <f>SUMIFS(Data!D:D,Data!C:C,Sheet4!G23,Data!B:B,"*India*")</f>
        <v>12551</v>
      </c>
      <c r="X23" s="10">
        <f>SUMIFS(Data!D:D,Data!C:C,Sheet4!G23,Data!B:B,"*India*")</f>
        <v>12551</v>
      </c>
      <c r="Y23">
        <f>SUMIFS(Data!E:E,Data!C:C,Sheet4!G23,Data!B:B,"*India*")</f>
        <v>240</v>
      </c>
    </row>
    <row r="24" spans="7:25" x14ac:dyDescent="0.3">
      <c r="G24" t="s">
        <v>41</v>
      </c>
      <c r="H24" s="10">
        <f>SUMIFS(Data!D:D,Data!C:C,Sheet4!G24,Data!B:B,"*New Zealand*")</f>
        <v>6398</v>
      </c>
      <c r="I24" s="10">
        <f>SUMIFS(Data!D:D,Data!C:C,Sheet4!G24,Data!B:B,"*New Zealand*")</f>
        <v>6398</v>
      </c>
      <c r="J24">
        <f>SUMIFS(Data!E:E,Data!C:C,Sheet4!G24,Data!B:B,"*New Zealand*")</f>
        <v>102</v>
      </c>
      <c r="K24" s="10">
        <f>SUMIFS(Data!D:D,Data!C:C,Sheet4!G24,Data!B:B,"*USA*")</f>
        <v>4431</v>
      </c>
      <c r="L24" s="10">
        <f>SUMIFS(Data!D:D,Data!C:C,Sheet4!G24,Data!B:B,"*USA*")</f>
        <v>4431</v>
      </c>
      <c r="M24">
        <f>SUMIFS(Data!E:E,Data!C:C,Sheet4!G24,Data!B:B,"*USA*")</f>
        <v>162</v>
      </c>
      <c r="N24" s="10">
        <f>SUMIFS(Data!D:D,Data!C:C,Sheet4!G24,Data!B:B,"*Canada*")</f>
        <v>0</v>
      </c>
      <c r="O24" s="10">
        <f>SUMIFS(Data!D:D,Data!C:C,Sheet4!G24,Data!B:B,"*Canada*")</f>
        <v>0</v>
      </c>
      <c r="P24">
        <f>SUMIFS(Data!E:E,Data!C:C,Sheet4!G24,Data!B:B,"*Canada*")</f>
        <v>0</v>
      </c>
      <c r="Q24" s="20">
        <f>SUMIFS(Data!D:D,Data!C:C,Sheet4!G24,Data!B:B,"*UK*")</f>
        <v>10927</v>
      </c>
      <c r="R24" s="10">
        <f>SUMIFS(Data!D:D,Data!C:C,Sheet4!G24,Data!B:B,"*UK*")</f>
        <v>10927</v>
      </c>
      <c r="S24">
        <f>SUMIFS(Data!E:E,Data!C:C,Sheet4!G24,Data!B:B,"*UK*")</f>
        <v>480</v>
      </c>
      <c r="T24" s="10">
        <f>SUMIFS(Data!D:D,Data!C:C,Sheet4!G24,Data!B:B,"*Australia*")</f>
        <v>4760</v>
      </c>
      <c r="U24" s="10">
        <f>SUMIFS(Data!D:D,Data!C:C,Sheet4!G24,Data!B:B,"*Australia*")</f>
        <v>4760</v>
      </c>
      <c r="V24">
        <f>SUMIFS(Data!E:E,Data!C:C,Sheet4!G24,Data!B:B,"*Australia*")</f>
        <v>111</v>
      </c>
      <c r="W24" s="10">
        <f>SUMIFS(Data!D:D,Data!C:C,Sheet4!G24,Data!B:B,"*India*")</f>
        <v>8862</v>
      </c>
      <c r="X24" s="10">
        <f>SUMIFS(Data!D:D,Data!C:C,Sheet4!G24,Data!B:B,"*India*")</f>
        <v>8862</v>
      </c>
      <c r="Y24">
        <f>SUMIFS(Data!E:E,Data!C:C,Sheet4!G24,Data!B:B,"*India*")</f>
        <v>189</v>
      </c>
    </row>
    <row r="25" spans="7:25" x14ac:dyDescent="0.3">
      <c r="G25" t="s">
        <v>42</v>
      </c>
      <c r="H25" s="10">
        <f>SUMIFS(Data!D:D,Data!C:C,Sheet4!G25,Data!B:B,"*New Zealand*")</f>
        <v>6132</v>
      </c>
      <c r="I25" s="10">
        <f>SUMIFS(Data!D:D,Data!C:C,Sheet4!G25,Data!B:B,"*New Zealand*")</f>
        <v>6132</v>
      </c>
      <c r="J25">
        <f>SUMIFS(Data!E:E,Data!C:C,Sheet4!G25,Data!B:B,"*New Zealand*")</f>
        <v>93</v>
      </c>
      <c r="K25" s="10">
        <f>SUMIFS(Data!D:D,Data!C:C,Sheet4!G25,Data!B:B,"*USA*")</f>
        <v>14371</v>
      </c>
      <c r="L25" s="10">
        <f>SUMIFS(Data!D:D,Data!C:C,Sheet4!G25,Data!B:B,"*USA*")</f>
        <v>14371</v>
      </c>
      <c r="M25">
        <f>SUMIFS(Data!E:E,Data!C:C,Sheet4!G25,Data!B:B,"*USA*")</f>
        <v>771</v>
      </c>
      <c r="N25" s="10">
        <f>SUMIFS(Data!D:D,Data!C:C,Sheet4!G25,Data!B:B,"*Canada*")</f>
        <v>16891</v>
      </c>
      <c r="O25" s="10">
        <f>SUMIFS(Data!D:D,Data!C:C,Sheet4!G25,Data!B:B,"*Canada*")</f>
        <v>16891</v>
      </c>
      <c r="P25">
        <f>SUMIFS(Data!E:E,Data!C:C,Sheet4!G25,Data!B:B,"*Canada*")</f>
        <v>1101</v>
      </c>
      <c r="Q25" s="20">
        <f>SUMIFS(Data!D:D,Data!C:C,Sheet4!G25,Data!B:B,"*UK*")</f>
        <v>15148</v>
      </c>
      <c r="R25" s="10">
        <f>SUMIFS(Data!D:D,Data!C:C,Sheet4!G25,Data!B:B,"*UK*")</f>
        <v>15148</v>
      </c>
      <c r="S25">
        <f>SUMIFS(Data!E:E,Data!C:C,Sheet4!G25,Data!B:B,"*UK*")</f>
        <v>309</v>
      </c>
      <c r="T25" s="10">
        <f>SUMIFS(Data!D:D,Data!C:C,Sheet4!G25,Data!B:B,"*Australia*")</f>
        <v>3402</v>
      </c>
      <c r="U25" s="10">
        <f>SUMIFS(Data!D:D,Data!C:C,Sheet4!G25,Data!B:B,"*Australia*")</f>
        <v>3402</v>
      </c>
      <c r="V25">
        <f>SUMIFS(Data!E:E,Data!C:C,Sheet4!G25,Data!B:B,"*Australia*")</f>
        <v>345</v>
      </c>
      <c r="W25" s="10">
        <f>SUMIFS(Data!D:D,Data!C:C,Sheet4!G25,Data!B:B,"*India*")</f>
        <v>13517</v>
      </c>
      <c r="X25" s="10">
        <f>SUMIFS(Data!D:D,Data!C:C,Sheet4!G25,Data!B:B,"*India*")</f>
        <v>13517</v>
      </c>
      <c r="Y25">
        <f>SUMIFS(Data!E:E,Data!C:C,Sheet4!G25,Data!B:B,"*India*")</f>
        <v>363</v>
      </c>
    </row>
    <row r="26" spans="7:25" x14ac:dyDescent="0.3">
      <c r="G26" t="s">
        <v>43</v>
      </c>
      <c r="H26" s="10">
        <f>SUMIFS(Data!D:D,Data!C:C,Sheet4!G26,Data!B:B,"*New Zealand*")</f>
        <v>16842</v>
      </c>
      <c r="I26" s="10">
        <f>SUMIFS(Data!D:D,Data!C:C,Sheet4!G26,Data!B:B,"*New Zealand*")</f>
        <v>16842</v>
      </c>
      <c r="J26">
        <f>SUMIFS(Data!E:E,Data!C:C,Sheet4!G26,Data!B:B,"*New Zealand*")</f>
        <v>858</v>
      </c>
      <c r="K26" s="10">
        <f>SUMIFS(Data!D:D,Data!C:C,Sheet4!G26,Data!B:B,"*USA*")</f>
        <v>12649</v>
      </c>
      <c r="L26" s="10">
        <f>SUMIFS(Data!D:D,Data!C:C,Sheet4!G26,Data!B:B,"*USA*")</f>
        <v>12649</v>
      </c>
      <c r="M26">
        <f>SUMIFS(Data!E:E,Data!C:C,Sheet4!G26,Data!B:B,"*USA*")</f>
        <v>504</v>
      </c>
      <c r="N26" s="10">
        <f>SUMIFS(Data!D:D,Data!C:C,Sheet4!G26,Data!B:B,"*Canada*")</f>
        <v>1827</v>
      </c>
      <c r="O26" s="10">
        <f>SUMIFS(Data!D:D,Data!C:C,Sheet4!G26,Data!B:B,"*Canada*")</f>
        <v>1827</v>
      </c>
      <c r="P26">
        <f>SUMIFS(Data!E:E,Data!C:C,Sheet4!G26,Data!B:B,"*Canada*")</f>
        <v>471</v>
      </c>
      <c r="Q26" s="20">
        <f>SUMIFS(Data!D:D,Data!C:C,Sheet4!G26,Data!B:B,"*UK*")</f>
        <v>10780</v>
      </c>
      <c r="R26" s="10">
        <f>SUMIFS(Data!D:D,Data!C:C,Sheet4!G26,Data!B:B,"*UK*")</f>
        <v>10780</v>
      </c>
      <c r="S26">
        <f>SUMIFS(Data!E:E,Data!C:C,Sheet4!G26,Data!B:B,"*UK*")</f>
        <v>471</v>
      </c>
      <c r="T26" s="10">
        <f>SUMIFS(Data!D:D,Data!C:C,Sheet4!G26,Data!B:B,"*Australia*")</f>
        <v>12257</v>
      </c>
      <c r="U26" s="10">
        <f>SUMIFS(Data!D:D,Data!C:C,Sheet4!G26,Data!B:B,"*Australia*")</f>
        <v>12257</v>
      </c>
      <c r="V26">
        <f>SUMIFS(Data!E:E,Data!C:C,Sheet4!G26,Data!B:B,"*Australia*")</f>
        <v>441</v>
      </c>
      <c r="W26" s="10">
        <f>SUMIFS(Data!D:D,Data!C:C,Sheet4!G26,Data!B:B,"*India*")</f>
        <v>18018</v>
      </c>
      <c r="X26" s="10">
        <f>SUMIFS(Data!D:D,Data!C:C,Sheet4!G26,Data!B:B,"*India*")</f>
        <v>18018</v>
      </c>
      <c r="Y26">
        <f>SUMIFS(Data!E:E,Data!C:C,Sheet4!G26,Data!B:B,"*India*")</f>
        <v>462</v>
      </c>
    </row>
    <row r="27" spans="7:25" x14ac:dyDescent="0.3">
      <c r="G27" t="s">
        <v>44</v>
      </c>
      <c r="H27" s="10">
        <f>SUMIFS(Data!D:D,Data!C:C,Sheet4!G27,Data!B:B,"*New Zealand*")</f>
        <v>3612</v>
      </c>
      <c r="I27" s="10">
        <f>SUMIFS(Data!D:D,Data!C:C,Sheet4!G27,Data!B:B,"*New Zealand*")</f>
        <v>3612</v>
      </c>
      <c r="J27">
        <f>SUMIFS(Data!E:E,Data!C:C,Sheet4!G27,Data!B:B,"*New Zealand*")</f>
        <v>384</v>
      </c>
      <c r="K27" s="10">
        <f>SUMIFS(Data!D:D,Data!C:C,Sheet4!G27,Data!B:B,"*USA*")</f>
        <v>567</v>
      </c>
      <c r="L27" s="10">
        <f>SUMIFS(Data!D:D,Data!C:C,Sheet4!G27,Data!B:B,"*USA*")</f>
        <v>567</v>
      </c>
      <c r="M27">
        <f>SUMIFS(Data!E:E,Data!C:C,Sheet4!G27,Data!B:B,"*USA*")</f>
        <v>228</v>
      </c>
      <c r="N27" s="10">
        <f>SUMIFS(Data!D:D,Data!C:C,Sheet4!G27,Data!B:B,"*Canada*")</f>
        <v>497</v>
      </c>
      <c r="O27" s="10">
        <f>SUMIFS(Data!D:D,Data!C:C,Sheet4!G27,Data!B:B,"*Canada*")</f>
        <v>497</v>
      </c>
      <c r="P27">
        <f>SUMIFS(Data!E:E,Data!C:C,Sheet4!G27,Data!B:B,"*Canada*")</f>
        <v>63</v>
      </c>
      <c r="Q27" s="20">
        <f>SUMIFS(Data!D:D,Data!C:C,Sheet4!G27,Data!B:B,"*UK*")</f>
        <v>12509</v>
      </c>
      <c r="R27" s="10">
        <f>SUMIFS(Data!D:D,Data!C:C,Sheet4!G27,Data!B:B,"*UK*")</f>
        <v>12509</v>
      </c>
      <c r="S27">
        <f>SUMIFS(Data!E:E,Data!C:C,Sheet4!G27,Data!B:B,"*UK*")</f>
        <v>492</v>
      </c>
      <c r="T27" s="10">
        <f>SUMIFS(Data!D:D,Data!C:C,Sheet4!G27,Data!B:B,"*Australia*")</f>
        <v>13755</v>
      </c>
      <c r="U27" s="10">
        <f>SUMIFS(Data!D:D,Data!C:C,Sheet4!G27,Data!B:B,"*Australia*")</f>
        <v>13755</v>
      </c>
      <c r="V27">
        <f>SUMIFS(Data!E:E,Data!C:C,Sheet4!G27,Data!B:B,"*Australia*")</f>
        <v>114</v>
      </c>
      <c r="W27" s="10">
        <f>SUMIFS(Data!D:D,Data!C:C,Sheet4!G27,Data!B:B,"*India*")</f>
        <v>6832</v>
      </c>
      <c r="X27" s="10">
        <f>SUMIFS(Data!D:D,Data!C:C,Sheet4!G27,Data!B:B,"*India*")</f>
        <v>6832</v>
      </c>
      <c r="Y27">
        <f>SUMIFS(Data!E:E,Data!C:C,Sheet4!G27,Data!B:B,"*India*")</f>
        <v>27</v>
      </c>
    </row>
    <row r="28" spans="7:25" x14ac:dyDescent="0.3">
      <c r="G28" t="s">
        <v>45</v>
      </c>
      <c r="H28" s="10">
        <f>SUMIFS(Data!D:D,Data!C:C,Sheet4!G28,Data!B:B,"*New Zealand*")</f>
        <v>23583</v>
      </c>
      <c r="I28" s="10">
        <f>SUMIFS(Data!D:D,Data!C:C,Sheet4!G28,Data!B:B,"*New Zealand*")</f>
        <v>23583</v>
      </c>
      <c r="J28">
        <f>SUMIFS(Data!E:E,Data!C:C,Sheet4!G28,Data!B:B,"*New Zealand*")</f>
        <v>474</v>
      </c>
      <c r="K28" s="10">
        <f>SUMIFS(Data!D:D,Data!C:C,Sheet4!G28,Data!B:B,"*USA*")</f>
        <v>98</v>
      </c>
      <c r="L28" s="10">
        <f>SUMIFS(Data!D:D,Data!C:C,Sheet4!G28,Data!B:B,"*USA*")</f>
        <v>98</v>
      </c>
      <c r="M28">
        <f>SUMIFS(Data!E:E,Data!C:C,Sheet4!G28,Data!B:B,"*USA*")</f>
        <v>159</v>
      </c>
      <c r="N28" s="10">
        <f>SUMIFS(Data!D:D,Data!C:C,Sheet4!G28,Data!B:B,"*Canada*")</f>
        <v>98</v>
      </c>
      <c r="O28" s="10">
        <f>SUMIFS(Data!D:D,Data!C:C,Sheet4!G28,Data!B:B,"*Canada*")</f>
        <v>98</v>
      </c>
      <c r="P28">
        <f>SUMIFS(Data!E:E,Data!C:C,Sheet4!G28,Data!B:B,"*Canada*")</f>
        <v>204</v>
      </c>
      <c r="Q28" s="20">
        <f>SUMIFS(Data!D:D,Data!C:C,Sheet4!G28,Data!B:B,"*UK*")</f>
        <v>11753</v>
      </c>
      <c r="R28" s="10">
        <f>SUMIFS(Data!D:D,Data!C:C,Sheet4!G28,Data!B:B,"*UK*")</f>
        <v>11753</v>
      </c>
      <c r="S28">
        <f>SUMIFS(Data!E:E,Data!C:C,Sheet4!G28,Data!B:B,"*UK*")</f>
        <v>249</v>
      </c>
      <c r="T28" s="10">
        <f>SUMIFS(Data!D:D,Data!C:C,Sheet4!G28,Data!B:B,"*Australia*")</f>
        <v>11886</v>
      </c>
      <c r="U28" s="10">
        <f>SUMIFS(Data!D:D,Data!C:C,Sheet4!G28,Data!B:B,"*Australia*")</f>
        <v>11886</v>
      </c>
      <c r="V28">
        <f>SUMIFS(Data!E:E,Data!C:C,Sheet4!G28,Data!B:B,"*Australia*")</f>
        <v>489</v>
      </c>
      <c r="W28" s="10">
        <f>SUMIFS(Data!D:D,Data!C:C,Sheet4!G28,Data!B:B,"*India*")</f>
        <v>22855</v>
      </c>
      <c r="X28" s="10">
        <f>SUMIFS(Data!D:D,Data!C:C,Sheet4!G28,Data!B:B,"*India*")</f>
        <v>22855</v>
      </c>
      <c r="Y28">
        <f>SUMIFS(Data!E:E,Data!C:C,Sheet4!G28,Data!B:B,"*India*")</f>
        <v>567</v>
      </c>
    </row>
  </sheetData>
  <mergeCells count="1">
    <mergeCell ref="P1:U1"/>
  </mergeCells>
  <conditionalFormatting sqref="I2:I1048576">
    <cfRule type="dataBar" priority="6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{199945C9-7C68-4042-80E2-86BC0F2C2B39}</x14:id>
        </ext>
      </extLst>
    </cfRule>
  </conditionalFormatting>
  <conditionalFormatting sqref="L2:L1048576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{D36D76F9-45A0-4336-8EF3-B3AC6465B23E}</x14:id>
        </ext>
      </extLst>
    </cfRule>
  </conditionalFormatting>
  <conditionalFormatting sqref="O2:O1048576">
    <cfRule type="dataBar" priority="4">
      <dataBar showValue="0">
        <cfvo type="min"/>
        <cfvo type="max"/>
        <color rgb="FFFFC000"/>
      </dataBar>
      <extLst>
        <ext xmlns:x14="http://schemas.microsoft.com/office/spreadsheetml/2009/9/main" uri="{B025F937-C7B1-47D3-B67F-A62EFF666E3E}">
          <x14:id>{E31C01F3-773C-45BD-AC00-115068BC332E}</x14:id>
        </ext>
      </extLst>
    </cfRule>
  </conditionalFormatting>
  <conditionalFormatting sqref="R2:R1048576">
    <cfRule type="dataBar" priority="3">
      <dataBar showValue="0">
        <cfvo type="min"/>
        <cfvo type="max"/>
        <color rgb="FF00B050"/>
      </dataBar>
      <extLst>
        <ext xmlns:x14="http://schemas.microsoft.com/office/spreadsheetml/2009/9/main" uri="{B025F937-C7B1-47D3-B67F-A62EFF666E3E}">
          <x14:id>{4378DC42-9C46-4037-B406-3064365CF035}</x14:id>
        </ext>
      </extLst>
    </cfRule>
  </conditionalFormatting>
  <conditionalFormatting sqref="U2:U1048576">
    <cfRule type="dataBar" priority="2">
      <dataBar showValue="0">
        <cfvo type="min"/>
        <cfvo type="max"/>
        <color rgb="FF7030A0"/>
      </dataBar>
      <extLst>
        <ext xmlns:x14="http://schemas.microsoft.com/office/spreadsheetml/2009/9/main" uri="{B025F937-C7B1-47D3-B67F-A62EFF666E3E}">
          <x14:id>{8D491B70-6D0A-4C2F-8D36-FD1AFEEDB1C4}</x14:id>
        </ext>
      </extLst>
    </cfRule>
  </conditionalFormatting>
  <conditionalFormatting sqref="X1:X1048576">
    <cfRule type="dataBar" priority="1">
      <dataBar showValue="0">
        <cfvo type="min"/>
        <cfvo type="max"/>
        <color rgb="FF32E0F8"/>
      </dataBar>
      <extLst>
        <ext xmlns:x14="http://schemas.microsoft.com/office/spreadsheetml/2009/9/main" uri="{B025F937-C7B1-47D3-B67F-A62EFF666E3E}">
          <x14:id>{8DAD870C-2F58-4BC2-966D-776CC02F0858}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9945C9-7C68-4042-80E2-86BC0F2C2B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I2:I1048576</xm:sqref>
        </x14:conditionalFormatting>
        <x14:conditionalFormatting xmlns:xm="http://schemas.microsoft.com/office/excel/2006/main">
          <x14:cfRule type="dataBar" id="{D36D76F9-45A0-4336-8EF3-B3AC6465B2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L2:L1048576</xm:sqref>
        </x14:conditionalFormatting>
        <x14:conditionalFormatting xmlns:xm="http://schemas.microsoft.com/office/excel/2006/main">
          <x14:cfRule type="dataBar" id="{E31C01F3-773C-45BD-AC00-115068BC33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O2:O1048576</xm:sqref>
        </x14:conditionalFormatting>
        <x14:conditionalFormatting xmlns:xm="http://schemas.microsoft.com/office/excel/2006/main">
          <x14:cfRule type="dataBar" id="{4378DC42-9C46-4037-B406-3064365CF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R2:R1048576</xm:sqref>
        </x14:conditionalFormatting>
        <x14:conditionalFormatting xmlns:xm="http://schemas.microsoft.com/office/excel/2006/main">
          <x14:cfRule type="dataBar" id="{8D491B70-6D0A-4C2F-8D36-FD1AFEEDB1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8DAD870C-2F58-4BC2-966D-776CC02F0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7F90-D69B-424A-B9B3-232C78CE9A6B}">
  <dimension ref="B3:K20"/>
  <sheetViews>
    <sheetView showGridLines="0" showRowColHeaders="0" zoomScale="133" workbookViewId="0">
      <selection activeCell="E35" sqref="E35"/>
    </sheetView>
  </sheetViews>
  <sheetFormatPr defaultRowHeight="14.4" x14ac:dyDescent="0.3"/>
  <cols>
    <col min="1" max="1" width="12.44140625" bestFit="1" customWidth="1"/>
    <col min="2" max="2" width="16.6640625" bestFit="1" customWidth="1"/>
    <col min="3" max="3" width="13.6640625" bestFit="1" customWidth="1"/>
    <col min="4" max="4" width="14.44140625" bestFit="1" customWidth="1"/>
    <col min="5" max="7" width="12.44140625" bestFit="1" customWidth="1"/>
    <col min="8" max="8" width="16.6640625" bestFit="1" customWidth="1"/>
    <col min="9" max="9" width="13.6640625" bestFit="1" customWidth="1"/>
    <col min="10" max="10" width="14.44140625" bestFit="1" customWidth="1"/>
    <col min="11" max="11" width="11.77734375" bestFit="1" customWidth="1"/>
  </cols>
  <sheetData>
    <row r="3" spans="2:11" ht="21" x14ac:dyDescent="0.4">
      <c r="C3" s="24" t="s">
        <v>79</v>
      </c>
      <c r="I3" s="24" t="s">
        <v>80</v>
      </c>
    </row>
    <row r="6" spans="2:11" x14ac:dyDescent="0.3">
      <c r="D6" s="22" t="s">
        <v>70</v>
      </c>
      <c r="J6" s="22" t="s">
        <v>70</v>
      </c>
    </row>
    <row r="7" spans="2:11" x14ac:dyDescent="0.3">
      <c r="B7" s="22" t="s">
        <v>1</v>
      </c>
      <c r="C7" s="22" t="s">
        <v>0</v>
      </c>
      <c r="D7" t="s">
        <v>68</v>
      </c>
      <c r="E7" t="s">
        <v>71</v>
      </c>
      <c r="H7" s="22" t="s">
        <v>1</v>
      </c>
      <c r="I7" s="22" t="s">
        <v>0</v>
      </c>
      <c r="J7" t="s">
        <v>68</v>
      </c>
      <c r="K7" t="s">
        <v>71</v>
      </c>
    </row>
    <row r="8" spans="2:11" x14ac:dyDescent="0.3">
      <c r="B8" t="s">
        <v>23</v>
      </c>
      <c r="C8" t="s">
        <v>28</v>
      </c>
      <c r="D8" s="1">
        <v>25221</v>
      </c>
      <c r="E8" s="2">
        <v>288</v>
      </c>
      <c r="H8" t="s">
        <v>23</v>
      </c>
      <c r="I8" t="s">
        <v>16</v>
      </c>
      <c r="J8" s="1">
        <v>6069</v>
      </c>
      <c r="K8" s="2">
        <v>24</v>
      </c>
    </row>
    <row r="9" spans="2:11" x14ac:dyDescent="0.3">
      <c r="B9" t="s">
        <v>73</v>
      </c>
      <c r="D9" s="1">
        <v>25221</v>
      </c>
      <c r="E9" s="2">
        <v>288</v>
      </c>
      <c r="H9" t="s">
        <v>73</v>
      </c>
      <c r="J9" s="1">
        <v>6069</v>
      </c>
      <c r="K9" s="2">
        <v>24</v>
      </c>
    </row>
    <row r="10" spans="2:11" x14ac:dyDescent="0.3">
      <c r="B10" t="s">
        <v>17</v>
      </c>
      <c r="C10" t="s">
        <v>28</v>
      </c>
      <c r="D10" s="1">
        <v>39620</v>
      </c>
      <c r="E10" s="2">
        <v>573</v>
      </c>
      <c r="H10" t="s">
        <v>17</v>
      </c>
      <c r="I10" t="s">
        <v>11</v>
      </c>
      <c r="J10" s="1">
        <v>5019</v>
      </c>
      <c r="K10" s="2">
        <v>150</v>
      </c>
    </row>
    <row r="11" spans="2:11" x14ac:dyDescent="0.3">
      <c r="B11" t="s">
        <v>74</v>
      </c>
      <c r="D11" s="1">
        <v>39620</v>
      </c>
      <c r="E11" s="2">
        <v>573</v>
      </c>
      <c r="H11" t="s">
        <v>74</v>
      </c>
      <c r="J11" s="1">
        <v>5019</v>
      </c>
      <c r="K11" s="2">
        <v>150</v>
      </c>
    </row>
    <row r="12" spans="2:11" x14ac:dyDescent="0.3">
      <c r="B12" t="s">
        <v>33</v>
      </c>
      <c r="C12" t="s">
        <v>28</v>
      </c>
      <c r="D12" s="1">
        <v>41559</v>
      </c>
      <c r="E12" s="2">
        <v>1188</v>
      </c>
      <c r="H12" t="s">
        <v>33</v>
      </c>
      <c r="I12" t="s">
        <v>11</v>
      </c>
      <c r="J12" s="1">
        <v>5516</v>
      </c>
      <c r="K12" s="2">
        <v>507</v>
      </c>
    </row>
    <row r="13" spans="2:11" x14ac:dyDescent="0.3">
      <c r="B13" t="s">
        <v>75</v>
      </c>
      <c r="D13" s="1">
        <v>41559</v>
      </c>
      <c r="E13" s="2">
        <v>1188</v>
      </c>
      <c r="H13" t="s">
        <v>75</v>
      </c>
      <c r="J13" s="1">
        <v>5516</v>
      </c>
      <c r="K13" s="2">
        <v>507</v>
      </c>
    </row>
    <row r="14" spans="2:11" x14ac:dyDescent="0.3">
      <c r="B14" t="s">
        <v>9</v>
      </c>
      <c r="C14" t="s">
        <v>26</v>
      </c>
      <c r="D14" s="1">
        <v>43568</v>
      </c>
      <c r="E14" s="2">
        <v>978</v>
      </c>
      <c r="H14" t="s">
        <v>9</v>
      </c>
      <c r="I14" t="s">
        <v>38</v>
      </c>
      <c r="J14" s="1">
        <v>7987</v>
      </c>
      <c r="K14" s="2">
        <v>345</v>
      </c>
    </row>
    <row r="15" spans="2:11" x14ac:dyDescent="0.3">
      <c r="B15" t="s">
        <v>76</v>
      </c>
      <c r="D15" s="1">
        <v>43568</v>
      </c>
      <c r="E15" s="2">
        <v>978</v>
      </c>
      <c r="H15" t="s">
        <v>76</v>
      </c>
      <c r="J15" s="1">
        <v>7987</v>
      </c>
      <c r="K15" s="2">
        <v>345</v>
      </c>
    </row>
    <row r="16" spans="2:11" x14ac:dyDescent="0.3">
      <c r="B16" t="s">
        <v>20</v>
      </c>
      <c r="C16" t="s">
        <v>29</v>
      </c>
      <c r="D16" s="1">
        <v>45752</v>
      </c>
      <c r="E16" s="2">
        <v>1518</v>
      </c>
      <c r="H16" t="s">
        <v>20</v>
      </c>
      <c r="I16" t="s">
        <v>16</v>
      </c>
      <c r="J16" s="1">
        <v>3976</v>
      </c>
      <c r="K16" s="2">
        <v>72</v>
      </c>
    </row>
    <row r="17" spans="2:11" x14ac:dyDescent="0.3">
      <c r="B17" t="s">
        <v>77</v>
      </c>
      <c r="D17" s="1">
        <v>45752</v>
      </c>
      <c r="E17" s="2">
        <v>1518</v>
      </c>
      <c r="H17" t="s">
        <v>77</v>
      </c>
      <c r="J17" s="1">
        <v>3976</v>
      </c>
      <c r="K17" s="2">
        <v>72</v>
      </c>
    </row>
    <row r="18" spans="2:11" x14ac:dyDescent="0.3">
      <c r="B18" t="s">
        <v>12</v>
      </c>
      <c r="C18" t="s">
        <v>8</v>
      </c>
      <c r="D18" s="1">
        <v>38325</v>
      </c>
      <c r="E18" s="2">
        <v>1833</v>
      </c>
      <c r="H18" t="s">
        <v>12</v>
      </c>
      <c r="I18" t="s">
        <v>29</v>
      </c>
      <c r="J18" s="1">
        <v>2142</v>
      </c>
      <c r="K18" s="2">
        <v>318</v>
      </c>
    </row>
    <row r="19" spans="2:11" x14ac:dyDescent="0.3">
      <c r="B19" t="s">
        <v>78</v>
      </c>
      <c r="D19" s="1">
        <v>38325</v>
      </c>
      <c r="E19" s="2">
        <v>1833</v>
      </c>
      <c r="H19" t="s">
        <v>78</v>
      </c>
      <c r="J19" s="1">
        <v>2142</v>
      </c>
      <c r="K19" s="2">
        <v>318</v>
      </c>
    </row>
    <row r="20" spans="2:11" x14ac:dyDescent="0.3">
      <c r="B20" t="s">
        <v>67</v>
      </c>
      <c r="D20" s="1">
        <v>234045</v>
      </c>
      <c r="E20" s="2">
        <v>6378</v>
      </c>
      <c r="H20" t="s">
        <v>67</v>
      </c>
      <c r="J20" s="1">
        <v>30709</v>
      </c>
      <c r="K20" s="2">
        <v>1416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7C80-2E48-47E4-B50E-D1A6D7CDC6D6}">
  <dimension ref="A3:I29"/>
  <sheetViews>
    <sheetView showGridLines="0" showRowColHeaders="0" zoomScale="120" workbookViewId="0">
      <selection activeCell="H11" sqref="H11"/>
    </sheetView>
  </sheetViews>
  <sheetFormatPr defaultRowHeight="14.4" x14ac:dyDescent="0.3"/>
  <cols>
    <col min="1" max="1" width="20.21875" bestFit="1" customWidth="1"/>
    <col min="2" max="2" width="11.77734375" bestFit="1" customWidth="1"/>
    <col min="3" max="3" width="18.109375" bestFit="1" customWidth="1"/>
    <col min="4" max="4" width="14.44140625" bestFit="1" customWidth="1"/>
    <col min="7" max="7" width="20.21875" bestFit="1" customWidth="1"/>
    <col min="8" max="8" width="14.44140625" bestFit="1" customWidth="1"/>
    <col min="9" max="9" width="12.109375" bestFit="1" customWidth="1"/>
  </cols>
  <sheetData>
    <row r="3" spans="1:9" x14ac:dyDescent="0.3">
      <c r="A3" s="22" t="s">
        <v>1</v>
      </c>
      <c r="B3" t="s">
        <v>72</v>
      </c>
      <c r="G3" s="22" t="s">
        <v>1</v>
      </c>
      <c r="H3" t="s">
        <v>72</v>
      </c>
    </row>
    <row r="5" spans="1:9" x14ac:dyDescent="0.3">
      <c r="B5" s="22" t="s">
        <v>70</v>
      </c>
      <c r="H5" s="22" t="s">
        <v>70</v>
      </c>
    </row>
    <row r="6" spans="1:9" x14ac:dyDescent="0.3">
      <c r="A6" s="22" t="s">
        <v>2</v>
      </c>
      <c r="B6" t="s">
        <v>71</v>
      </c>
      <c r="C6" t="s">
        <v>82</v>
      </c>
      <c r="D6" t="s">
        <v>68</v>
      </c>
      <c r="G6" s="22" t="s">
        <v>2</v>
      </c>
      <c r="H6" t="s">
        <v>68</v>
      </c>
      <c r="I6" t="s">
        <v>81</v>
      </c>
    </row>
    <row r="7" spans="1:9" x14ac:dyDescent="0.3">
      <c r="A7" t="s">
        <v>27</v>
      </c>
      <c r="B7" s="2">
        <v>2022</v>
      </c>
      <c r="C7" s="3">
        <v>128.70000000000002</v>
      </c>
      <c r="D7" s="1">
        <v>43183</v>
      </c>
      <c r="G7" t="s">
        <v>27</v>
      </c>
      <c r="H7" s="1">
        <v>43183</v>
      </c>
      <c r="I7" s="25">
        <v>19525.600000000002</v>
      </c>
    </row>
    <row r="8" spans="1:9" x14ac:dyDescent="0.3">
      <c r="A8" t="s">
        <v>10</v>
      </c>
      <c r="B8" s="2">
        <v>2802</v>
      </c>
      <c r="C8" s="3">
        <v>216</v>
      </c>
      <c r="D8" s="1">
        <v>66500</v>
      </c>
      <c r="G8" t="s">
        <v>10</v>
      </c>
      <c r="H8" s="1">
        <v>66500</v>
      </c>
      <c r="I8" s="25">
        <v>28673</v>
      </c>
    </row>
    <row r="9" spans="1:9" x14ac:dyDescent="0.3">
      <c r="A9" t="s">
        <v>41</v>
      </c>
      <c r="B9" s="2">
        <v>1044</v>
      </c>
      <c r="C9" s="3">
        <v>44.73</v>
      </c>
      <c r="D9" s="1">
        <v>35378</v>
      </c>
      <c r="G9" t="s">
        <v>41</v>
      </c>
      <c r="H9" s="1">
        <v>35378</v>
      </c>
      <c r="I9" s="25">
        <v>30189.32</v>
      </c>
    </row>
    <row r="10" spans="1:9" x14ac:dyDescent="0.3">
      <c r="A10" t="s">
        <v>39</v>
      </c>
      <c r="B10" s="2">
        <v>1956</v>
      </c>
      <c r="C10" s="3">
        <v>106.96</v>
      </c>
      <c r="D10" s="1">
        <v>44744</v>
      </c>
      <c r="G10" t="s">
        <v>39</v>
      </c>
      <c r="H10" s="1">
        <v>44744</v>
      </c>
      <c r="I10" s="25">
        <v>29800.16</v>
      </c>
    </row>
    <row r="11" spans="1:9" x14ac:dyDescent="0.3">
      <c r="A11" t="s">
        <v>25</v>
      </c>
      <c r="B11" s="2">
        <v>2052</v>
      </c>
      <c r="C11" s="3">
        <v>156.32</v>
      </c>
      <c r="D11" s="1">
        <v>66283</v>
      </c>
      <c r="G11" t="s">
        <v>25</v>
      </c>
      <c r="H11" s="1">
        <v>66283</v>
      </c>
      <c r="I11" s="25">
        <v>46234.96</v>
      </c>
    </row>
    <row r="12" spans="1:9" x14ac:dyDescent="0.3">
      <c r="A12" t="s">
        <v>15</v>
      </c>
      <c r="B12" s="2">
        <v>1566</v>
      </c>
      <c r="C12" s="3">
        <v>130.67999999999998</v>
      </c>
      <c r="D12" s="1">
        <v>33551</v>
      </c>
      <c r="G12" t="s">
        <v>15</v>
      </c>
      <c r="H12" s="1">
        <v>33551</v>
      </c>
      <c r="I12" s="25">
        <v>14946.92</v>
      </c>
    </row>
    <row r="13" spans="1:9" x14ac:dyDescent="0.3">
      <c r="A13" t="s">
        <v>45</v>
      </c>
      <c r="B13" s="2">
        <v>2142</v>
      </c>
      <c r="C13" s="3">
        <v>95.199999999999974</v>
      </c>
      <c r="D13" s="1">
        <v>70273</v>
      </c>
      <c r="G13" t="s">
        <v>45</v>
      </c>
      <c r="H13" s="1">
        <v>70273</v>
      </c>
      <c r="I13" s="25">
        <v>58277.799999999996</v>
      </c>
    </row>
    <row r="14" spans="1:9" x14ac:dyDescent="0.3">
      <c r="A14" t="s">
        <v>43</v>
      </c>
      <c r="B14" s="2">
        <v>3207</v>
      </c>
      <c r="C14" s="3">
        <v>155.69999999999999</v>
      </c>
      <c r="D14" s="1">
        <v>72373</v>
      </c>
      <c r="G14" t="s">
        <v>43</v>
      </c>
      <c r="H14" s="1">
        <v>72373</v>
      </c>
      <c r="I14" s="25">
        <v>39084.339999999989</v>
      </c>
    </row>
    <row r="15" spans="1:9" x14ac:dyDescent="0.3">
      <c r="A15" t="s">
        <v>13</v>
      </c>
      <c r="B15" s="2">
        <v>2301</v>
      </c>
      <c r="C15" s="3">
        <v>180</v>
      </c>
      <c r="D15" s="1">
        <v>71967</v>
      </c>
      <c r="G15" t="s">
        <v>13</v>
      </c>
      <c r="H15" s="1">
        <v>71967</v>
      </c>
      <c r="I15" s="25">
        <v>37452</v>
      </c>
    </row>
    <row r="16" spans="1:9" x14ac:dyDescent="0.3">
      <c r="A16" t="s">
        <v>18</v>
      </c>
      <c r="B16" s="2">
        <v>1752</v>
      </c>
      <c r="C16" s="3">
        <v>71.17</v>
      </c>
      <c r="D16" s="1">
        <v>52150</v>
      </c>
      <c r="G16" t="s">
        <v>18</v>
      </c>
      <c r="H16" s="1">
        <v>52150</v>
      </c>
      <c r="I16" s="25">
        <v>40814.559999999998</v>
      </c>
    </row>
    <row r="17" spans="1:9" x14ac:dyDescent="0.3">
      <c r="A17" t="s">
        <v>31</v>
      </c>
      <c r="B17" s="2">
        <v>2331</v>
      </c>
      <c r="C17" s="3">
        <v>52.87</v>
      </c>
      <c r="D17" s="1">
        <v>63721</v>
      </c>
      <c r="G17" t="s">
        <v>31</v>
      </c>
      <c r="H17" s="1">
        <v>63721</v>
      </c>
      <c r="I17" s="25">
        <v>56471.589999999989</v>
      </c>
    </row>
    <row r="18" spans="1:9" x14ac:dyDescent="0.3">
      <c r="A18" t="s">
        <v>37</v>
      </c>
      <c r="B18" s="2">
        <v>1812</v>
      </c>
      <c r="C18" s="3">
        <v>97.34999999999998</v>
      </c>
      <c r="D18" s="1">
        <v>56644</v>
      </c>
      <c r="G18" t="s">
        <v>37</v>
      </c>
      <c r="H18" s="1">
        <v>56644</v>
      </c>
      <c r="I18" s="25">
        <v>44884.119999999995</v>
      </c>
    </row>
    <row r="19" spans="1:9" x14ac:dyDescent="0.3">
      <c r="A19" t="s">
        <v>35</v>
      </c>
      <c r="B19" s="2">
        <v>2976</v>
      </c>
      <c r="C19" s="3">
        <v>121.71999999999996</v>
      </c>
      <c r="D19" s="1">
        <v>58009</v>
      </c>
      <c r="G19" t="s">
        <v>35</v>
      </c>
      <c r="H19" s="1">
        <v>58009</v>
      </c>
      <c r="I19" s="25">
        <v>36700.840000000011</v>
      </c>
    </row>
    <row r="20" spans="1:9" x14ac:dyDescent="0.3">
      <c r="A20" t="s">
        <v>34</v>
      </c>
      <c r="B20" s="2">
        <v>1881</v>
      </c>
      <c r="C20" s="3">
        <v>121.28999999999999</v>
      </c>
      <c r="D20" s="1">
        <v>47271</v>
      </c>
      <c r="G20" t="s">
        <v>34</v>
      </c>
      <c r="H20" s="1">
        <v>47271</v>
      </c>
      <c r="I20" s="25">
        <v>29721.270000000004</v>
      </c>
    </row>
    <row r="21" spans="1:9" x14ac:dyDescent="0.3">
      <c r="A21" t="s">
        <v>32</v>
      </c>
      <c r="B21" s="2">
        <v>2154</v>
      </c>
      <c r="C21" s="3">
        <v>131.84999999999994</v>
      </c>
      <c r="D21" s="1">
        <v>62111</v>
      </c>
      <c r="G21" t="s">
        <v>32</v>
      </c>
      <c r="H21" s="1">
        <v>62111</v>
      </c>
      <c r="I21" s="25">
        <v>43177.34</v>
      </c>
    </row>
    <row r="22" spans="1:9" x14ac:dyDescent="0.3">
      <c r="A22" t="s">
        <v>36</v>
      </c>
      <c r="B22" s="2">
        <v>2196</v>
      </c>
      <c r="C22" s="3">
        <v>106.2</v>
      </c>
      <c r="D22" s="1">
        <v>54712</v>
      </c>
      <c r="G22" t="s">
        <v>36</v>
      </c>
      <c r="H22" s="1">
        <v>54712</v>
      </c>
      <c r="I22" s="25">
        <v>31390.480000000003</v>
      </c>
    </row>
    <row r="23" spans="1:9" x14ac:dyDescent="0.3">
      <c r="A23" t="s">
        <v>42</v>
      </c>
      <c r="B23" s="2">
        <v>2982</v>
      </c>
      <c r="C23" s="3">
        <v>301.14</v>
      </c>
      <c r="D23" s="1">
        <v>69461</v>
      </c>
      <c r="G23" t="s">
        <v>42</v>
      </c>
      <c r="H23" s="1">
        <v>69461</v>
      </c>
      <c r="I23" s="25">
        <v>19572.14</v>
      </c>
    </row>
    <row r="24" spans="1:9" x14ac:dyDescent="0.3">
      <c r="A24" t="s">
        <v>22</v>
      </c>
      <c r="B24" s="2">
        <v>1854</v>
      </c>
      <c r="C24" s="3">
        <v>98.280000000000015</v>
      </c>
      <c r="D24" s="1">
        <v>69160</v>
      </c>
      <c r="G24" t="s">
        <v>22</v>
      </c>
      <c r="H24" s="1">
        <v>69160</v>
      </c>
      <c r="I24" s="25">
        <v>55143.76</v>
      </c>
    </row>
    <row r="25" spans="1:9" x14ac:dyDescent="0.3">
      <c r="A25" t="s">
        <v>40</v>
      </c>
      <c r="B25" s="2">
        <v>1533</v>
      </c>
      <c r="C25" s="3">
        <v>152.49</v>
      </c>
      <c r="D25" s="1">
        <v>68971</v>
      </c>
      <c r="G25" t="s">
        <v>40</v>
      </c>
      <c r="H25" s="1">
        <v>68971</v>
      </c>
      <c r="I25" s="25">
        <v>50988.91</v>
      </c>
    </row>
    <row r="26" spans="1:9" x14ac:dyDescent="0.3">
      <c r="A26" t="s">
        <v>24</v>
      </c>
      <c r="B26" s="2">
        <v>1683</v>
      </c>
      <c r="C26" s="3">
        <v>86.500000000000014</v>
      </c>
      <c r="D26" s="1">
        <v>39263</v>
      </c>
      <c r="G26" t="s">
        <v>24</v>
      </c>
      <c r="H26" s="1">
        <v>39263</v>
      </c>
      <c r="I26" s="25">
        <v>24705.05</v>
      </c>
    </row>
    <row r="27" spans="1:9" x14ac:dyDescent="0.3">
      <c r="A27" t="s">
        <v>44</v>
      </c>
      <c r="B27" s="2">
        <v>1308</v>
      </c>
      <c r="C27" s="3">
        <v>90</v>
      </c>
      <c r="D27" s="1">
        <v>37772</v>
      </c>
      <c r="G27" t="s">
        <v>44</v>
      </c>
      <c r="H27" s="1">
        <v>37772</v>
      </c>
      <c r="I27" s="25">
        <v>26000</v>
      </c>
    </row>
    <row r="28" spans="1:9" x14ac:dyDescent="0.3">
      <c r="A28" t="s">
        <v>21</v>
      </c>
      <c r="B28" s="2">
        <v>2106</v>
      </c>
      <c r="C28" s="3">
        <v>223.55000000000007</v>
      </c>
      <c r="D28" s="1">
        <v>57372</v>
      </c>
      <c r="G28" t="s">
        <v>21</v>
      </c>
      <c r="H28" s="1">
        <v>57372</v>
      </c>
      <c r="I28" s="25">
        <v>29678.100000000002</v>
      </c>
    </row>
    <row r="29" spans="1:9" x14ac:dyDescent="0.3">
      <c r="A29" t="s">
        <v>67</v>
      </c>
      <c r="B29" s="2">
        <v>45660</v>
      </c>
      <c r="C29" s="3">
        <v>2868.7</v>
      </c>
      <c r="D29" s="1">
        <v>1240869</v>
      </c>
      <c r="G29" t="s">
        <v>67</v>
      </c>
      <c r="H29" s="1">
        <v>1240869</v>
      </c>
      <c r="I29" s="25">
        <v>793432.26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69A9F-8CA5-41A5-B48C-CF25342B0003}">
  <dimension ref="A1:C304"/>
  <sheetViews>
    <sheetView showGridLines="0" showRowColHeaders="0" zoomScale="70" workbookViewId="0">
      <selection activeCell="R37" sqref="R37"/>
    </sheetView>
  </sheetViews>
  <sheetFormatPr defaultRowHeight="14.4" x14ac:dyDescent="0.3"/>
  <cols>
    <col min="1" max="1" width="15.109375" bestFit="1" customWidth="1"/>
    <col min="2" max="2" width="14.6640625" bestFit="1" customWidth="1"/>
    <col min="3" max="3" width="20.21875" bestFit="1" customWidth="1"/>
    <col min="4" max="4" width="12.33203125" bestFit="1" customWidth="1"/>
    <col min="5" max="5" width="9.77734375" bestFit="1" customWidth="1"/>
  </cols>
  <sheetData>
    <row r="1" spans="1:3" x14ac:dyDescent="0.3">
      <c r="A1" s="6"/>
    </row>
    <row r="4" spans="1:3" x14ac:dyDescent="0.3">
      <c r="A4" s="6" t="s">
        <v>1</v>
      </c>
      <c r="B4" s="6" t="s">
        <v>3</v>
      </c>
      <c r="C4" s="6" t="s">
        <v>4</v>
      </c>
    </row>
    <row r="5" spans="1:3" x14ac:dyDescent="0.3">
      <c r="A5" t="s">
        <v>9</v>
      </c>
      <c r="B5" s="1">
        <v>1624</v>
      </c>
      <c r="C5" s="2">
        <v>114</v>
      </c>
    </row>
    <row r="6" spans="1:3" x14ac:dyDescent="0.3">
      <c r="A6" t="s">
        <v>12</v>
      </c>
      <c r="B6" s="1">
        <v>6706</v>
      </c>
      <c r="C6" s="2">
        <v>459</v>
      </c>
    </row>
    <row r="7" spans="1:3" x14ac:dyDescent="0.3">
      <c r="A7" t="s">
        <v>12</v>
      </c>
      <c r="B7" s="1">
        <v>959</v>
      </c>
      <c r="C7" s="2">
        <v>147</v>
      </c>
    </row>
    <row r="8" spans="1:3" x14ac:dyDescent="0.3">
      <c r="A8" t="s">
        <v>17</v>
      </c>
      <c r="B8" s="1">
        <v>9632</v>
      </c>
      <c r="C8" s="2">
        <v>288</v>
      </c>
    </row>
    <row r="9" spans="1:3" x14ac:dyDescent="0.3">
      <c r="A9" t="s">
        <v>20</v>
      </c>
      <c r="B9" s="1">
        <v>2100</v>
      </c>
      <c r="C9" s="2">
        <v>414</v>
      </c>
    </row>
    <row r="10" spans="1:3" x14ac:dyDescent="0.3">
      <c r="A10" t="s">
        <v>12</v>
      </c>
      <c r="B10" s="1">
        <v>8869</v>
      </c>
      <c r="C10" s="2">
        <v>432</v>
      </c>
    </row>
    <row r="11" spans="1:3" x14ac:dyDescent="0.3">
      <c r="A11" t="s">
        <v>23</v>
      </c>
      <c r="B11" s="1">
        <v>2681</v>
      </c>
      <c r="C11" s="2">
        <v>54</v>
      </c>
    </row>
    <row r="12" spans="1:3" x14ac:dyDescent="0.3">
      <c r="A12" t="s">
        <v>12</v>
      </c>
      <c r="B12" s="1">
        <v>5012</v>
      </c>
      <c r="C12" s="2">
        <v>210</v>
      </c>
    </row>
    <row r="13" spans="1:3" x14ac:dyDescent="0.3">
      <c r="A13" t="s">
        <v>23</v>
      </c>
      <c r="B13" s="1">
        <v>1281</v>
      </c>
      <c r="C13" s="2">
        <v>75</v>
      </c>
    </row>
    <row r="14" spans="1:3" x14ac:dyDescent="0.3">
      <c r="A14" t="s">
        <v>9</v>
      </c>
      <c r="B14" s="1">
        <v>4991</v>
      </c>
      <c r="C14" s="2">
        <v>12</v>
      </c>
    </row>
    <row r="15" spans="1:3" x14ac:dyDescent="0.3">
      <c r="A15" t="s">
        <v>20</v>
      </c>
      <c r="B15" s="1">
        <v>1785</v>
      </c>
      <c r="C15" s="2">
        <v>462</v>
      </c>
    </row>
    <row r="16" spans="1:3" x14ac:dyDescent="0.3">
      <c r="A16" t="s">
        <v>9</v>
      </c>
      <c r="B16" s="1">
        <v>3983</v>
      </c>
      <c r="C16" s="2">
        <v>144</v>
      </c>
    </row>
    <row r="17" spans="1:3" x14ac:dyDescent="0.3">
      <c r="A17" t="s">
        <v>23</v>
      </c>
      <c r="B17" s="1">
        <v>2646</v>
      </c>
      <c r="C17" s="2">
        <v>120</v>
      </c>
    </row>
    <row r="18" spans="1:3" x14ac:dyDescent="0.3">
      <c r="A18" t="s">
        <v>33</v>
      </c>
      <c r="B18" s="1">
        <v>252</v>
      </c>
      <c r="C18" s="2">
        <v>54</v>
      </c>
    </row>
    <row r="19" spans="1:3" x14ac:dyDescent="0.3">
      <c r="A19" t="s">
        <v>12</v>
      </c>
      <c r="B19" s="1">
        <v>2464</v>
      </c>
      <c r="C19" s="2">
        <v>234</v>
      </c>
    </row>
    <row r="20" spans="1:3" x14ac:dyDescent="0.3">
      <c r="A20" t="s">
        <v>12</v>
      </c>
      <c r="B20" s="1">
        <v>2114</v>
      </c>
      <c r="C20" s="2">
        <v>66</v>
      </c>
    </row>
    <row r="21" spans="1:3" x14ac:dyDescent="0.3">
      <c r="A21" t="s">
        <v>9</v>
      </c>
      <c r="B21" s="1">
        <v>7693</v>
      </c>
      <c r="C21" s="2">
        <v>87</v>
      </c>
    </row>
    <row r="22" spans="1:3" x14ac:dyDescent="0.3">
      <c r="A22" t="s">
        <v>33</v>
      </c>
      <c r="B22" s="1">
        <v>15610</v>
      </c>
      <c r="C22" s="2">
        <v>339</v>
      </c>
    </row>
    <row r="23" spans="1:3" x14ac:dyDescent="0.3">
      <c r="A23" t="s">
        <v>33</v>
      </c>
      <c r="B23" s="1">
        <v>336</v>
      </c>
      <c r="C23" s="2">
        <v>144</v>
      </c>
    </row>
    <row r="24" spans="1:3" x14ac:dyDescent="0.3">
      <c r="A24" t="s">
        <v>20</v>
      </c>
      <c r="B24" s="1">
        <v>9443</v>
      </c>
      <c r="C24" s="2">
        <v>162</v>
      </c>
    </row>
    <row r="25" spans="1:3" x14ac:dyDescent="0.3">
      <c r="A25" t="s">
        <v>33</v>
      </c>
      <c r="B25" s="1">
        <v>8155</v>
      </c>
      <c r="C25" s="2">
        <v>90</v>
      </c>
    </row>
    <row r="26" spans="1:3" x14ac:dyDescent="0.3">
      <c r="A26" t="s">
        <v>23</v>
      </c>
      <c r="B26" s="1">
        <v>1701</v>
      </c>
      <c r="C26" s="2">
        <v>234</v>
      </c>
    </row>
    <row r="27" spans="1:3" x14ac:dyDescent="0.3">
      <c r="A27" t="s">
        <v>23</v>
      </c>
      <c r="B27" s="1">
        <v>2205</v>
      </c>
      <c r="C27" s="2">
        <v>141</v>
      </c>
    </row>
    <row r="28" spans="1:3" x14ac:dyDescent="0.3">
      <c r="A28" t="s">
        <v>9</v>
      </c>
      <c r="B28" s="1">
        <v>1771</v>
      </c>
      <c r="C28" s="2">
        <v>204</v>
      </c>
    </row>
    <row r="29" spans="1:3" x14ac:dyDescent="0.3">
      <c r="A29" t="s">
        <v>12</v>
      </c>
      <c r="B29" s="1">
        <v>2114</v>
      </c>
      <c r="C29" s="2">
        <v>186</v>
      </c>
    </row>
    <row r="30" spans="1:3" x14ac:dyDescent="0.3">
      <c r="A30" t="s">
        <v>17</v>
      </c>
      <c r="B30" s="1">
        <v>10311</v>
      </c>
      <c r="C30" s="2">
        <v>231</v>
      </c>
    </row>
    <row r="31" spans="1:3" x14ac:dyDescent="0.3">
      <c r="A31" t="s">
        <v>20</v>
      </c>
      <c r="B31" s="1">
        <v>21</v>
      </c>
      <c r="C31" s="2">
        <v>168</v>
      </c>
    </row>
    <row r="32" spans="1:3" x14ac:dyDescent="0.3">
      <c r="A32" t="s">
        <v>12</v>
      </c>
      <c r="B32" s="1">
        <v>1974</v>
      </c>
      <c r="C32" s="2">
        <v>195</v>
      </c>
    </row>
    <row r="33" spans="1:3" x14ac:dyDescent="0.3">
      <c r="A33" t="s">
        <v>17</v>
      </c>
      <c r="B33" s="1">
        <v>6314</v>
      </c>
      <c r="C33" s="2">
        <v>15</v>
      </c>
    </row>
    <row r="34" spans="1:3" x14ac:dyDescent="0.3">
      <c r="A34" t="s">
        <v>9</v>
      </c>
      <c r="B34" s="1">
        <v>4683</v>
      </c>
      <c r="C34" s="2">
        <v>30</v>
      </c>
    </row>
    <row r="35" spans="1:3" x14ac:dyDescent="0.3">
      <c r="A35" t="s">
        <v>9</v>
      </c>
      <c r="B35" s="1">
        <v>6398</v>
      </c>
      <c r="C35" s="2">
        <v>102</v>
      </c>
    </row>
    <row r="36" spans="1:3" x14ac:dyDescent="0.3">
      <c r="A36" t="s">
        <v>12</v>
      </c>
      <c r="B36" s="1">
        <v>553</v>
      </c>
      <c r="C36" s="2">
        <v>15</v>
      </c>
    </row>
    <row r="37" spans="1:3" x14ac:dyDescent="0.3">
      <c r="A37" t="s">
        <v>20</v>
      </c>
      <c r="B37" s="1">
        <v>7021</v>
      </c>
      <c r="C37" s="2">
        <v>183</v>
      </c>
    </row>
    <row r="38" spans="1:3" x14ac:dyDescent="0.3">
      <c r="A38" t="s">
        <v>20</v>
      </c>
      <c r="B38" s="1">
        <v>5817</v>
      </c>
      <c r="C38" s="2">
        <v>12</v>
      </c>
    </row>
    <row r="39" spans="1:3" x14ac:dyDescent="0.3">
      <c r="A39" t="s">
        <v>20</v>
      </c>
      <c r="B39" s="1">
        <v>3976</v>
      </c>
      <c r="C39" s="2">
        <v>72</v>
      </c>
    </row>
    <row r="40" spans="1:3" x14ac:dyDescent="0.3">
      <c r="A40" t="s">
        <v>23</v>
      </c>
      <c r="B40" s="1">
        <v>1134</v>
      </c>
      <c r="C40" s="2">
        <v>282</v>
      </c>
    </row>
    <row r="41" spans="1:3" x14ac:dyDescent="0.3">
      <c r="A41" t="s">
        <v>20</v>
      </c>
      <c r="B41" s="1">
        <v>6027</v>
      </c>
      <c r="C41" s="2">
        <v>144</v>
      </c>
    </row>
    <row r="42" spans="1:3" x14ac:dyDescent="0.3">
      <c r="A42" t="s">
        <v>9</v>
      </c>
      <c r="B42" s="1">
        <v>1904</v>
      </c>
      <c r="C42" s="2">
        <v>405</v>
      </c>
    </row>
    <row r="43" spans="1:3" x14ac:dyDescent="0.3">
      <c r="A43" t="s">
        <v>33</v>
      </c>
      <c r="B43" s="1">
        <v>3262</v>
      </c>
      <c r="C43" s="2">
        <v>75</v>
      </c>
    </row>
    <row r="44" spans="1:3" x14ac:dyDescent="0.3">
      <c r="A44" t="s">
        <v>33</v>
      </c>
      <c r="B44" s="1">
        <v>2289</v>
      </c>
      <c r="C44" s="2">
        <v>135</v>
      </c>
    </row>
    <row r="45" spans="1:3" x14ac:dyDescent="0.3">
      <c r="A45" t="s">
        <v>33</v>
      </c>
      <c r="B45" s="1">
        <v>6986</v>
      </c>
      <c r="C45" s="2">
        <v>21</v>
      </c>
    </row>
    <row r="46" spans="1:3" x14ac:dyDescent="0.3">
      <c r="A46" t="s">
        <v>23</v>
      </c>
      <c r="B46" s="1">
        <v>4417</v>
      </c>
      <c r="C46" s="2">
        <v>153</v>
      </c>
    </row>
    <row r="47" spans="1:3" x14ac:dyDescent="0.3">
      <c r="A47" t="s">
        <v>33</v>
      </c>
      <c r="B47" s="1">
        <v>1442</v>
      </c>
      <c r="C47" s="2">
        <v>15</v>
      </c>
    </row>
    <row r="48" spans="1:3" x14ac:dyDescent="0.3">
      <c r="A48" t="s">
        <v>12</v>
      </c>
      <c r="B48" s="1">
        <v>2415</v>
      </c>
      <c r="C48" s="2">
        <v>255</v>
      </c>
    </row>
    <row r="49" spans="1:3" x14ac:dyDescent="0.3">
      <c r="A49" t="s">
        <v>9</v>
      </c>
      <c r="B49" s="1">
        <v>238</v>
      </c>
      <c r="C49" s="2">
        <v>18</v>
      </c>
    </row>
    <row r="50" spans="1:3" x14ac:dyDescent="0.3">
      <c r="A50" t="s">
        <v>9</v>
      </c>
      <c r="B50" s="1">
        <v>4949</v>
      </c>
      <c r="C50" s="2">
        <v>189</v>
      </c>
    </row>
    <row r="51" spans="1:3" x14ac:dyDescent="0.3">
      <c r="A51" t="s">
        <v>23</v>
      </c>
      <c r="B51" s="1">
        <v>5075</v>
      </c>
      <c r="C51" s="2">
        <v>21</v>
      </c>
    </row>
    <row r="52" spans="1:3" x14ac:dyDescent="0.3">
      <c r="A52" t="s">
        <v>17</v>
      </c>
      <c r="B52" s="1">
        <v>9198</v>
      </c>
      <c r="C52" s="2">
        <v>36</v>
      </c>
    </row>
    <row r="53" spans="1:3" x14ac:dyDescent="0.3">
      <c r="A53" t="s">
        <v>33</v>
      </c>
      <c r="B53" s="1">
        <v>3339</v>
      </c>
      <c r="C53" s="2">
        <v>75</v>
      </c>
    </row>
    <row r="54" spans="1:3" x14ac:dyDescent="0.3">
      <c r="A54" t="s">
        <v>33</v>
      </c>
      <c r="B54" s="1">
        <v>5019</v>
      </c>
      <c r="C54" s="2">
        <v>156</v>
      </c>
    </row>
    <row r="55" spans="1:3" x14ac:dyDescent="0.3">
      <c r="A55" t="s">
        <v>17</v>
      </c>
      <c r="B55" s="1">
        <v>16184</v>
      </c>
      <c r="C55" s="2">
        <v>39</v>
      </c>
    </row>
    <row r="56" spans="1:3" x14ac:dyDescent="0.3">
      <c r="A56" t="s">
        <v>17</v>
      </c>
      <c r="B56" s="1">
        <v>497</v>
      </c>
      <c r="C56" s="2">
        <v>63</v>
      </c>
    </row>
    <row r="57" spans="1:3" x14ac:dyDescent="0.3">
      <c r="A57" t="s">
        <v>17</v>
      </c>
      <c r="B57" s="1">
        <v>8211</v>
      </c>
      <c r="C57" s="2">
        <v>75</v>
      </c>
    </row>
    <row r="58" spans="1:3" x14ac:dyDescent="0.3">
      <c r="A58" t="s">
        <v>23</v>
      </c>
      <c r="B58" s="1">
        <v>6580</v>
      </c>
      <c r="C58" s="2">
        <v>183</v>
      </c>
    </row>
    <row r="59" spans="1:3" x14ac:dyDescent="0.3">
      <c r="A59" t="s">
        <v>12</v>
      </c>
      <c r="B59" s="1">
        <v>4760</v>
      </c>
      <c r="C59" s="2">
        <v>69</v>
      </c>
    </row>
    <row r="60" spans="1:3" x14ac:dyDescent="0.3">
      <c r="A60" t="s">
        <v>17</v>
      </c>
      <c r="B60" s="1">
        <v>5439</v>
      </c>
      <c r="C60" s="2">
        <v>30</v>
      </c>
    </row>
    <row r="61" spans="1:3" x14ac:dyDescent="0.3">
      <c r="A61" t="s">
        <v>33</v>
      </c>
      <c r="B61" s="1">
        <v>1463</v>
      </c>
      <c r="C61" s="2">
        <v>39</v>
      </c>
    </row>
    <row r="62" spans="1:3" x14ac:dyDescent="0.3">
      <c r="A62" t="s">
        <v>33</v>
      </c>
      <c r="B62" s="1">
        <v>7777</v>
      </c>
      <c r="C62" s="2">
        <v>504</v>
      </c>
    </row>
    <row r="63" spans="1:3" x14ac:dyDescent="0.3">
      <c r="A63" t="s">
        <v>9</v>
      </c>
      <c r="B63" s="1">
        <v>1085</v>
      </c>
      <c r="C63" s="2">
        <v>273</v>
      </c>
    </row>
    <row r="64" spans="1:3" x14ac:dyDescent="0.3">
      <c r="A64" t="s">
        <v>9</v>
      </c>
      <c r="B64" s="1">
        <v>182</v>
      </c>
      <c r="C64" s="2">
        <v>48</v>
      </c>
    </row>
    <row r="65" spans="1:3" x14ac:dyDescent="0.3">
      <c r="A65" t="s">
        <v>33</v>
      </c>
      <c r="B65" s="1">
        <v>4242</v>
      </c>
      <c r="C65" s="2">
        <v>207</v>
      </c>
    </row>
    <row r="66" spans="1:3" x14ac:dyDescent="0.3">
      <c r="A66" t="s">
        <v>17</v>
      </c>
      <c r="B66" s="1">
        <v>6118</v>
      </c>
      <c r="C66" s="2">
        <v>9</v>
      </c>
    </row>
    <row r="67" spans="1:3" x14ac:dyDescent="0.3">
      <c r="A67" t="s">
        <v>17</v>
      </c>
      <c r="B67" s="1">
        <v>2317</v>
      </c>
      <c r="C67" s="2">
        <v>261</v>
      </c>
    </row>
    <row r="68" spans="1:3" x14ac:dyDescent="0.3">
      <c r="A68" t="s">
        <v>23</v>
      </c>
      <c r="B68" s="1">
        <v>938</v>
      </c>
      <c r="C68" s="2">
        <v>6</v>
      </c>
    </row>
    <row r="69" spans="1:3" x14ac:dyDescent="0.3">
      <c r="A69" t="s">
        <v>9</v>
      </c>
      <c r="B69" s="1">
        <v>9709</v>
      </c>
      <c r="C69" s="2">
        <v>30</v>
      </c>
    </row>
    <row r="70" spans="1:3" x14ac:dyDescent="0.3">
      <c r="A70" t="s">
        <v>33</v>
      </c>
      <c r="B70" s="1">
        <v>2205</v>
      </c>
      <c r="C70" s="2">
        <v>138</v>
      </c>
    </row>
    <row r="71" spans="1:3" x14ac:dyDescent="0.3">
      <c r="A71" t="s">
        <v>9</v>
      </c>
      <c r="B71" s="1">
        <v>4487</v>
      </c>
      <c r="C71" s="2">
        <v>111</v>
      </c>
    </row>
    <row r="72" spans="1:3" x14ac:dyDescent="0.3">
      <c r="A72" t="s">
        <v>12</v>
      </c>
      <c r="B72" s="1">
        <v>2415</v>
      </c>
      <c r="C72" s="2">
        <v>15</v>
      </c>
    </row>
    <row r="73" spans="1:3" x14ac:dyDescent="0.3">
      <c r="A73" t="s">
        <v>33</v>
      </c>
      <c r="B73" s="1">
        <v>4018</v>
      </c>
      <c r="C73" s="2">
        <v>162</v>
      </c>
    </row>
    <row r="74" spans="1:3" x14ac:dyDescent="0.3">
      <c r="A74" t="s">
        <v>33</v>
      </c>
      <c r="B74" s="1">
        <v>861</v>
      </c>
      <c r="C74" s="2">
        <v>195</v>
      </c>
    </row>
    <row r="75" spans="1:3" x14ac:dyDescent="0.3">
      <c r="A75" t="s">
        <v>23</v>
      </c>
      <c r="B75" s="1">
        <v>5586</v>
      </c>
      <c r="C75" s="2">
        <v>525</v>
      </c>
    </row>
    <row r="76" spans="1:3" x14ac:dyDescent="0.3">
      <c r="A76" t="s">
        <v>33</v>
      </c>
      <c r="B76" s="1">
        <v>2226</v>
      </c>
      <c r="C76" s="2">
        <v>48</v>
      </c>
    </row>
    <row r="77" spans="1:3" x14ac:dyDescent="0.3">
      <c r="A77" t="s">
        <v>33</v>
      </c>
      <c r="B77" s="1">
        <v>14329</v>
      </c>
      <c r="C77" s="2">
        <v>150</v>
      </c>
    </row>
    <row r="78" spans="1:3" x14ac:dyDescent="0.3">
      <c r="A78" t="s">
        <v>33</v>
      </c>
      <c r="B78" s="1">
        <v>8463</v>
      </c>
      <c r="C78" s="2">
        <v>492</v>
      </c>
    </row>
    <row r="79" spans="1:3" x14ac:dyDescent="0.3">
      <c r="A79" t="s">
        <v>33</v>
      </c>
      <c r="B79" s="1">
        <v>2891</v>
      </c>
      <c r="C79" s="2">
        <v>102</v>
      </c>
    </row>
    <row r="80" spans="1:3" x14ac:dyDescent="0.3">
      <c r="A80" t="s">
        <v>17</v>
      </c>
      <c r="B80" s="1">
        <v>3773</v>
      </c>
      <c r="C80" s="2">
        <v>165</v>
      </c>
    </row>
    <row r="81" spans="1:3" x14ac:dyDescent="0.3">
      <c r="A81" t="s">
        <v>17</v>
      </c>
      <c r="B81" s="1">
        <v>854</v>
      </c>
      <c r="C81" s="2">
        <v>309</v>
      </c>
    </row>
    <row r="82" spans="1:3" x14ac:dyDescent="0.3">
      <c r="A82" t="s">
        <v>17</v>
      </c>
      <c r="B82" s="1">
        <v>4970</v>
      </c>
      <c r="C82" s="2">
        <v>156</v>
      </c>
    </row>
    <row r="83" spans="1:3" x14ac:dyDescent="0.3">
      <c r="A83" t="s">
        <v>12</v>
      </c>
      <c r="B83" s="1">
        <v>98</v>
      </c>
      <c r="C83" s="2">
        <v>159</v>
      </c>
    </row>
    <row r="84" spans="1:3" x14ac:dyDescent="0.3">
      <c r="A84" t="s">
        <v>12</v>
      </c>
      <c r="B84" s="1">
        <v>13391</v>
      </c>
      <c r="C84" s="2">
        <v>201</v>
      </c>
    </row>
    <row r="85" spans="1:3" x14ac:dyDescent="0.3">
      <c r="A85" t="s">
        <v>20</v>
      </c>
      <c r="B85" s="1">
        <v>8890</v>
      </c>
      <c r="C85" s="2">
        <v>210</v>
      </c>
    </row>
    <row r="86" spans="1:3" x14ac:dyDescent="0.3">
      <c r="A86" t="s">
        <v>23</v>
      </c>
      <c r="B86" s="1">
        <v>56</v>
      </c>
      <c r="C86" s="2">
        <v>51</v>
      </c>
    </row>
    <row r="87" spans="1:3" x14ac:dyDescent="0.3">
      <c r="A87" t="s">
        <v>17</v>
      </c>
      <c r="B87" s="1">
        <v>3339</v>
      </c>
      <c r="C87" s="2">
        <v>39</v>
      </c>
    </row>
    <row r="88" spans="1:3" x14ac:dyDescent="0.3">
      <c r="A88" t="s">
        <v>12</v>
      </c>
      <c r="B88" s="1">
        <v>3808</v>
      </c>
      <c r="C88" s="2">
        <v>279</v>
      </c>
    </row>
    <row r="89" spans="1:3" x14ac:dyDescent="0.3">
      <c r="A89" t="s">
        <v>23</v>
      </c>
      <c r="B89" s="1">
        <v>63</v>
      </c>
      <c r="C89" s="2">
        <v>123</v>
      </c>
    </row>
    <row r="90" spans="1:3" x14ac:dyDescent="0.3">
      <c r="A90" t="s">
        <v>20</v>
      </c>
      <c r="B90" s="1">
        <v>7812</v>
      </c>
      <c r="C90" s="2">
        <v>81</v>
      </c>
    </row>
    <row r="91" spans="1:3" x14ac:dyDescent="0.3">
      <c r="A91" t="s">
        <v>9</v>
      </c>
      <c r="B91" s="1">
        <v>7693</v>
      </c>
      <c r="C91" s="2">
        <v>21</v>
      </c>
    </row>
    <row r="92" spans="1:3" x14ac:dyDescent="0.3">
      <c r="A92" t="s">
        <v>17</v>
      </c>
      <c r="B92" s="1">
        <v>973</v>
      </c>
      <c r="C92" s="2">
        <v>162</v>
      </c>
    </row>
    <row r="93" spans="1:3" x14ac:dyDescent="0.3">
      <c r="A93" t="s">
        <v>12</v>
      </c>
      <c r="B93" s="1">
        <v>567</v>
      </c>
      <c r="C93" s="2">
        <v>228</v>
      </c>
    </row>
    <row r="94" spans="1:3" x14ac:dyDescent="0.3">
      <c r="A94" t="s">
        <v>17</v>
      </c>
      <c r="B94" s="1">
        <v>2471</v>
      </c>
      <c r="C94" s="2">
        <v>342</v>
      </c>
    </row>
    <row r="95" spans="1:3" x14ac:dyDescent="0.3">
      <c r="A95" t="s">
        <v>23</v>
      </c>
      <c r="B95" s="1">
        <v>7189</v>
      </c>
      <c r="C95" s="2">
        <v>54</v>
      </c>
    </row>
    <row r="96" spans="1:3" x14ac:dyDescent="0.3">
      <c r="A96" t="s">
        <v>12</v>
      </c>
      <c r="B96" s="1">
        <v>7455</v>
      </c>
      <c r="C96" s="2">
        <v>216</v>
      </c>
    </row>
    <row r="97" spans="1:3" x14ac:dyDescent="0.3">
      <c r="A97" t="s">
        <v>33</v>
      </c>
      <c r="B97" s="1">
        <v>3108</v>
      </c>
      <c r="C97" s="2">
        <v>54</v>
      </c>
    </row>
    <row r="98" spans="1:3" x14ac:dyDescent="0.3">
      <c r="A98" t="s">
        <v>23</v>
      </c>
      <c r="B98" s="1">
        <v>469</v>
      </c>
      <c r="C98" s="2">
        <v>75</v>
      </c>
    </row>
    <row r="99" spans="1:3" x14ac:dyDescent="0.3">
      <c r="A99" t="s">
        <v>9</v>
      </c>
      <c r="B99" s="1">
        <v>2737</v>
      </c>
      <c r="C99" s="2">
        <v>93</v>
      </c>
    </row>
    <row r="100" spans="1:3" x14ac:dyDescent="0.3">
      <c r="A100" t="s">
        <v>9</v>
      </c>
      <c r="B100" s="1">
        <v>4305</v>
      </c>
      <c r="C100" s="2">
        <v>156</v>
      </c>
    </row>
    <row r="101" spans="1:3" x14ac:dyDescent="0.3">
      <c r="A101" t="s">
        <v>23</v>
      </c>
      <c r="B101" s="1">
        <v>2408</v>
      </c>
      <c r="C101" s="2">
        <v>9</v>
      </c>
    </row>
    <row r="102" spans="1:3" x14ac:dyDescent="0.3">
      <c r="A102" t="s">
        <v>17</v>
      </c>
      <c r="B102" s="1">
        <v>1281</v>
      </c>
      <c r="C102" s="2">
        <v>18</v>
      </c>
    </row>
    <row r="103" spans="1:3" x14ac:dyDescent="0.3">
      <c r="A103" t="s">
        <v>12</v>
      </c>
      <c r="B103" s="1">
        <v>12348</v>
      </c>
      <c r="C103" s="2">
        <v>234</v>
      </c>
    </row>
    <row r="104" spans="1:3" x14ac:dyDescent="0.3">
      <c r="A104" t="s">
        <v>33</v>
      </c>
      <c r="B104" s="1">
        <v>3689</v>
      </c>
      <c r="C104" s="2">
        <v>312</v>
      </c>
    </row>
    <row r="105" spans="1:3" x14ac:dyDescent="0.3">
      <c r="A105" t="s">
        <v>17</v>
      </c>
      <c r="B105" s="1">
        <v>2870</v>
      </c>
      <c r="C105" s="2">
        <v>300</v>
      </c>
    </row>
    <row r="106" spans="1:3" x14ac:dyDescent="0.3">
      <c r="A106" t="s">
        <v>17</v>
      </c>
      <c r="B106" s="1">
        <v>798</v>
      </c>
      <c r="C106" s="2">
        <v>519</v>
      </c>
    </row>
    <row r="107" spans="1:3" x14ac:dyDescent="0.3">
      <c r="A107" t="s">
        <v>9</v>
      </c>
      <c r="B107" s="1">
        <v>2933</v>
      </c>
      <c r="C107" s="2">
        <v>9</v>
      </c>
    </row>
    <row r="108" spans="1:3" x14ac:dyDescent="0.3">
      <c r="A108" t="s">
        <v>12</v>
      </c>
      <c r="B108" s="1">
        <v>2744</v>
      </c>
      <c r="C108" s="2">
        <v>9</v>
      </c>
    </row>
    <row r="109" spans="1:3" x14ac:dyDescent="0.3">
      <c r="A109" t="s">
        <v>17</v>
      </c>
      <c r="B109" s="1">
        <v>9772</v>
      </c>
      <c r="C109" s="2">
        <v>90</v>
      </c>
    </row>
    <row r="110" spans="1:3" x14ac:dyDescent="0.3">
      <c r="A110" t="s">
        <v>33</v>
      </c>
      <c r="B110" s="1">
        <v>1568</v>
      </c>
      <c r="C110" s="2">
        <v>96</v>
      </c>
    </row>
    <row r="111" spans="1:3" x14ac:dyDescent="0.3">
      <c r="A111" t="s">
        <v>17</v>
      </c>
      <c r="B111" s="1">
        <v>11417</v>
      </c>
      <c r="C111" s="2">
        <v>21</v>
      </c>
    </row>
    <row r="112" spans="1:3" x14ac:dyDescent="0.3">
      <c r="A112" t="s">
        <v>33</v>
      </c>
      <c r="B112" s="1">
        <v>6748</v>
      </c>
      <c r="C112" s="2">
        <v>48</v>
      </c>
    </row>
    <row r="113" spans="1:3" x14ac:dyDescent="0.3">
      <c r="A113" t="s">
        <v>17</v>
      </c>
      <c r="B113" s="1">
        <v>1407</v>
      </c>
      <c r="C113" s="2">
        <v>72</v>
      </c>
    </row>
    <row r="114" spans="1:3" x14ac:dyDescent="0.3">
      <c r="A114" t="s">
        <v>12</v>
      </c>
      <c r="B114" s="1">
        <v>2023</v>
      </c>
      <c r="C114" s="2">
        <v>168</v>
      </c>
    </row>
    <row r="115" spans="1:3" x14ac:dyDescent="0.3">
      <c r="A115" t="s">
        <v>20</v>
      </c>
      <c r="B115" s="1">
        <v>5236</v>
      </c>
      <c r="C115" s="2">
        <v>51</v>
      </c>
    </row>
    <row r="116" spans="1:3" x14ac:dyDescent="0.3">
      <c r="A116" t="s">
        <v>17</v>
      </c>
      <c r="B116" s="1">
        <v>1925</v>
      </c>
      <c r="C116" s="2">
        <v>192</v>
      </c>
    </row>
    <row r="117" spans="1:3" x14ac:dyDescent="0.3">
      <c r="A117" t="s">
        <v>9</v>
      </c>
      <c r="B117" s="1">
        <v>6608</v>
      </c>
      <c r="C117" s="2">
        <v>225</v>
      </c>
    </row>
    <row r="118" spans="1:3" x14ac:dyDescent="0.3">
      <c r="A118" t="s">
        <v>33</v>
      </c>
      <c r="B118" s="1">
        <v>8008</v>
      </c>
      <c r="C118" s="2">
        <v>456</v>
      </c>
    </row>
    <row r="119" spans="1:3" x14ac:dyDescent="0.3">
      <c r="A119" t="s">
        <v>33</v>
      </c>
      <c r="B119" s="1">
        <v>1428</v>
      </c>
      <c r="C119" s="2">
        <v>93</v>
      </c>
    </row>
    <row r="120" spans="1:3" x14ac:dyDescent="0.3">
      <c r="A120" t="s">
        <v>33</v>
      </c>
      <c r="B120" s="1">
        <v>525</v>
      </c>
      <c r="C120" s="2">
        <v>48</v>
      </c>
    </row>
    <row r="121" spans="1:3" x14ac:dyDescent="0.3">
      <c r="A121" t="s">
        <v>9</v>
      </c>
      <c r="B121" s="1">
        <v>1505</v>
      </c>
      <c r="C121" s="2">
        <v>102</v>
      </c>
    </row>
    <row r="122" spans="1:3" x14ac:dyDescent="0.3">
      <c r="A122" t="s">
        <v>12</v>
      </c>
      <c r="B122" s="1">
        <v>6755</v>
      </c>
      <c r="C122" s="2">
        <v>252</v>
      </c>
    </row>
    <row r="123" spans="1:3" x14ac:dyDescent="0.3">
      <c r="A123" t="s">
        <v>9</v>
      </c>
      <c r="B123" s="1">
        <v>11571</v>
      </c>
      <c r="C123" s="2">
        <v>138</v>
      </c>
    </row>
    <row r="124" spans="1:3" x14ac:dyDescent="0.3">
      <c r="A124" t="s">
        <v>23</v>
      </c>
      <c r="B124" s="1">
        <v>2541</v>
      </c>
      <c r="C124" s="2">
        <v>90</v>
      </c>
    </row>
    <row r="125" spans="1:3" x14ac:dyDescent="0.3">
      <c r="A125" t="s">
        <v>9</v>
      </c>
      <c r="B125" s="1">
        <v>1526</v>
      </c>
      <c r="C125" s="2">
        <v>240</v>
      </c>
    </row>
    <row r="126" spans="1:3" x14ac:dyDescent="0.3">
      <c r="A126" t="s">
        <v>23</v>
      </c>
      <c r="B126" s="1">
        <v>6125</v>
      </c>
      <c r="C126" s="2">
        <v>102</v>
      </c>
    </row>
    <row r="127" spans="1:3" x14ac:dyDescent="0.3">
      <c r="A127" t="s">
        <v>12</v>
      </c>
      <c r="B127" s="1">
        <v>847</v>
      </c>
      <c r="C127" s="2">
        <v>129</v>
      </c>
    </row>
    <row r="128" spans="1:3" x14ac:dyDescent="0.3">
      <c r="A128" t="s">
        <v>12</v>
      </c>
      <c r="B128" s="1">
        <v>4753</v>
      </c>
      <c r="C128" s="2">
        <v>300</v>
      </c>
    </row>
    <row r="129" spans="1:3" x14ac:dyDescent="0.3">
      <c r="A129" t="s">
        <v>23</v>
      </c>
      <c r="B129" s="1">
        <v>959</v>
      </c>
      <c r="C129" s="2">
        <v>135</v>
      </c>
    </row>
    <row r="130" spans="1:3" x14ac:dyDescent="0.3">
      <c r="A130" t="s">
        <v>12</v>
      </c>
      <c r="B130" s="1">
        <v>2793</v>
      </c>
      <c r="C130" s="2">
        <v>114</v>
      </c>
    </row>
    <row r="131" spans="1:3" x14ac:dyDescent="0.3">
      <c r="A131" t="s">
        <v>12</v>
      </c>
      <c r="B131" s="1">
        <v>4606</v>
      </c>
      <c r="C131" s="2">
        <v>63</v>
      </c>
    </row>
    <row r="132" spans="1:3" x14ac:dyDescent="0.3">
      <c r="A132" t="s">
        <v>17</v>
      </c>
      <c r="B132" s="1">
        <v>5551</v>
      </c>
      <c r="C132" s="2">
        <v>252</v>
      </c>
    </row>
    <row r="133" spans="1:3" x14ac:dyDescent="0.3">
      <c r="A133" t="s">
        <v>17</v>
      </c>
      <c r="B133" s="1">
        <v>6657</v>
      </c>
      <c r="C133" s="2">
        <v>303</v>
      </c>
    </row>
    <row r="134" spans="1:3" x14ac:dyDescent="0.3">
      <c r="A134" t="s">
        <v>20</v>
      </c>
      <c r="B134" s="1">
        <v>4438</v>
      </c>
      <c r="C134" s="2">
        <v>246</v>
      </c>
    </row>
    <row r="135" spans="1:3" x14ac:dyDescent="0.3">
      <c r="A135" t="s">
        <v>23</v>
      </c>
      <c r="B135" s="1">
        <v>168</v>
      </c>
      <c r="C135" s="2">
        <v>84</v>
      </c>
    </row>
    <row r="136" spans="1:3" x14ac:dyDescent="0.3">
      <c r="A136" t="s">
        <v>33</v>
      </c>
      <c r="B136" s="1">
        <v>7777</v>
      </c>
      <c r="C136" s="2">
        <v>39</v>
      </c>
    </row>
    <row r="137" spans="1:3" x14ac:dyDescent="0.3">
      <c r="A137" t="s">
        <v>17</v>
      </c>
      <c r="B137" s="1">
        <v>3339</v>
      </c>
      <c r="C137" s="2">
        <v>348</v>
      </c>
    </row>
    <row r="138" spans="1:3" x14ac:dyDescent="0.3">
      <c r="A138" t="s">
        <v>9</v>
      </c>
      <c r="B138" s="1">
        <v>6391</v>
      </c>
      <c r="C138" s="2">
        <v>48</v>
      </c>
    </row>
    <row r="139" spans="1:3" x14ac:dyDescent="0.3">
      <c r="A139" t="s">
        <v>9</v>
      </c>
      <c r="B139" s="1">
        <v>518</v>
      </c>
      <c r="C139" s="2">
        <v>75</v>
      </c>
    </row>
    <row r="140" spans="1:3" x14ac:dyDescent="0.3">
      <c r="A140" t="s">
        <v>23</v>
      </c>
      <c r="B140" s="1">
        <v>5677</v>
      </c>
      <c r="C140" s="2">
        <v>258</v>
      </c>
    </row>
    <row r="141" spans="1:3" x14ac:dyDescent="0.3">
      <c r="A141" t="s">
        <v>20</v>
      </c>
      <c r="B141" s="1">
        <v>6048</v>
      </c>
      <c r="C141" s="2">
        <v>27</v>
      </c>
    </row>
    <row r="142" spans="1:3" x14ac:dyDescent="0.3">
      <c r="A142" t="s">
        <v>23</v>
      </c>
      <c r="B142" s="1">
        <v>3752</v>
      </c>
      <c r="C142" s="2">
        <v>213</v>
      </c>
    </row>
    <row r="143" spans="1:3" x14ac:dyDescent="0.3">
      <c r="A143" t="s">
        <v>12</v>
      </c>
      <c r="B143" s="1">
        <v>4480</v>
      </c>
      <c r="C143" s="2">
        <v>357</v>
      </c>
    </row>
    <row r="144" spans="1:3" x14ac:dyDescent="0.3">
      <c r="A144" t="s">
        <v>9</v>
      </c>
      <c r="B144" s="1">
        <v>259</v>
      </c>
      <c r="C144" s="2">
        <v>207</v>
      </c>
    </row>
    <row r="145" spans="1:3" x14ac:dyDescent="0.3">
      <c r="A145" t="s">
        <v>9</v>
      </c>
      <c r="B145" s="1">
        <v>42</v>
      </c>
      <c r="C145" s="2">
        <v>150</v>
      </c>
    </row>
    <row r="146" spans="1:3" x14ac:dyDescent="0.3">
      <c r="A146" t="s">
        <v>17</v>
      </c>
      <c r="B146" s="1">
        <v>98</v>
      </c>
      <c r="C146" s="2">
        <v>204</v>
      </c>
    </row>
    <row r="147" spans="1:3" x14ac:dyDescent="0.3">
      <c r="A147" t="s">
        <v>12</v>
      </c>
      <c r="B147" s="1">
        <v>2478</v>
      </c>
      <c r="C147" s="2">
        <v>21</v>
      </c>
    </row>
    <row r="148" spans="1:3" x14ac:dyDescent="0.3">
      <c r="A148" t="s">
        <v>33</v>
      </c>
      <c r="B148" s="1">
        <v>7847</v>
      </c>
      <c r="C148" s="2">
        <v>174</v>
      </c>
    </row>
    <row r="149" spans="1:3" x14ac:dyDescent="0.3">
      <c r="A149" t="s">
        <v>9</v>
      </c>
      <c r="B149" s="1">
        <v>9926</v>
      </c>
      <c r="C149" s="2">
        <v>201</v>
      </c>
    </row>
    <row r="150" spans="1:3" x14ac:dyDescent="0.3">
      <c r="A150" t="s">
        <v>23</v>
      </c>
      <c r="B150" s="1">
        <v>819</v>
      </c>
      <c r="C150" s="2">
        <v>510</v>
      </c>
    </row>
    <row r="151" spans="1:3" x14ac:dyDescent="0.3">
      <c r="A151" t="s">
        <v>20</v>
      </c>
      <c r="B151" s="1">
        <v>3052</v>
      </c>
      <c r="C151" s="2">
        <v>378</v>
      </c>
    </row>
    <row r="152" spans="1:3" x14ac:dyDescent="0.3">
      <c r="A152" t="s">
        <v>33</v>
      </c>
      <c r="B152" s="1">
        <v>6832</v>
      </c>
      <c r="C152" s="2">
        <v>27</v>
      </c>
    </row>
    <row r="153" spans="1:3" x14ac:dyDescent="0.3">
      <c r="A153" t="s">
        <v>20</v>
      </c>
      <c r="B153" s="1">
        <v>2016</v>
      </c>
      <c r="C153" s="2">
        <v>117</v>
      </c>
    </row>
    <row r="154" spans="1:3" x14ac:dyDescent="0.3">
      <c r="A154" t="s">
        <v>23</v>
      </c>
      <c r="B154" s="1">
        <v>7322</v>
      </c>
      <c r="C154" s="2">
        <v>36</v>
      </c>
    </row>
    <row r="155" spans="1:3" x14ac:dyDescent="0.3">
      <c r="A155" t="s">
        <v>12</v>
      </c>
      <c r="B155" s="1">
        <v>357</v>
      </c>
      <c r="C155" s="2">
        <v>126</v>
      </c>
    </row>
    <row r="156" spans="1:3" x14ac:dyDescent="0.3">
      <c r="A156" t="s">
        <v>20</v>
      </c>
      <c r="B156" s="1">
        <v>3192</v>
      </c>
      <c r="C156" s="2">
        <v>72</v>
      </c>
    </row>
    <row r="157" spans="1:3" x14ac:dyDescent="0.3">
      <c r="A157" t="s">
        <v>17</v>
      </c>
      <c r="B157" s="1">
        <v>8435</v>
      </c>
      <c r="C157" s="2">
        <v>42</v>
      </c>
    </row>
    <row r="158" spans="1:3" x14ac:dyDescent="0.3">
      <c r="A158" t="s">
        <v>20</v>
      </c>
      <c r="B158" s="1">
        <v>0</v>
      </c>
      <c r="C158" s="2">
        <v>135</v>
      </c>
    </row>
    <row r="159" spans="1:3" x14ac:dyDescent="0.3">
      <c r="A159" t="s">
        <v>33</v>
      </c>
      <c r="B159" s="1">
        <v>8862</v>
      </c>
      <c r="C159" s="2">
        <v>189</v>
      </c>
    </row>
    <row r="160" spans="1:3" x14ac:dyDescent="0.3">
      <c r="A160" t="s">
        <v>9</v>
      </c>
      <c r="B160" s="1">
        <v>3556</v>
      </c>
      <c r="C160" s="2">
        <v>459</v>
      </c>
    </row>
    <row r="161" spans="1:3" x14ac:dyDescent="0.3">
      <c r="A161" t="s">
        <v>33</v>
      </c>
      <c r="B161" s="1">
        <v>7280</v>
      </c>
      <c r="C161" s="2">
        <v>201</v>
      </c>
    </row>
    <row r="162" spans="1:3" x14ac:dyDescent="0.3">
      <c r="A162" t="s">
        <v>33</v>
      </c>
      <c r="B162" s="1">
        <v>3402</v>
      </c>
      <c r="C162" s="2">
        <v>366</v>
      </c>
    </row>
    <row r="163" spans="1:3" x14ac:dyDescent="0.3">
      <c r="A163" t="s">
        <v>9</v>
      </c>
      <c r="B163" s="1">
        <v>4592</v>
      </c>
      <c r="C163" s="2">
        <v>324</v>
      </c>
    </row>
    <row r="164" spans="1:3" x14ac:dyDescent="0.3">
      <c r="A164" t="s">
        <v>12</v>
      </c>
      <c r="B164" s="1">
        <v>7833</v>
      </c>
      <c r="C164" s="2">
        <v>243</v>
      </c>
    </row>
    <row r="165" spans="1:3" x14ac:dyDescent="0.3">
      <c r="A165" t="s">
        <v>20</v>
      </c>
      <c r="B165" s="1">
        <v>7651</v>
      </c>
      <c r="C165" s="2">
        <v>213</v>
      </c>
    </row>
    <row r="166" spans="1:3" x14ac:dyDescent="0.3">
      <c r="A166" t="s">
        <v>12</v>
      </c>
      <c r="B166" s="1">
        <v>2275</v>
      </c>
      <c r="C166" s="2">
        <v>447</v>
      </c>
    </row>
    <row r="167" spans="1:3" x14ac:dyDescent="0.3">
      <c r="A167" t="s">
        <v>23</v>
      </c>
      <c r="B167" s="1">
        <v>5670</v>
      </c>
      <c r="C167" s="2">
        <v>297</v>
      </c>
    </row>
    <row r="168" spans="1:3" x14ac:dyDescent="0.3">
      <c r="A168" t="s">
        <v>12</v>
      </c>
      <c r="B168" s="1">
        <v>2135</v>
      </c>
      <c r="C168" s="2">
        <v>27</v>
      </c>
    </row>
    <row r="169" spans="1:3" x14ac:dyDescent="0.3">
      <c r="A169" t="s">
        <v>33</v>
      </c>
      <c r="B169" s="1">
        <v>2779</v>
      </c>
      <c r="C169" s="2">
        <v>75</v>
      </c>
    </row>
    <row r="170" spans="1:3" x14ac:dyDescent="0.3">
      <c r="A170" t="s">
        <v>20</v>
      </c>
      <c r="B170" s="1">
        <v>12950</v>
      </c>
      <c r="C170" s="2">
        <v>30</v>
      </c>
    </row>
    <row r="171" spans="1:3" x14ac:dyDescent="0.3">
      <c r="A171" t="s">
        <v>17</v>
      </c>
      <c r="B171" s="1">
        <v>2646</v>
      </c>
      <c r="C171" s="2">
        <v>177</v>
      </c>
    </row>
    <row r="172" spans="1:3" x14ac:dyDescent="0.3">
      <c r="A172" t="s">
        <v>33</v>
      </c>
      <c r="B172" s="1">
        <v>3794</v>
      </c>
      <c r="C172" s="2">
        <v>159</v>
      </c>
    </row>
    <row r="173" spans="1:3" x14ac:dyDescent="0.3">
      <c r="A173" t="s">
        <v>12</v>
      </c>
      <c r="B173" s="1">
        <v>819</v>
      </c>
      <c r="C173" s="2">
        <v>306</v>
      </c>
    </row>
    <row r="174" spans="1:3" x14ac:dyDescent="0.3">
      <c r="A174" t="s">
        <v>33</v>
      </c>
      <c r="B174" s="1">
        <v>2583</v>
      </c>
      <c r="C174" s="2">
        <v>18</v>
      </c>
    </row>
    <row r="175" spans="1:3" x14ac:dyDescent="0.3">
      <c r="A175" t="s">
        <v>12</v>
      </c>
      <c r="B175" s="1">
        <v>4585</v>
      </c>
      <c r="C175" s="2">
        <v>240</v>
      </c>
    </row>
    <row r="176" spans="1:3" x14ac:dyDescent="0.3">
      <c r="A176" t="s">
        <v>33</v>
      </c>
      <c r="B176" s="1">
        <v>1652</v>
      </c>
      <c r="C176" s="2">
        <v>93</v>
      </c>
    </row>
    <row r="177" spans="1:3" x14ac:dyDescent="0.3">
      <c r="A177" t="s">
        <v>33</v>
      </c>
      <c r="B177" s="1">
        <v>4991</v>
      </c>
      <c r="C177" s="2">
        <v>9</v>
      </c>
    </row>
    <row r="178" spans="1:3" x14ac:dyDescent="0.3">
      <c r="A178" t="s">
        <v>33</v>
      </c>
      <c r="B178" s="1">
        <v>2009</v>
      </c>
      <c r="C178" s="2">
        <v>219</v>
      </c>
    </row>
    <row r="179" spans="1:3" x14ac:dyDescent="0.3">
      <c r="A179" t="s">
        <v>20</v>
      </c>
      <c r="B179" s="1">
        <v>1568</v>
      </c>
      <c r="C179" s="2">
        <v>141</v>
      </c>
    </row>
    <row r="180" spans="1:3" x14ac:dyDescent="0.3">
      <c r="A180" t="s">
        <v>9</v>
      </c>
      <c r="B180" s="1">
        <v>3388</v>
      </c>
      <c r="C180" s="2">
        <v>123</v>
      </c>
    </row>
    <row r="181" spans="1:3" x14ac:dyDescent="0.3">
      <c r="A181" t="s">
        <v>23</v>
      </c>
      <c r="B181" s="1">
        <v>623</v>
      </c>
      <c r="C181" s="2">
        <v>51</v>
      </c>
    </row>
    <row r="182" spans="1:3" x14ac:dyDescent="0.3">
      <c r="A182" t="s">
        <v>17</v>
      </c>
      <c r="B182" s="1">
        <v>10073</v>
      </c>
      <c r="C182" s="2">
        <v>120</v>
      </c>
    </row>
    <row r="183" spans="1:3" x14ac:dyDescent="0.3">
      <c r="A183" t="s">
        <v>20</v>
      </c>
      <c r="B183" s="1">
        <v>1561</v>
      </c>
      <c r="C183" s="2">
        <v>27</v>
      </c>
    </row>
    <row r="184" spans="1:3" x14ac:dyDescent="0.3">
      <c r="A184" t="s">
        <v>17</v>
      </c>
      <c r="B184" s="1">
        <v>11522</v>
      </c>
      <c r="C184" s="2">
        <v>204</v>
      </c>
    </row>
    <row r="185" spans="1:3" x14ac:dyDescent="0.3">
      <c r="A185" t="s">
        <v>23</v>
      </c>
      <c r="B185" s="1">
        <v>2317</v>
      </c>
      <c r="C185" s="2">
        <v>123</v>
      </c>
    </row>
    <row r="186" spans="1:3" x14ac:dyDescent="0.3">
      <c r="A186" t="s">
        <v>9</v>
      </c>
      <c r="B186" s="1">
        <v>3059</v>
      </c>
      <c r="C186" s="2">
        <v>27</v>
      </c>
    </row>
    <row r="187" spans="1:3" x14ac:dyDescent="0.3">
      <c r="A187" t="s">
        <v>9</v>
      </c>
      <c r="B187" s="1">
        <v>2324</v>
      </c>
      <c r="C187" s="2">
        <v>177</v>
      </c>
    </row>
    <row r="188" spans="1:3" x14ac:dyDescent="0.3">
      <c r="A188" t="s">
        <v>20</v>
      </c>
      <c r="B188" s="1">
        <v>4956</v>
      </c>
      <c r="C188" s="2">
        <v>171</v>
      </c>
    </row>
    <row r="189" spans="1:3" x14ac:dyDescent="0.3">
      <c r="A189" t="s">
        <v>33</v>
      </c>
      <c r="B189" s="1">
        <v>5355</v>
      </c>
      <c r="C189" s="2">
        <v>204</v>
      </c>
    </row>
    <row r="190" spans="1:3" x14ac:dyDescent="0.3">
      <c r="A190" t="s">
        <v>33</v>
      </c>
      <c r="B190" s="1">
        <v>7259</v>
      </c>
      <c r="C190" s="2">
        <v>276</v>
      </c>
    </row>
    <row r="191" spans="1:3" x14ac:dyDescent="0.3">
      <c r="A191" t="s">
        <v>9</v>
      </c>
      <c r="B191" s="1">
        <v>6279</v>
      </c>
      <c r="C191" s="2">
        <v>45</v>
      </c>
    </row>
    <row r="192" spans="1:3" x14ac:dyDescent="0.3">
      <c r="A192" t="s">
        <v>23</v>
      </c>
      <c r="B192" s="1">
        <v>2541</v>
      </c>
      <c r="C192" s="2">
        <v>45</v>
      </c>
    </row>
    <row r="193" spans="1:3" x14ac:dyDescent="0.3">
      <c r="A193" t="s">
        <v>12</v>
      </c>
      <c r="B193" s="1">
        <v>3864</v>
      </c>
      <c r="C193" s="2">
        <v>177</v>
      </c>
    </row>
    <row r="194" spans="1:3" x14ac:dyDescent="0.3">
      <c r="A194" t="s">
        <v>17</v>
      </c>
      <c r="B194" s="1">
        <v>6146</v>
      </c>
      <c r="C194" s="2">
        <v>63</v>
      </c>
    </row>
    <row r="195" spans="1:3" x14ac:dyDescent="0.3">
      <c r="A195" t="s">
        <v>20</v>
      </c>
      <c r="B195" s="1">
        <v>2639</v>
      </c>
      <c r="C195" s="2">
        <v>204</v>
      </c>
    </row>
    <row r="196" spans="1:3" x14ac:dyDescent="0.3">
      <c r="A196" t="s">
        <v>9</v>
      </c>
      <c r="B196" s="1">
        <v>1890</v>
      </c>
      <c r="C196" s="2">
        <v>195</v>
      </c>
    </row>
    <row r="197" spans="1:3" x14ac:dyDescent="0.3">
      <c r="A197" t="s">
        <v>33</v>
      </c>
      <c r="B197" s="1">
        <v>1932</v>
      </c>
      <c r="C197" s="2">
        <v>369</v>
      </c>
    </row>
    <row r="198" spans="1:3" x14ac:dyDescent="0.3">
      <c r="A198" t="s">
        <v>33</v>
      </c>
      <c r="B198" s="1">
        <v>6300</v>
      </c>
      <c r="C198" s="2">
        <v>42</v>
      </c>
    </row>
    <row r="199" spans="1:3" x14ac:dyDescent="0.3">
      <c r="A199" t="s">
        <v>9</v>
      </c>
      <c r="B199" s="1">
        <v>560</v>
      </c>
      <c r="C199" s="2">
        <v>81</v>
      </c>
    </row>
    <row r="200" spans="1:3" x14ac:dyDescent="0.3">
      <c r="A200" t="s">
        <v>9</v>
      </c>
      <c r="B200" s="1">
        <v>2856</v>
      </c>
      <c r="C200" s="2">
        <v>246</v>
      </c>
    </row>
    <row r="201" spans="1:3" x14ac:dyDescent="0.3">
      <c r="A201" t="s">
        <v>33</v>
      </c>
      <c r="B201" s="1">
        <v>707</v>
      </c>
      <c r="C201" s="2">
        <v>174</v>
      </c>
    </row>
    <row r="202" spans="1:3" x14ac:dyDescent="0.3">
      <c r="A202" t="s">
        <v>12</v>
      </c>
      <c r="B202" s="1">
        <v>3598</v>
      </c>
      <c r="C202" s="2">
        <v>81</v>
      </c>
    </row>
    <row r="203" spans="1:3" x14ac:dyDescent="0.3">
      <c r="A203" t="s">
        <v>12</v>
      </c>
      <c r="B203" s="1">
        <v>6853</v>
      </c>
      <c r="C203" s="2">
        <v>372</v>
      </c>
    </row>
    <row r="204" spans="1:3" x14ac:dyDescent="0.3">
      <c r="A204" t="s">
        <v>12</v>
      </c>
      <c r="B204" s="1">
        <v>4725</v>
      </c>
      <c r="C204" s="2">
        <v>174</v>
      </c>
    </row>
    <row r="205" spans="1:3" x14ac:dyDescent="0.3">
      <c r="A205" t="s">
        <v>17</v>
      </c>
      <c r="B205" s="1">
        <v>10304</v>
      </c>
      <c r="C205" s="2">
        <v>84</v>
      </c>
    </row>
    <row r="206" spans="1:3" x14ac:dyDescent="0.3">
      <c r="A206" t="s">
        <v>33</v>
      </c>
      <c r="B206" s="1">
        <v>1274</v>
      </c>
      <c r="C206" s="2">
        <v>225</v>
      </c>
    </row>
    <row r="207" spans="1:3" x14ac:dyDescent="0.3">
      <c r="A207" t="s">
        <v>17</v>
      </c>
      <c r="B207" s="1">
        <v>1526</v>
      </c>
      <c r="C207" s="2">
        <v>105</v>
      </c>
    </row>
    <row r="208" spans="1:3" x14ac:dyDescent="0.3">
      <c r="A208" t="s">
        <v>20</v>
      </c>
      <c r="B208" s="1">
        <v>3101</v>
      </c>
      <c r="C208" s="2">
        <v>225</v>
      </c>
    </row>
    <row r="209" spans="1:3" x14ac:dyDescent="0.3">
      <c r="A209" t="s">
        <v>9</v>
      </c>
      <c r="B209" s="1">
        <v>1057</v>
      </c>
      <c r="C209" s="2">
        <v>54</v>
      </c>
    </row>
    <row r="210" spans="1:3" x14ac:dyDescent="0.3">
      <c r="A210" t="s">
        <v>9</v>
      </c>
      <c r="B210" s="1">
        <v>5306</v>
      </c>
      <c r="C210" s="2">
        <v>0</v>
      </c>
    </row>
    <row r="211" spans="1:3" x14ac:dyDescent="0.3">
      <c r="A211" t="s">
        <v>20</v>
      </c>
      <c r="B211" s="1">
        <v>4018</v>
      </c>
      <c r="C211" s="2">
        <v>171</v>
      </c>
    </row>
    <row r="212" spans="1:3" x14ac:dyDescent="0.3">
      <c r="A212" t="s">
        <v>33</v>
      </c>
      <c r="B212" s="1">
        <v>938</v>
      </c>
      <c r="C212" s="2">
        <v>189</v>
      </c>
    </row>
    <row r="213" spans="1:3" x14ac:dyDescent="0.3">
      <c r="A213" t="s">
        <v>23</v>
      </c>
      <c r="B213" s="1">
        <v>1778</v>
      </c>
      <c r="C213" s="2">
        <v>270</v>
      </c>
    </row>
    <row r="214" spans="1:3" x14ac:dyDescent="0.3">
      <c r="A214" t="s">
        <v>20</v>
      </c>
      <c r="B214" s="1">
        <v>1638</v>
      </c>
      <c r="C214" s="2">
        <v>63</v>
      </c>
    </row>
    <row r="215" spans="1:3" x14ac:dyDescent="0.3">
      <c r="A215" t="s">
        <v>23</v>
      </c>
      <c r="B215" s="1">
        <v>154</v>
      </c>
      <c r="C215" s="2">
        <v>21</v>
      </c>
    </row>
    <row r="216" spans="1:3" x14ac:dyDescent="0.3">
      <c r="A216" t="s">
        <v>9</v>
      </c>
      <c r="B216" s="1">
        <v>9835</v>
      </c>
      <c r="C216" s="2">
        <v>207</v>
      </c>
    </row>
    <row r="217" spans="1:3" x14ac:dyDescent="0.3">
      <c r="A217" t="s">
        <v>9</v>
      </c>
      <c r="B217" s="1">
        <v>7273</v>
      </c>
      <c r="C217" s="2">
        <v>96</v>
      </c>
    </row>
    <row r="218" spans="1:3" x14ac:dyDescent="0.3">
      <c r="A218" t="s">
        <v>20</v>
      </c>
      <c r="B218" s="1">
        <v>6909</v>
      </c>
      <c r="C218" s="2">
        <v>81</v>
      </c>
    </row>
    <row r="219" spans="1:3" x14ac:dyDescent="0.3">
      <c r="A219" t="s">
        <v>20</v>
      </c>
      <c r="B219" s="1">
        <v>3920</v>
      </c>
      <c r="C219" s="2">
        <v>306</v>
      </c>
    </row>
    <row r="220" spans="1:3" x14ac:dyDescent="0.3">
      <c r="A220" t="s">
        <v>20</v>
      </c>
      <c r="B220" s="1">
        <v>4858</v>
      </c>
      <c r="C220" s="2">
        <v>279</v>
      </c>
    </row>
    <row r="221" spans="1:3" x14ac:dyDescent="0.3">
      <c r="A221" t="s">
        <v>23</v>
      </c>
      <c r="B221" s="1">
        <v>3549</v>
      </c>
      <c r="C221" s="2">
        <v>3</v>
      </c>
    </row>
    <row r="222" spans="1:3" x14ac:dyDescent="0.3">
      <c r="A222" t="s">
        <v>20</v>
      </c>
      <c r="B222" s="1">
        <v>966</v>
      </c>
      <c r="C222" s="2">
        <v>198</v>
      </c>
    </row>
    <row r="223" spans="1:3" x14ac:dyDescent="0.3">
      <c r="A223" t="s">
        <v>20</v>
      </c>
      <c r="B223" s="1">
        <v>385</v>
      </c>
      <c r="C223" s="2">
        <v>249</v>
      </c>
    </row>
    <row r="224" spans="1:3" x14ac:dyDescent="0.3">
      <c r="A224" t="s">
        <v>33</v>
      </c>
      <c r="B224" s="1">
        <v>2219</v>
      </c>
      <c r="C224" s="2">
        <v>75</v>
      </c>
    </row>
    <row r="225" spans="1:3" x14ac:dyDescent="0.3">
      <c r="A225" t="s">
        <v>17</v>
      </c>
      <c r="B225" s="1">
        <v>2954</v>
      </c>
      <c r="C225" s="2">
        <v>189</v>
      </c>
    </row>
    <row r="226" spans="1:3" x14ac:dyDescent="0.3">
      <c r="A226" t="s">
        <v>17</v>
      </c>
      <c r="B226" s="1">
        <v>280</v>
      </c>
      <c r="C226" s="2">
        <v>87</v>
      </c>
    </row>
    <row r="227" spans="1:3" x14ac:dyDescent="0.3">
      <c r="A227" t="s">
        <v>17</v>
      </c>
      <c r="B227" s="1">
        <v>6118</v>
      </c>
      <c r="C227" s="2">
        <v>174</v>
      </c>
    </row>
    <row r="228" spans="1:3" x14ac:dyDescent="0.3">
      <c r="A228" t="s">
        <v>20</v>
      </c>
      <c r="B228" s="1">
        <v>4802</v>
      </c>
      <c r="C228" s="2">
        <v>36</v>
      </c>
    </row>
    <row r="229" spans="1:3" x14ac:dyDescent="0.3">
      <c r="A229" t="s">
        <v>23</v>
      </c>
      <c r="B229" s="1">
        <v>4137</v>
      </c>
      <c r="C229" s="2">
        <v>60</v>
      </c>
    </row>
    <row r="230" spans="1:3" x14ac:dyDescent="0.3">
      <c r="A230" t="s">
        <v>12</v>
      </c>
      <c r="B230" s="1">
        <v>2023</v>
      </c>
      <c r="C230" s="2">
        <v>78</v>
      </c>
    </row>
    <row r="231" spans="1:3" x14ac:dyDescent="0.3">
      <c r="A231" t="s">
        <v>17</v>
      </c>
      <c r="B231" s="1">
        <v>9051</v>
      </c>
      <c r="C231" s="2">
        <v>57</v>
      </c>
    </row>
    <row r="232" spans="1:3" x14ac:dyDescent="0.3">
      <c r="A232" t="s">
        <v>9</v>
      </c>
      <c r="B232" s="1">
        <v>2919</v>
      </c>
      <c r="C232" s="2">
        <v>45</v>
      </c>
    </row>
    <row r="233" spans="1:3" x14ac:dyDescent="0.3">
      <c r="A233" t="s">
        <v>23</v>
      </c>
      <c r="B233" s="1">
        <v>5915</v>
      </c>
      <c r="C233" s="2">
        <v>3</v>
      </c>
    </row>
    <row r="234" spans="1:3" x14ac:dyDescent="0.3">
      <c r="A234" t="s">
        <v>12</v>
      </c>
      <c r="B234" s="1">
        <v>2562</v>
      </c>
      <c r="C234" s="2">
        <v>6</v>
      </c>
    </row>
    <row r="235" spans="1:3" x14ac:dyDescent="0.3">
      <c r="A235" t="s">
        <v>9</v>
      </c>
      <c r="B235" s="1">
        <v>8813</v>
      </c>
      <c r="C235" s="2">
        <v>21</v>
      </c>
    </row>
    <row r="236" spans="1:3" x14ac:dyDescent="0.3">
      <c r="A236" t="s">
        <v>17</v>
      </c>
      <c r="B236" s="1">
        <v>6111</v>
      </c>
      <c r="C236" s="2">
        <v>3</v>
      </c>
    </row>
    <row r="237" spans="1:3" x14ac:dyDescent="0.3">
      <c r="A237" t="s">
        <v>33</v>
      </c>
      <c r="B237" s="1">
        <v>3507</v>
      </c>
      <c r="C237" s="2">
        <v>288</v>
      </c>
    </row>
    <row r="238" spans="1:3" x14ac:dyDescent="0.3">
      <c r="A238" t="s">
        <v>17</v>
      </c>
      <c r="B238" s="1">
        <v>4319</v>
      </c>
      <c r="C238" s="2">
        <v>30</v>
      </c>
    </row>
    <row r="239" spans="1:3" x14ac:dyDescent="0.3">
      <c r="A239" t="s">
        <v>23</v>
      </c>
      <c r="B239" s="1">
        <v>609</v>
      </c>
      <c r="C239" s="2">
        <v>87</v>
      </c>
    </row>
    <row r="240" spans="1:3" x14ac:dyDescent="0.3">
      <c r="A240" t="s">
        <v>20</v>
      </c>
      <c r="B240" s="1">
        <v>6370</v>
      </c>
      <c r="C240" s="2">
        <v>30</v>
      </c>
    </row>
    <row r="241" spans="1:3" x14ac:dyDescent="0.3">
      <c r="A241" t="s">
        <v>23</v>
      </c>
      <c r="B241" s="1">
        <v>5474</v>
      </c>
      <c r="C241" s="2">
        <v>168</v>
      </c>
    </row>
    <row r="242" spans="1:3" x14ac:dyDescent="0.3">
      <c r="A242" t="s">
        <v>17</v>
      </c>
      <c r="B242" s="1">
        <v>3164</v>
      </c>
      <c r="C242" s="2">
        <v>306</v>
      </c>
    </row>
    <row r="243" spans="1:3" x14ac:dyDescent="0.3">
      <c r="A243" t="s">
        <v>12</v>
      </c>
      <c r="B243" s="1">
        <v>1302</v>
      </c>
      <c r="C243" s="2">
        <v>402</v>
      </c>
    </row>
    <row r="244" spans="1:3" x14ac:dyDescent="0.3">
      <c r="A244" t="s">
        <v>9</v>
      </c>
      <c r="B244" s="1">
        <v>7308</v>
      </c>
      <c r="C244" s="2">
        <v>327</v>
      </c>
    </row>
    <row r="245" spans="1:3" x14ac:dyDescent="0.3">
      <c r="A245" t="s">
        <v>9</v>
      </c>
      <c r="B245" s="1">
        <v>6132</v>
      </c>
      <c r="C245" s="2">
        <v>93</v>
      </c>
    </row>
    <row r="246" spans="1:3" x14ac:dyDescent="0.3">
      <c r="A246" t="s">
        <v>12</v>
      </c>
      <c r="B246" s="1">
        <v>3472</v>
      </c>
      <c r="C246" s="2">
        <v>96</v>
      </c>
    </row>
    <row r="247" spans="1:3" x14ac:dyDescent="0.3">
      <c r="A247" t="s">
        <v>20</v>
      </c>
      <c r="B247" s="1">
        <v>9660</v>
      </c>
      <c r="C247" s="2">
        <v>27</v>
      </c>
    </row>
    <row r="248" spans="1:3" x14ac:dyDescent="0.3">
      <c r="A248" t="s">
        <v>23</v>
      </c>
      <c r="B248" s="1">
        <v>2436</v>
      </c>
      <c r="C248" s="2">
        <v>99</v>
      </c>
    </row>
    <row r="249" spans="1:3" x14ac:dyDescent="0.3">
      <c r="A249" t="s">
        <v>23</v>
      </c>
      <c r="B249" s="1">
        <v>9506</v>
      </c>
      <c r="C249" s="2">
        <v>87</v>
      </c>
    </row>
    <row r="250" spans="1:3" x14ac:dyDescent="0.3">
      <c r="A250" t="s">
        <v>9</v>
      </c>
      <c r="B250" s="1">
        <v>245</v>
      </c>
      <c r="C250" s="2">
        <v>288</v>
      </c>
    </row>
    <row r="251" spans="1:3" x14ac:dyDescent="0.3">
      <c r="A251" t="s">
        <v>12</v>
      </c>
      <c r="B251" s="1">
        <v>2702</v>
      </c>
      <c r="C251" s="2">
        <v>363</v>
      </c>
    </row>
    <row r="252" spans="1:3" x14ac:dyDescent="0.3">
      <c r="A252" t="s">
        <v>33</v>
      </c>
      <c r="B252" s="1">
        <v>700</v>
      </c>
      <c r="C252" s="2">
        <v>87</v>
      </c>
    </row>
    <row r="253" spans="1:3" x14ac:dyDescent="0.3">
      <c r="A253" t="s">
        <v>33</v>
      </c>
      <c r="B253" s="1">
        <v>3759</v>
      </c>
      <c r="C253" s="2">
        <v>150</v>
      </c>
    </row>
    <row r="254" spans="1:3" x14ac:dyDescent="0.3">
      <c r="A254" t="s">
        <v>12</v>
      </c>
      <c r="B254" s="1">
        <v>1589</v>
      </c>
      <c r="C254" s="2">
        <v>303</v>
      </c>
    </row>
    <row r="255" spans="1:3" x14ac:dyDescent="0.3">
      <c r="A255" t="s">
        <v>12</v>
      </c>
      <c r="B255" s="1">
        <v>5194</v>
      </c>
      <c r="C255" s="2">
        <v>288</v>
      </c>
    </row>
    <row r="256" spans="1:3" x14ac:dyDescent="0.3">
      <c r="A256" t="s">
        <v>17</v>
      </c>
      <c r="B256" s="1">
        <v>945</v>
      </c>
      <c r="C256" s="2">
        <v>75</v>
      </c>
    </row>
    <row r="257" spans="1:3" x14ac:dyDescent="0.3">
      <c r="A257" t="s">
        <v>23</v>
      </c>
      <c r="B257" s="1">
        <v>1988</v>
      </c>
      <c r="C257" s="2">
        <v>39</v>
      </c>
    </row>
    <row r="258" spans="1:3" x14ac:dyDescent="0.3">
      <c r="A258" t="s">
        <v>33</v>
      </c>
      <c r="B258" s="1">
        <v>6734</v>
      </c>
      <c r="C258" s="2">
        <v>123</v>
      </c>
    </row>
    <row r="259" spans="1:3" x14ac:dyDescent="0.3">
      <c r="A259" t="s">
        <v>17</v>
      </c>
      <c r="B259" s="1">
        <v>217</v>
      </c>
      <c r="C259" s="2">
        <v>36</v>
      </c>
    </row>
    <row r="260" spans="1:3" x14ac:dyDescent="0.3">
      <c r="A260" t="s">
        <v>33</v>
      </c>
      <c r="B260" s="1">
        <v>6279</v>
      </c>
      <c r="C260" s="2">
        <v>237</v>
      </c>
    </row>
    <row r="261" spans="1:3" x14ac:dyDescent="0.3">
      <c r="A261" t="s">
        <v>17</v>
      </c>
      <c r="B261" s="1">
        <v>4424</v>
      </c>
      <c r="C261" s="2">
        <v>201</v>
      </c>
    </row>
    <row r="262" spans="1:3" x14ac:dyDescent="0.3">
      <c r="A262" t="s">
        <v>17</v>
      </c>
      <c r="B262" s="1">
        <v>189</v>
      </c>
      <c r="C262" s="2">
        <v>48</v>
      </c>
    </row>
    <row r="263" spans="1:3" x14ac:dyDescent="0.3">
      <c r="A263" t="s">
        <v>12</v>
      </c>
      <c r="B263" s="1">
        <v>490</v>
      </c>
      <c r="C263" s="2">
        <v>84</v>
      </c>
    </row>
    <row r="264" spans="1:3" x14ac:dyDescent="0.3">
      <c r="A264" t="s">
        <v>9</v>
      </c>
      <c r="B264" s="1">
        <v>434</v>
      </c>
      <c r="C264" s="2">
        <v>87</v>
      </c>
    </row>
    <row r="265" spans="1:3" x14ac:dyDescent="0.3">
      <c r="A265" t="s">
        <v>23</v>
      </c>
      <c r="B265" s="1">
        <v>10129</v>
      </c>
      <c r="C265" s="2">
        <v>312</v>
      </c>
    </row>
    <row r="266" spans="1:3" x14ac:dyDescent="0.3">
      <c r="A266" t="s">
        <v>20</v>
      </c>
      <c r="B266" s="1">
        <v>1652</v>
      </c>
      <c r="C266" s="2">
        <v>102</v>
      </c>
    </row>
    <row r="267" spans="1:3" x14ac:dyDescent="0.3">
      <c r="A267" t="s">
        <v>23</v>
      </c>
      <c r="B267" s="1">
        <v>6433</v>
      </c>
      <c r="C267" s="2">
        <v>78</v>
      </c>
    </row>
    <row r="268" spans="1:3" x14ac:dyDescent="0.3">
      <c r="A268" t="s">
        <v>33</v>
      </c>
      <c r="B268" s="1">
        <v>2212</v>
      </c>
      <c r="C268" s="2">
        <v>117</v>
      </c>
    </row>
    <row r="269" spans="1:3" x14ac:dyDescent="0.3">
      <c r="A269" t="s">
        <v>12</v>
      </c>
      <c r="B269" s="1">
        <v>609</v>
      </c>
      <c r="C269" s="2">
        <v>99</v>
      </c>
    </row>
    <row r="270" spans="1:3" x14ac:dyDescent="0.3">
      <c r="A270" t="s">
        <v>12</v>
      </c>
      <c r="B270" s="1">
        <v>1638</v>
      </c>
      <c r="C270" s="2">
        <v>48</v>
      </c>
    </row>
    <row r="271" spans="1:3" x14ac:dyDescent="0.3">
      <c r="A271" t="s">
        <v>33</v>
      </c>
      <c r="B271" s="1">
        <v>3829</v>
      </c>
      <c r="C271" s="2">
        <v>24</v>
      </c>
    </row>
    <row r="272" spans="1:3" x14ac:dyDescent="0.3">
      <c r="A272" t="s">
        <v>20</v>
      </c>
      <c r="B272" s="1">
        <v>5775</v>
      </c>
      <c r="C272" s="2">
        <v>42</v>
      </c>
    </row>
    <row r="273" spans="1:3" x14ac:dyDescent="0.3">
      <c r="A273" t="s">
        <v>12</v>
      </c>
      <c r="B273" s="1">
        <v>1071</v>
      </c>
      <c r="C273" s="2">
        <v>270</v>
      </c>
    </row>
    <row r="274" spans="1:3" x14ac:dyDescent="0.3">
      <c r="A274" t="s">
        <v>17</v>
      </c>
      <c r="B274" s="1">
        <v>5019</v>
      </c>
      <c r="C274" s="2">
        <v>150</v>
      </c>
    </row>
    <row r="275" spans="1:3" x14ac:dyDescent="0.3">
      <c r="A275" t="s">
        <v>9</v>
      </c>
      <c r="B275" s="1">
        <v>2863</v>
      </c>
      <c r="C275" s="2">
        <v>42</v>
      </c>
    </row>
    <row r="276" spans="1:3" x14ac:dyDescent="0.3">
      <c r="A276" t="s">
        <v>12</v>
      </c>
      <c r="B276" s="1">
        <v>1617</v>
      </c>
      <c r="C276" s="2">
        <v>126</v>
      </c>
    </row>
    <row r="277" spans="1:3" x14ac:dyDescent="0.3">
      <c r="A277" t="s">
        <v>9</v>
      </c>
      <c r="B277" s="1">
        <v>6818</v>
      </c>
      <c r="C277" s="2">
        <v>6</v>
      </c>
    </row>
    <row r="278" spans="1:3" x14ac:dyDescent="0.3">
      <c r="A278" t="s">
        <v>12</v>
      </c>
      <c r="B278" s="1">
        <v>6657</v>
      </c>
      <c r="C278" s="2">
        <v>276</v>
      </c>
    </row>
    <row r="279" spans="1:3" x14ac:dyDescent="0.3">
      <c r="A279" t="s">
        <v>33</v>
      </c>
      <c r="B279" s="1">
        <v>2919</v>
      </c>
      <c r="C279" s="2">
        <v>93</v>
      </c>
    </row>
    <row r="280" spans="1:3" x14ac:dyDescent="0.3">
      <c r="A280" t="s">
        <v>17</v>
      </c>
      <c r="B280" s="1">
        <v>3094</v>
      </c>
      <c r="C280" s="2">
        <v>246</v>
      </c>
    </row>
    <row r="281" spans="1:3" x14ac:dyDescent="0.3">
      <c r="A281" t="s">
        <v>20</v>
      </c>
      <c r="B281" s="1">
        <v>2989</v>
      </c>
      <c r="C281" s="2">
        <v>3</v>
      </c>
    </row>
    <row r="282" spans="1:3" x14ac:dyDescent="0.3">
      <c r="A282" t="s">
        <v>23</v>
      </c>
      <c r="B282" s="1">
        <v>2268</v>
      </c>
      <c r="C282" s="2">
        <v>63</v>
      </c>
    </row>
    <row r="283" spans="1:3" x14ac:dyDescent="0.3">
      <c r="A283" t="s">
        <v>12</v>
      </c>
      <c r="B283" s="1">
        <v>4753</v>
      </c>
      <c r="C283" s="2">
        <v>246</v>
      </c>
    </row>
    <row r="284" spans="1:3" x14ac:dyDescent="0.3">
      <c r="A284" t="s">
        <v>33</v>
      </c>
      <c r="B284" s="1">
        <v>7511</v>
      </c>
      <c r="C284" s="2">
        <v>120</v>
      </c>
    </row>
    <row r="285" spans="1:3" x14ac:dyDescent="0.3">
      <c r="A285" t="s">
        <v>23</v>
      </c>
      <c r="B285" s="1">
        <v>4326</v>
      </c>
      <c r="C285" s="2">
        <v>348</v>
      </c>
    </row>
    <row r="286" spans="1:3" x14ac:dyDescent="0.3">
      <c r="A286" t="s">
        <v>33</v>
      </c>
      <c r="B286" s="1">
        <v>4935</v>
      </c>
      <c r="C286" s="2">
        <v>126</v>
      </c>
    </row>
    <row r="287" spans="1:3" x14ac:dyDescent="0.3">
      <c r="A287" t="s">
        <v>12</v>
      </c>
      <c r="B287" s="1">
        <v>4781</v>
      </c>
      <c r="C287" s="2">
        <v>123</v>
      </c>
    </row>
    <row r="288" spans="1:3" x14ac:dyDescent="0.3">
      <c r="A288" t="s">
        <v>23</v>
      </c>
      <c r="B288" s="1">
        <v>7483</v>
      </c>
      <c r="C288" s="2">
        <v>45</v>
      </c>
    </row>
    <row r="289" spans="1:3" x14ac:dyDescent="0.3">
      <c r="A289" t="s">
        <v>23</v>
      </c>
      <c r="B289" s="1">
        <v>6860</v>
      </c>
      <c r="C289" s="2">
        <v>126</v>
      </c>
    </row>
    <row r="290" spans="1:3" x14ac:dyDescent="0.3">
      <c r="A290" t="s">
        <v>9</v>
      </c>
      <c r="B290" s="1">
        <v>9002</v>
      </c>
      <c r="C290" s="2">
        <v>72</v>
      </c>
    </row>
    <row r="291" spans="1:3" x14ac:dyDescent="0.3">
      <c r="A291" t="s">
        <v>17</v>
      </c>
      <c r="B291" s="1">
        <v>1400</v>
      </c>
      <c r="C291" s="2">
        <v>135</v>
      </c>
    </row>
    <row r="292" spans="1:3" x14ac:dyDescent="0.3">
      <c r="A292" t="s">
        <v>33</v>
      </c>
      <c r="B292" s="1">
        <v>4053</v>
      </c>
      <c r="C292" s="2">
        <v>24</v>
      </c>
    </row>
    <row r="293" spans="1:3" x14ac:dyDescent="0.3">
      <c r="A293" t="s">
        <v>17</v>
      </c>
      <c r="B293" s="1">
        <v>2149</v>
      </c>
      <c r="C293" s="2">
        <v>117</v>
      </c>
    </row>
    <row r="294" spans="1:3" x14ac:dyDescent="0.3">
      <c r="A294" t="s">
        <v>20</v>
      </c>
      <c r="B294" s="1">
        <v>3640</v>
      </c>
      <c r="C294" s="2">
        <v>51</v>
      </c>
    </row>
    <row r="295" spans="1:3" x14ac:dyDescent="0.3">
      <c r="A295" t="s">
        <v>20</v>
      </c>
      <c r="B295" s="1">
        <v>630</v>
      </c>
      <c r="C295" s="2">
        <v>36</v>
      </c>
    </row>
    <row r="296" spans="1:3" x14ac:dyDescent="0.3">
      <c r="A296" t="s">
        <v>12</v>
      </c>
      <c r="B296" s="1">
        <v>2429</v>
      </c>
      <c r="C296" s="2">
        <v>144</v>
      </c>
    </row>
    <row r="297" spans="1:3" x14ac:dyDescent="0.3">
      <c r="A297" t="s">
        <v>17</v>
      </c>
      <c r="B297" s="1">
        <v>2142</v>
      </c>
      <c r="C297" s="2">
        <v>114</v>
      </c>
    </row>
    <row r="298" spans="1:3" x14ac:dyDescent="0.3">
      <c r="A298" t="s">
        <v>9</v>
      </c>
      <c r="B298" s="1">
        <v>6454</v>
      </c>
      <c r="C298" s="2">
        <v>54</v>
      </c>
    </row>
    <row r="299" spans="1:3" x14ac:dyDescent="0.3">
      <c r="A299" t="s">
        <v>9</v>
      </c>
      <c r="B299" s="1">
        <v>4487</v>
      </c>
      <c r="C299" s="2">
        <v>333</v>
      </c>
    </row>
    <row r="300" spans="1:3" x14ac:dyDescent="0.3">
      <c r="A300" t="s">
        <v>9</v>
      </c>
      <c r="B300" s="1">
        <v>938</v>
      </c>
      <c r="C300" s="2">
        <v>366</v>
      </c>
    </row>
    <row r="301" spans="1:3" x14ac:dyDescent="0.3">
      <c r="A301" t="s">
        <v>23</v>
      </c>
      <c r="B301" s="1">
        <v>8841</v>
      </c>
      <c r="C301" s="2">
        <v>303</v>
      </c>
    </row>
    <row r="302" spans="1:3" x14ac:dyDescent="0.3">
      <c r="A302" t="s">
        <v>20</v>
      </c>
      <c r="B302" s="1">
        <v>4018</v>
      </c>
      <c r="C302" s="2">
        <v>126</v>
      </c>
    </row>
    <row r="303" spans="1:3" x14ac:dyDescent="0.3">
      <c r="A303" t="s">
        <v>9</v>
      </c>
      <c r="B303" s="1">
        <v>714</v>
      </c>
      <c r="C303" s="2">
        <v>231</v>
      </c>
    </row>
    <row r="304" spans="1:3" x14ac:dyDescent="0.3">
      <c r="A304" t="s">
        <v>23</v>
      </c>
      <c r="B304" s="1">
        <v>3850</v>
      </c>
      <c r="C304" s="2">
        <v>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DAF-4FB5-46AF-A94D-4737B9DE5128}">
  <dimension ref="B1:T19"/>
  <sheetViews>
    <sheetView showGridLines="0" tabSelected="1" zoomScale="101" zoomScaleNormal="100" workbookViewId="0">
      <selection activeCell="C4" sqref="C4"/>
    </sheetView>
  </sheetViews>
  <sheetFormatPr defaultRowHeight="14.4" x14ac:dyDescent="0.3"/>
  <cols>
    <col min="2" max="2" width="23.33203125" bestFit="1" customWidth="1"/>
    <col min="3" max="3" width="12.5546875" bestFit="1" customWidth="1"/>
    <col min="4" max="4" width="10.77734375" customWidth="1"/>
    <col min="7" max="7" width="17.6640625" bestFit="1" customWidth="1"/>
    <col min="8" max="8" width="12" bestFit="1" customWidth="1"/>
    <col min="9" max="9" width="15.6640625" customWidth="1"/>
    <col min="10" max="10" width="10.21875" customWidth="1"/>
  </cols>
  <sheetData>
    <row r="1" spans="2:20" ht="21" x14ac:dyDescent="0.4">
      <c r="G1" s="24" t="s">
        <v>83</v>
      </c>
    </row>
    <row r="3" spans="2:20" x14ac:dyDescent="0.3">
      <c r="T3" t="s">
        <v>9</v>
      </c>
    </row>
    <row r="4" spans="2:20" ht="15.6" x14ac:dyDescent="0.3">
      <c r="B4" s="12" t="s">
        <v>84</v>
      </c>
      <c r="C4" t="s">
        <v>33</v>
      </c>
      <c r="T4" t="s">
        <v>12</v>
      </c>
    </row>
    <row r="5" spans="2:20" x14ac:dyDescent="0.3">
      <c r="T5" t="s">
        <v>17</v>
      </c>
    </row>
    <row r="6" spans="2:20" x14ac:dyDescent="0.3">
      <c r="T6" t="s">
        <v>20</v>
      </c>
    </row>
    <row r="7" spans="2:20" ht="18" x14ac:dyDescent="0.35">
      <c r="B7" s="26" t="s">
        <v>85</v>
      </c>
      <c r="G7" s="28" t="s">
        <v>91</v>
      </c>
      <c r="T7" t="s">
        <v>23</v>
      </c>
    </row>
    <row r="8" spans="2:20" x14ac:dyDescent="0.3">
      <c r="T8" t="s">
        <v>33</v>
      </c>
    </row>
    <row r="9" spans="2:20" ht="15.6" x14ac:dyDescent="0.3">
      <c r="B9" s="26" t="s">
        <v>86</v>
      </c>
      <c r="C9">
        <f>COUNTIF(Data!B:B,Sheet8!C4)</f>
        <v>58</v>
      </c>
      <c r="H9" s="23" t="s">
        <v>3</v>
      </c>
      <c r="I9" s="23" t="s">
        <v>4</v>
      </c>
      <c r="J9" s="23" t="s">
        <v>92</v>
      </c>
    </row>
    <row r="10" spans="2:20" x14ac:dyDescent="0.3">
      <c r="G10" t="s">
        <v>8</v>
      </c>
      <c r="H10" s="10">
        <f>SUMIFS(Data!D:D,Data!A:A,Sheet8!G10,Data!B:B,Sheet8!$C$4)</f>
        <v>24647</v>
      </c>
      <c r="I10">
        <f>SUMIFS(Data!E:E,Data!A:A,Sheet8!G10,Data!B:B,Sheet8!$C$4)</f>
        <v>735</v>
      </c>
      <c r="J10" s="7">
        <f>IF(H10&gt;12000,1,0)</f>
        <v>1</v>
      </c>
    </row>
    <row r="11" spans="2:20" x14ac:dyDescent="0.3">
      <c r="G11" t="s">
        <v>11</v>
      </c>
      <c r="H11" s="10">
        <f>SUMIFS(Data!D:D,Data!A:A,Sheet8!G11,Data!B:B,Sheet8!$C$4)</f>
        <v>5516</v>
      </c>
      <c r="I11">
        <f>SUMIFS(Data!E:E,Data!A:A,Sheet8!G11,Data!B:B,Sheet8!$C$4)</f>
        <v>507</v>
      </c>
      <c r="J11" s="7">
        <f t="shared" ref="J11:J19" si="0">IF(H11&gt;12000,1,0)</f>
        <v>0</v>
      </c>
    </row>
    <row r="12" spans="2:20" x14ac:dyDescent="0.3">
      <c r="C12" s="23" t="s">
        <v>69</v>
      </c>
      <c r="D12" s="23" t="s">
        <v>90</v>
      </c>
      <c r="G12" t="s">
        <v>14</v>
      </c>
      <c r="H12" s="10">
        <f>SUMIFS(Data!D:D,Data!A:A,Sheet8!G12,Data!B:B,Sheet8!$C$4)</f>
        <v>39424</v>
      </c>
      <c r="I12">
        <f>SUMIFS(Data!E:E,Data!A:A,Sheet8!G12,Data!B:B,Sheet8!$C$4)</f>
        <v>1122</v>
      </c>
      <c r="J12" s="7">
        <f t="shared" si="0"/>
        <v>1</v>
      </c>
    </row>
    <row r="13" spans="2:20" x14ac:dyDescent="0.3">
      <c r="B13" s="23" t="s">
        <v>87</v>
      </c>
      <c r="C13" s="10">
        <f>SUMIFS(Data!D:D,Data!B:B,Sheet8!C4)</f>
        <v>252469</v>
      </c>
      <c r="D13" s="10">
        <f>AVERAGEIFS(Data!D:D,Data!B:B,Sheet8!C4)</f>
        <v>4352.9137931034484</v>
      </c>
      <c r="G13" t="s">
        <v>16</v>
      </c>
      <c r="H13" s="10">
        <f>SUMIFS(Data!D:D,Data!A:A,Sheet8!G13,Data!B:B,Sheet8!$C$4)</f>
        <v>15855</v>
      </c>
      <c r="I13">
        <f>SUMIFS(Data!E:E,Data!A:A,Sheet8!G13,Data!B:B,Sheet8!$C$4)</f>
        <v>708</v>
      </c>
      <c r="J13" s="7">
        <f t="shared" si="0"/>
        <v>1</v>
      </c>
    </row>
    <row r="14" spans="2:20" x14ac:dyDescent="0.3">
      <c r="B14" s="23" t="s">
        <v>88</v>
      </c>
      <c r="C14" s="10">
        <f>SUMIFS(Data!G:G,Data!B:B,Sheet8!C4)</f>
        <v>83320.500000000029</v>
      </c>
      <c r="D14" s="10">
        <f>AVERAGEIFS(Data!G:G,Data!B:B,Sheet8!C4)</f>
        <v>1436.5603448275867</v>
      </c>
      <c r="G14" t="s">
        <v>19</v>
      </c>
      <c r="H14" s="10">
        <f>SUMIFS(Data!D:D,Data!A:A,Sheet8!G14,Data!B:B,Sheet8!$C$4)</f>
        <v>33670</v>
      </c>
      <c r="I14">
        <f>SUMIFS(Data!E:E,Data!A:A,Sheet8!G14,Data!B:B,Sheet8!$C$4)</f>
        <v>1515</v>
      </c>
      <c r="J14" s="7">
        <f t="shared" si="0"/>
        <v>1</v>
      </c>
    </row>
    <row r="15" spans="2:20" x14ac:dyDescent="0.3">
      <c r="B15" s="23" t="s">
        <v>7</v>
      </c>
      <c r="C15" s="10">
        <f>C13-C14</f>
        <v>169148.49999999997</v>
      </c>
      <c r="D15" s="10">
        <f>D13-D14</f>
        <v>2916.3534482758614</v>
      </c>
      <c r="G15" t="s">
        <v>26</v>
      </c>
      <c r="H15" s="10">
        <f>SUMIFS(Data!D:D,Data!A:A,Sheet8!G15,Data!B:B,Sheet8!$C$4)</f>
        <v>31661</v>
      </c>
      <c r="I15">
        <f>SUMIFS(Data!E:E,Data!A:A,Sheet8!G15,Data!B:B,Sheet8!$C$4)</f>
        <v>978</v>
      </c>
      <c r="J15" s="7">
        <f t="shared" si="0"/>
        <v>1</v>
      </c>
    </row>
    <row r="16" spans="2:20" x14ac:dyDescent="0.3">
      <c r="B16" s="23" t="s">
        <v>89</v>
      </c>
      <c r="C16">
        <f>SUMIFS(Data!E:E,Data!B:B,Sheet8!C4)</f>
        <v>8760</v>
      </c>
      <c r="D16" s="27">
        <f>AVERAGEIFS(Data!E:E,Data!B:B,Sheet8!C4)</f>
        <v>151.0344827586207</v>
      </c>
      <c r="G16" t="s">
        <v>28</v>
      </c>
      <c r="H16" s="10">
        <f>SUMIFS(Data!D:D,Data!A:A,Sheet8!G16,Data!B:B,Sheet8!$C$4)</f>
        <v>41559</v>
      </c>
      <c r="I16">
        <f>SUMIFS(Data!E:E,Data!A:A,Sheet8!G16,Data!B:B,Sheet8!$C$4)</f>
        <v>1188</v>
      </c>
      <c r="J16" s="7">
        <f t="shared" si="0"/>
        <v>1</v>
      </c>
    </row>
    <row r="17" spans="7:10" x14ac:dyDescent="0.3">
      <c r="G17" t="s">
        <v>29</v>
      </c>
      <c r="H17" s="10">
        <f>SUMIFS(Data!D:D,Data!A:A,Sheet8!G17,Data!B:B,Sheet8!$C$4)</f>
        <v>7763</v>
      </c>
      <c r="I17">
        <f>SUMIFS(Data!E:E,Data!A:A,Sheet8!G17,Data!B:B,Sheet8!$C$4)</f>
        <v>174</v>
      </c>
      <c r="J17" s="7">
        <f t="shared" si="0"/>
        <v>0</v>
      </c>
    </row>
    <row r="18" spans="7:10" x14ac:dyDescent="0.3">
      <c r="G18" t="s">
        <v>30</v>
      </c>
      <c r="H18" s="10">
        <f>SUMIFS(Data!D:D,Data!A:A,Sheet8!G18,Data!B:B,Sheet8!$C$4)</f>
        <v>35847</v>
      </c>
      <c r="I18">
        <f>SUMIFS(Data!E:E,Data!A:A,Sheet8!G18,Data!B:B,Sheet8!$C$4)</f>
        <v>1416</v>
      </c>
      <c r="J18" s="7">
        <f t="shared" si="0"/>
        <v>1</v>
      </c>
    </row>
    <row r="19" spans="7:10" x14ac:dyDescent="0.3">
      <c r="G19" t="s">
        <v>38</v>
      </c>
      <c r="H19" s="10">
        <f>SUMIFS(Data!D:D,Data!A:A,Sheet8!G19,Data!B:B,Sheet8!$C$4)</f>
        <v>16527</v>
      </c>
      <c r="I19">
        <f>SUMIFS(Data!E:E,Data!A:A,Sheet8!G19,Data!B:B,Sheet8!$C$4)</f>
        <v>417</v>
      </c>
      <c r="J19" s="7">
        <f t="shared" si="0"/>
        <v>1</v>
      </c>
    </row>
  </sheetData>
  <conditionalFormatting sqref="H10:H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{5E36B80F-E4B1-4DAC-87FA-FC7F9DCF0653}</x14:id>
        </ext>
      </extLst>
    </cfRule>
  </conditionalFormatting>
  <conditionalFormatting sqref="I10:I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{88B91649-71B5-4D2B-A7B7-593A328494DB}</x14:id>
        </ext>
      </extLst>
    </cfRule>
  </conditionalFormatting>
  <conditionalFormatting sqref="J10:J19">
    <cfRule type="iconSet" priority="3">
      <iconSet showValue="0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4" xr:uid="{1FF3E73E-61F8-4F5F-8999-88F0C7D8EAAE}">
      <formula1>$T$3:$T$8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6B80F-E4B1-4DAC-87FA-FC7F9DCF0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H10:H19</xm:sqref>
        </x14:conditionalFormatting>
        <x14:conditionalFormatting xmlns:xm="http://schemas.microsoft.com/office/excel/2006/main">
          <x14:cfRule type="dataBar" id="{88B91649-71B5-4D2B-A7B7-593A32849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fawaz</dc:creator>
  <cp:lastModifiedBy>shibin fawaz</cp:lastModifiedBy>
  <dcterms:created xsi:type="dcterms:W3CDTF">2025-07-23T12:31:19Z</dcterms:created>
  <dcterms:modified xsi:type="dcterms:W3CDTF">2025-07-24T06:51:13Z</dcterms:modified>
</cp:coreProperties>
</file>