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1415" windowHeight="7935"/>
  </bookViews>
  <sheets>
    <sheet name="October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H41" i="1"/>
  <c r="H39"/>
  <c r="H38"/>
  <c r="H37"/>
  <c r="H43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33"/>
  <c r="H32"/>
  <c r="H34" l="1"/>
  <c r="H40"/>
  <c r="H42" s="1"/>
  <c r="H44" s="1"/>
</calcChain>
</file>

<file path=xl/sharedStrings.xml><?xml version="1.0" encoding="utf-8"?>
<sst xmlns="http://schemas.openxmlformats.org/spreadsheetml/2006/main" count="40" uniqueCount="40">
  <si>
    <t xml:space="preserve">Divine Packaging Industries </t>
  </si>
  <si>
    <t>SL NO</t>
  </si>
  <si>
    <t>Amount</t>
  </si>
  <si>
    <t>Proprietor others Expense</t>
  </si>
  <si>
    <t>Factory Convance</t>
  </si>
  <si>
    <t>office &amp; Factory Tiffin Bill</t>
  </si>
  <si>
    <t>Printing &amp; Stationary</t>
  </si>
  <si>
    <t>stach, Stiching wear, Flour, Castic</t>
  </si>
  <si>
    <t>Labour Bill, Pick up load-unload &amp;Others Labour</t>
  </si>
  <si>
    <t>Pick Up Oil &amp; Godds</t>
  </si>
  <si>
    <t>Hire Pick up Charge</t>
  </si>
  <si>
    <t xml:space="preserve">                Description</t>
  </si>
  <si>
    <t>Factory Godds &amp; Reparing</t>
  </si>
  <si>
    <t>Commission, Toll, Supscription</t>
  </si>
  <si>
    <t>Salary &amp; Over-Time</t>
  </si>
  <si>
    <t>Factory &amp; Room Rent</t>
  </si>
  <si>
    <t>water Bill</t>
  </si>
  <si>
    <t>Electric Bill</t>
  </si>
  <si>
    <t>Custom Expense</t>
  </si>
  <si>
    <t>Mobile Bill</t>
  </si>
  <si>
    <t>Bank Interest</t>
  </si>
  <si>
    <t>Internet Bill</t>
  </si>
  <si>
    <t xml:space="preserve">Liner Paper </t>
  </si>
  <si>
    <t>Media Paper</t>
  </si>
  <si>
    <t>Vargin Paper</t>
  </si>
  <si>
    <t>Silicate</t>
  </si>
  <si>
    <t xml:space="preserve">        Total Expense=</t>
  </si>
  <si>
    <t>Proprietor Convance</t>
  </si>
  <si>
    <t>Monthly Statement- 2018</t>
  </si>
  <si>
    <t>White Paper</t>
  </si>
  <si>
    <t>paper Cutting Bill</t>
  </si>
  <si>
    <t>Paper Printing Bill</t>
  </si>
  <si>
    <t>Month Of April/May</t>
  </si>
  <si>
    <t>(4.5% -)  =</t>
  </si>
  <si>
    <t xml:space="preserve">                 Total Sale  =</t>
  </si>
  <si>
    <t xml:space="preserve">         Total Expense =</t>
  </si>
  <si>
    <t xml:space="preserve">              Total Profit  =</t>
  </si>
  <si>
    <t>Westej  =</t>
  </si>
  <si>
    <t xml:space="preserve">     VAT    =</t>
  </si>
  <si>
    <t xml:space="preserve">     Sale    =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</si>
</sst>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43" fontId="1" fillId="0" borderId="4" xfId="1" applyFont="1" applyBorder="1"/>
    <xf numFmtId="0" fontId="0" fillId="0" borderId="0" xfId="0" applyBorder="1"/>
    <xf numFmtId="0" fontId="1" fillId="0" borderId="0" xfId="0" applyFont="1" applyBorder="1"/>
    <xf numFmtId="43" fontId="1" fillId="0" borderId="0" xfId="1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3" fontId="1" fillId="0" borderId="0" xfId="1" applyFont="1" applyBorder="1"/>
    <xf numFmtId="0" fontId="0" fillId="0" borderId="4" xfId="0" applyBorder="1"/>
    <xf numFmtId="0" fontId="1" fillId="0" borderId="8" xfId="0" applyFont="1" applyBorder="1"/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1" fillId="0" borderId="9" xfId="0" applyFont="1" applyBorder="1"/>
    <xf numFmtId="43" fontId="1" fillId="0" borderId="9" xfId="1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6" xfId="0" applyBorder="1"/>
    <xf numFmtId="0" fontId="0" fillId="0" borderId="7" xfId="0" applyBorder="1"/>
    <xf numFmtId="43" fontId="1" fillId="0" borderId="0" xfId="0" applyNumberFormat="1" applyFont="1" applyBorder="1"/>
    <xf numFmtId="0" fontId="1" fillId="0" borderId="6" xfId="0" applyFont="1" applyFill="1" applyBorder="1"/>
    <xf numFmtId="43" fontId="1" fillId="0" borderId="6" xfId="1" applyNumberFormat="1" applyFont="1" applyBorder="1"/>
    <xf numFmtId="0" fontId="1" fillId="0" borderId="7" xfId="0" applyFont="1" applyBorder="1"/>
    <xf numFmtId="43" fontId="1" fillId="0" borderId="9" xfId="0" applyNumberFormat="1" applyFont="1" applyBorder="1"/>
    <xf numFmtId="0" fontId="1" fillId="0" borderId="0" xfId="0" applyFont="1" applyFill="1" applyBorder="1"/>
    <xf numFmtId="43" fontId="1" fillId="0" borderId="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H51" sqref="H51"/>
    </sheetView>
  </sheetViews>
  <sheetFormatPr defaultRowHeight="15"/>
  <cols>
    <col min="1" max="1" width="6" customWidth="1"/>
    <col min="8" max="8" width="14.28515625" bestFit="1" customWidth="1"/>
  </cols>
  <sheetData>
    <row r="1" spans="1:9" ht="26.25">
      <c r="C1" s="2"/>
      <c r="D1" s="3"/>
      <c r="E1" s="4" t="s">
        <v>0</v>
      </c>
      <c r="F1" s="4"/>
      <c r="G1" s="2"/>
    </row>
    <row r="2" spans="1:9" ht="23.25">
      <c r="C2" s="5"/>
      <c r="D2" s="5"/>
      <c r="E2" s="6" t="s">
        <v>28</v>
      </c>
      <c r="F2" s="6"/>
      <c r="G2" s="5"/>
    </row>
    <row r="3" spans="1:9" ht="21">
      <c r="C3" s="2"/>
      <c r="D3" s="7"/>
      <c r="E3" s="8" t="s">
        <v>32</v>
      </c>
      <c r="F3" s="8"/>
      <c r="G3" s="2"/>
    </row>
    <row r="6" spans="1:9" ht="18.75">
      <c r="A6" s="37" t="s">
        <v>1</v>
      </c>
      <c r="B6" s="38"/>
      <c r="C6" s="39" t="s">
        <v>11</v>
      </c>
      <c r="D6" s="39"/>
      <c r="E6" s="39"/>
      <c r="F6" s="40"/>
      <c r="G6" s="41"/>
      <c r="H6" s="42" t="s">
        <v>2</v>
      </c>
      <c r="I6" s="43"/>
    </row>
    <row r="7" spans="1:9" ht="18.75">
      <c r="A7" s="22"/>
      <c r="B7" s="23"/>
      <c r="C7" s="24"/>
      <c r="D7" s="24"/>
      <c r="E7" s="24"/>
      <c r="F7" s="25"/>
      <c r="G7" s="26"/>
      <c r="H7" s="27"/>
      <c r="I7" s="28"/>
    </row>
    <row r="8" spans="1:9">
      <c r="A8" s="20">
        <v>1</v>
      </c>
      <c r="B8" s="1"/>
      <c r="C8" s="13"/>
      <c r="D8" s="13" t="s">
        <v>27</v>
      </c>
      <c r="E8" s="13"/>
      <c r="F8" s="14"/>
      <c r="G8" s="10"/>
      <c r="H8" s="29">
        <f>15000+15000</f>
        <v>30000</v>
      </c>
      <c r="I8" s="11"/>
    </row>
    <row r="9" spans="1:9">
      <c r="A9" s="20">
        <v>2</v>
      </c>
      <c r="B9" s="1"/>
      <c r="C9" s="13"/>
      <c r="D9" s="13" t="s">
        <v>3</v>
      </c>
      <c r="E9" s="13"/>
      <c r="F9" s="14"/>
      <c r="G9" s="9"/>
      <c r="H9" s="29">
        <f>100000+100000</f>
        <v>200000</v>
      </c>
      <c r="I9" s="11"/>
    </row>
    <row r="10" spans="1:9">
      <c r="A10" s="20">
        <v>3</v>
      </c>
      <c r="B10" s="17"/>
      <c r="C10" s="16"/>
      <c r="D10" s="16" t="s">
        <v>4</v>
      </c>
      <c r="E10" s="16"/>
      <c r="F10" s="18"/>
      <c r="G10" s="9"/>
      <c r="H10" s="29">
        <f>20+60+200+130+70+115+215+5+130+60+245+70+110+155+20+20+50+245+80+240+60+40+270+140+10+20+170+25+20+65+380+100+75+20+450+20+60+130+215+50+20+320+80+205+200+70+30+20+140+115+40+35+55+95+95+60+200+110+135+25+200+85+285+20+360+70+45+20+280+195+240+20+130+190+260+300</f>
        <v>9310</v>
      </c>
      <c r="I10" s="11"/>
    </row>
    <row r="11" spans="1:9">
      <c r="A11" s="20">
        <v>4</v>
      </c>
      <c r="B11" s="1"/>
      <c r="C11" s="13"/>
      <c r="D11" s="13" t="s">
        <v>5</v>
      </c>
      <c r="E11" s="13"/>
      <c r="F11" s="14"/>
      <c r="G11" s="19"/>
      <c r="H11" s="29">
        <f>360+70+70+270+220+145+100+70+205+475+457+490+490+230+450+430+335+400+405+460+115+80+420+490+490+415+320+500+490+490+54+70+155+60+135+460+66+526+50+445+70+70+405+505+70+565+655+650+730+70+780+280+510+70+100+731+100+70+235+255+330+100+430+460</f>
        <v>20204</v>
      </c>
      <c r="I11" s="11"/>
    </row>
    <row r="12" spans="1:9">
      <c r="A12" s="20">
        <v>5</v>
      </c>
      <c r="B12" s="1"/>
      <c r="C12" s="13"/>
      <c r="D12" s="13" t="s">
        <v>6</v>
      </c>
      <c r="E12" s="13"/>
      <c r="F12" s="14"/>
      <c r="G12" s="9"/>
      <c r="H12" s="29">
        <f>2790+90+320+500+45+2070+900+990+16+3410+14000+3253+3740+90+180+100+50</f>
        <v>32544</v>
      </c>
      <c r="I12" s="11"/>
    </row>
    <row r="13" spans="1:9">
      <c r="A13" s="20">
        <v>6</v>
      </c>
      <c r="B13" s="17"/>
      <c r="C13" s="16"/>
      <c r="D13" s="16" t="s">
        <v>7</v>
      </c>
      <c r="E13" s="16"/>
      <c r="F13" s="18"/>
      <c r="G13" s="19"/>
      <c r="H13" s="29">
        <f>12000+4515+510+10000+1520+690+1505+6000+15000</f>
        <v>51740</v>
      </c>
      <c r="I13" s="11"/>
    </row>
    <row r="14" spans="1:9">
      <c r="A14" s="20">
        <v>7</v>
      </c>
      <c r="B14" s="17"/>
      <c r="C14" s="15"/>
      <c r="D14" s="16" t="s">
        <v>8</v>
      </c>
      <c r="E14" s="16"/>
      <c r="F14" s="18"/>
      <c r="G14" s="10"/>
      <c r="H14" s="29">
        <f>200+500+300+330+200+200+300+800+300+200+250+500+500+609+200+80+700+2500+120+200+330+600+110+300+80+200+300+100+600+1050+80+200+200+50+860+40+200+200+350+120+820+200+1100+40+820+1770+200+300+80+3000+500+1425+500+600+500+500+280+80+500+2500+300+220+250+540+600+800+1300+70+420+300+285+350+520+300+90+200+320+300+500+300+1750+300+300+520+100+520+100+500+520+320+500+180+300+500+400+360+200+350+720+200+150</f>
        <v>47429</v>
      </c>
      <c r="I14" s="11"/>
    </row>
    <row r="15" spans="1:9">
      <c r="A15" s="21">
        <v>8</v>
      </c>
      <c r="B15" s="12"/>
      <c r="C15" s="13"/>
      <c r="D15" s="13" t="s">
        <v>9</v>
      </c>
      <c r="E15" s="13"/>
      <c r="F15" s="14"/>
      <c r="G15" s="9"/>
      <c r="H15" s="29">
        <f>1950+3250+30+100+3250+3250+1950+3250+2395+1950+3250+3250+1800+3250+1950+3250+30+3250+975+5050+1300+100+1950+1090+400+50</f>
        <v>52320</v>
      </c>
      <c r="I15" s="11"/>
    </row>
    <row r="16" spans="1:9">
      <c r="A16" s="21">
        <v>9</v>
      </c>
      <c r="B16" s="12"/>
      <c r="C16" s="13"/>
      <c r="D16" s="13" t="s">
        <v>10</v>
      </c>
      <c r="E16" s="13"/>
      <c r="F16" s="14"/>
      <c r="G16" s="9"/>
      <c r="H16" s="29">
        <f>700+1200+3700+750+2500</f>
        <v>8850</v>
      </c>
      <c r="I16" s="11"/>
    </row>
    <row r="17" spans="1:9">
      <c r="A17" s="21">
        <v>10</v>
      </c>
      <c r="B17" s="12"/>
      <c r="C17" s="13"/>
      <c r="D17" s="13" t="s">
        <v>12</v>
      </c>
      <c r="E17" s="13"/>
      <c r="F17" s="14"/>
      <c r="G17" s="9"/>
      <c r="H17" s="29">
        <f>460+828+70+1310+2300+2170+40+1300+10+100+80+1215+35+4220+1555+38+65+20+860+5975+995+1200+690+1200+500+350+935+990+830+30+490+970+60+1300+3168+80+1585+1300+60+80+840+180+1300+60+100+1000+155+3575+45+1325+340+320+420+300+40+970+3000+400+500+1000+230+40+870+525+5390+110+60+230+2600+110+110+975+415+2000+597+150+260+125+20+100+5200+90</f>
        <v>75541</v>
      </c>
      <c r="I17" s="11"/>
    </row>
    <row r="18" spans="1:9">
      <c r="A18" s="21">
        <v>11</v>
      </c>
      <c r="B18" s="12"/>
      <c r="C18" s="13"/>
      <c r="D18" s="13" t="s">
        <v>13</v>
      </c>
      <c r="E18" s="13"/>
      <c r="F18" s="14"/>
      <c r="G18" s="9"/>
      <c r="H18" s="29">
        <f>210+250+230+260+390+100+210+2000+230+210+100+210+260+200+290+170+260+460+260+260+120+340+130+1000+1000+280+130+1010+110+20+140+20+20+20+180+200+210+260+300</f>
        <v>12050</v>
      </c>
      <c r="I18" s="11"/>
    </row>
    <row r="19" spans="1:9">
      <c r="A19" s="21">
        <v>12</v>
      </c>
      <c r="B19" s="12"/>
      <c r="C19" s="13"/>
      <c r="D19" s="13" t="s">
        <v>14</v>
      </c>
      <c r="E19" s="13"/>
      <c r="F19" s="14"/>
      <c r="G19" s="9"/>
      <c r="H19" s="29">
        <f>238717+89396+304757</f>
        <v>632870</v>
      </c>
      <c r="I19" s="11"/>
    </row>
    <row r="20" spans="1:9">
      <c r="A20" s="21">
        <v>13</v>
      </c>
      <c r="B20" s="12"/>
      <c r="C20" s="13"/>
      <c r="D20" s="13" t="s">
        <v>15</v>
      </c>
      <c r="E20" s="13"/>
      <c r="F20" s="14"/>
      <c r="G20" s="9"/>
      <c r="H20" s="29">
        <f>39000+39000</f>
        <v>78000</v>
      </c>
      <c r="I20" s="11"/>
    </row>
    <row r="21" spans="1:9">
      <c r="A21" s="21">
        <v>14</v>
      </c>
      <c r="B21" s="12"/>
      <c r="C21" s="13"/>
      <c r="D21" s="13" t="s">
        <v>16</v>
      </c>
      <c r="E21" s="13"/>
      <c r="F21" s="14"/>
      <c r="G21" s="9"/>
      <c r="H21" s="29">
        <f>1000+1000</f>
        <v>2000</v>
      </c>
      <c r="I21" s="11"/>
    </row>
    <row r="22" spans="1:9">
      <c r="A22" s="21">
        <v>15</v>
      </c>
      <c r="B22" s="12"/>
      <c r="C22" s="13"/>
      <c r="D22" s="13" t="s">
        <v>17</v>
      </c>
      <c r="E22" s="13"/>
      <c r="F22" s="14"/>
      <c r="G22" s="9"/>
      <c r="H22" s="29">
        <f>148712</f>
        <v>148712</v>
      </c>
      <c r="I22" s="11"/>
    </row>
    <row r="23" spans="1:9">
      <c r="A23" s="21">
        <v>16</v>
      </c>
      <c r="B23" s="12"/>
      <c r="C23" s="13"/>
      <c r="D23" s="13" t="s">
        <v>18</v>
      </c>
      <c r="E23" s="13"/>
      <c r="F23" s="14"/>
      <c r="G23" s="9"/>
      <c r="H23" s="29">
        <f>50000+50000+17900+50000+50000+17900</f>
        <v>235800</v>
      </c>
      <c r="I23" s="11"/>
    </row>
    <row r="24" spans="1:9">
      <c r="A24" s="21">
        <v>17</v>
      </c>
      <c r="B24" s="12"/>
      <c r="C24" s="13"/>
      <c r="D24" s="13" t="s">
        <v>19</v>
      </c>
      <c r="E24" s="13"/>
      <c r="F24" s="14"/>
      <c r="G24" s="9"/>
      <c r="H24" s="29">
        <f>200+200+200+200+200+200+200+200</f>
        <v>1600</v>
      </c>
      <c r="I24" s="11"/>
    </row>
    <row r="25" spans="1:9">
      <c r="A25" s="21">
        <v>18</v>
      </c>
      <c r="B25" s="12"/>
      <c r="C25" s="13"/>
      <c r="D25" s="13" t="s">
        <v>20</v>
      </c>
      <c r="E25" s="13"/>
      <c r="F25" s="14"/>
      <c r="G25" s="9"/>
      <c r="H25" s="29">
        <f>165000+165000</f>
        <v>330000</v>
      </c>
      <c r="I25" s="11"/>
    </row>
    <row r="26" spans="1:9">
      <c r="A26" s="21">
        <v>19</v>
      </c>
      <c r="B26" s="12"/>
      <c r="C26" s="13"/>
      <c r="D26" s="13" t="s">
        <v>21</v>
      </c>
      <c r="E26" s="13"/>
      <c r="F26" s="14"/>
      <c r="G26" s="9"/>
      <c r="H26" s="29">
        <f>600+600</f>
        <v>1200</v>
      </c>
      <c r="I26" s="11"/>
    </row>
    <row r="27" spans="1:9">
      <c r="A27" s="21">
        <v>20</v>
      </c>
      <c r="B27" s="12"/>
      <c r="C27" s="13"/>
      <c r="D27" s="13" t="s">
        <v>22</v>
      </c>
      <c r="E27" s="13"/>
      <c r="F27" s="14"/>
      <c r="G27" s="9"/>
      <c r="H27" s="29">
        <f>1394984</f>
        <v>1394984</v>
      </c>
      <c r="I27" s="11"/>
    </row>
    <row r="28" spans="1:9">
      <c r="A28" s="21">
        <v>21</v>
      </c>
      <c r="B28" s="12"/>
      <c r="C28" s="13"/>
      <c r="D28" s="13" t="s">
        <v>23</v>
      </c>
      <c r="E28" s="13"/>
      <c r="F28" s="14"/>
      <c r="G28" s="9"/>
      <c r="H28" s="29">
        <f>1859065</f>
        <v>1859065</v>
      </c>
      <c r="I28" s="11"/>
    </row>
    <row r="29" spans="1:9">
      <c r="A29" s="21">
        <v>23</v>
      </c>
      <c r="B29" s="12"/>
      <c r="C29" s="13"/>
      <c r="D29" s="13" t="s">
        <v>29</v>
      </c>
      <c r="E29" s="13"/>
      <c r="F29" s="14"/>
      <c r="G29" s="9"/>
      <c r="H29" s="29">
        <f>173056</f>
        <v>173056</v>
      </c>
      <c r="I29" s="11"/>
    </row>
    <row r="30" spans="1:9">
      <c r="A30" s="21">
        <v>24</v>
      </c>
      <c r="B30" s="12"/>
      <c r="C30" s="13"/>
      <c r="D30" s="13" t="s">
        <v>24</v>
      </c>
      <c r="E30" s="13"/>
      <c r="F30" s="14"/>
      <c r="G30" s="9"/>
      <c r="H30" s="29">
        <f>486370</f>
        <v>486370</v>
      </c>
      <c r="I30" s="11"/>
    </row>
    <row r="31" spans="1:9">
      <c r="A31" s="21">
        <v>25</v>
      </c>
      <c r="B31" s="12"/>
      <c r="C31" s="13"/>
      <c r="D31" s="13" t="s">
        <v>25</v>
      </c>
      <c r="E31" s="13"/>
      <c r="F31" s="14"/>
      <c r="G31" s="9"/>
      <c r="H31" s="29">
        <f>303590</f>
        <v>303590</v>
      </c>
      <c r="I31" s="11"/>
    </row>
    <row r="32" spans="1:9">
      <c r="A32" s="21">
        <v>26</v>
      </c>
      <c r="B32" s="12"/>
      <c r="C32" s="13"/>
      <c r="D32" s="13" t="s">
        <v>30</v>
      </c>
      <c r="E32" s="13"/>
      <c r="F32" s="14"/>
      <c r="G32" s="9"/>
      <c r="H32" s="29">
        <f>3000+3500</f>
        <v>6500</v>
      </c>
      <c r="I32" s="11"/>
    </row>
    <row r="33" spans="1:9">
      <c r="A33" s="20">
        <v>27</v>
      </c>
      <c r="B33" s="13"/>
      <c r="C33" s="13"/>
      <c r="D33" s="13" t="s">
        <v>31</v>
      </c>
      <c r="E33" s="13"/>
      <c r="F33" s="14"/>
      <c r="G33" s="10"/>
      <c r="H33" s="29">
        <f>107000</f>
        <v>107000</v>
      </c>
      <c r="I33" s="11"/>
    </row>
    <row r="34" spans="1:9">
      <c r="A34" s="33"/>
      <c r="B34" s="34"/>
      <c r="C34" s="34"/>
      <c r="D34" s="30"/>
      <c r="E34" s="34"/>
      <c r="F34" s="9" t="s">
        <v>26</v>
      </c>
      <c r="G34" s="36"/>
      <c r="H34" s="29">
        <f>SUM(H8:H33)</f>
        <v>6300735</v>
      </c>
      <c r="I34" s="11"/>
    </row>
    <row r="35" spans="1:9">
      <c r="A35" s="33"/>
      <c r="B35" s="34"/>
      <c r="C35" s="34"/>
      <c r="D35" s="30"/>
      <c r="E35" s="34"/>
      <c r="F35" s="31"/>
      <c r="H35" s="35"/>
      <c r="I35" s="31"/>
    </row>
    <row r="37" spans="1:9">
      <c r="F37" s="37"/>
      <c r="G37" s="44" t="s">
        <v>39</v>
      </c>
      <c r="H37" s="45">
        <f>3362750+3265028</f>
        <v>6627778</v>
      </c>
      <c r="I37" s="46"/>
    </row>
    <row r="38" spans="1:9">
      <c r="F38" s="47"/>
      <c r="G38" s="31" t="s">
        <v>38</v>
      </c>
      <c r="H38" s="32">
        <f>43101+162922</f>
        <v>206023</v>
      </c>
      <c r="I38" s="48"/>
    </row>
    <row r="39" spans="1:9">
      <c r="F39" s="22"/>
      <c r="G39" s="52" t="s">
        <v>37</v>
      </c>
      <c r="H39" s="53">
        <f>114806+100440</f>
        <v>215246</v>
      </c>
      <c r="I39" s="54"/>
    </row>
    <row r="40" spans="1:9">
      <c r="F40" s="37"/>
      <c r="G40" s="44"/>
      <c r="H40" s="55">
        <f>SUM(H37:H39)</f>
        <v>7049047</v>
      </c>
      <c r="I40" s="46"/>
    </row>
    <row r="41" spans="1:9">
      <c r="F41" s="47"/>
      <c r="G41" s="56" t="s">
        <v>33</v>
      </c>
      <c r="H41" s="51">
        <f>12930+45326</f>
        <v>58256</v>
      </c>
      <c r="I41" s="48"/>
    </row>
    <row r="42" spans="1:9">
      <c r="F42" s="37" t="s">
        <v>34</v>
      </c>
      <c r="G42" s="44"/>
      <c r="H42" s="55">
        <f>SUM(H40-H41)</f>
        <v>6990791</v>
      </c>
      <c r="I42" s="46"/>
    </row>
    <row r="43" spans="1:9">
      <c r="F43" s="22" t="s">
        <v>35</v>
      </c>
      <c r="G43" s="19"/>
      <c r="H43" s="57">
        <f>6300735</f>
        <v>6300735</v>
      </c>
      <c r="I43" s="54"/>
    </row>
    <row r="44" spans="1:9">
      <c r="F44" s="47" t="s">
        <v>36</v>
      </c>
      <c r="G44" s="31"/>
      <c r="H44" s="51">
        <f>SUM(H42-H43)</f>
        <v>690056</v>
      </c>
      <c r="I44" s="48"/>
    </row>
    <row r="45" spans="1:9">
      <c r="F45" s="47"/>
      <c r="G45" s="31"/>
      <c r="H45" s="31"/>
      <c r="I45" s="48"/>
    </row>
    <row r="46" spans="1:9">
      <c r="F46" s="47"/>
      <c r="G46" s="31"/>
      <c r="H46" s="31"/>
      <c r="I46" s="48"/>
    </row>
    <row r="47" spans="1:9">
      <c r="F47" s="17"/>
      <c r="G47" s="49"/>
      <c r="H47" s="49"/>
      <c r="I47" s="50"/>
    </row>
    <row r="48" spans="1:9">
      <c r="F48" s="30"/>
      <c r="G48" s="30"/>
      <c r="H48" s="30"/>
      <c r="I48" s="3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</dc:creator>
  <cp:lastModifiedBy>Faruk</cp:lastModifiedBy>
  <cp:lastPrinted>2017-11-04T08:49:05Z</cp:lastPrinted>
  <dcterms:created xsi:type="dcterms:W3CDTF">2017-10-24T09:54:47Z</dcterms:created>
  <dcterms:modified xsi:type="dcterms:W3CDTF">2018-06-07T10:30:48Z</dcterms:modified>
</cp:coreProperties>
</file>