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oza_new/Documents/CommoditiesCourse/"/>
    </mc:Choice>
  </mc:AlternateContent>
  <xr:revisionPtr revIDLastSave="0" documentId="8_{2B47E4A4-FC66-B042-9232-3FD8EE229448}" xr6:coauthVersionLast="43" xr6:coauthVersionMax="43" xr10:uidLastSave="{00000000-0000-0000-0000-000000000000}"/>
  <bookViews>
    <workbookView xWindow="640" yWindow="500" windowWidth="28040" windowHeight="16540" xr2:uid="{3DF21F84-0705-6548-AEF0-20B286673098}"/>
  </bookViews>
  <sheets>
    <sheet name="Example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6" i="1"/>
  <c r="E21" i="1"/>
  <c r="J25" i="1"/>
  <c r="J28" i="1"/>
  <c r="M18" i="1" s="1"/>
  <c r="J24" i="1"/>
  <c r="P13" i="1"/>
  <c r="O13" i="1"/>
  <c r="N13" i="1"/>
  <c r="O9" i="1"/>
  <c r="O10" i="1"/>
  <c r="O11" i="1"/>
  <c r="O12" i="1"/>
  <c r="O8" i="1"/>
  <c r="N9" i="1"/>
  <c r="N10" i="1"/>
  <c r="N11" i="1"/>
  <c r="N12" i="1"/>
  <c r="N8" i="1"/>
  <c r="E22" i="1"/>
  <c r="E23" i="1"/>
  <c r="E24" i="1"/>
  <c r="E20" i="1"/>
  <c r="F3" i="1"/>
  <c r="O18" i="1" l="1"/>
  <c r="N18" i="1"/>
  <c r="P18" i="1" s="1"/>
  <c r="E26" i="1"/>
  <c r="E27" i="1"/>
  <c r="M22" i="1" l="1"/>
</calcChain>
</file>

<file path=xl/sharedStrings.xml><?xml version="1.0" encoding="utf-8"?>
<sst xmlns="http://schemas.openxmlformats.org/spreadsheetml/2006/main" count="44" uniqueCount="43">
  <si>
    <t>5 years</t>
  </si>
  <si>
    <t>Nov</t>
  </si>
  <si>
    <t>Dec</t>
  </si>
  <si>
    <t>Jan</t>
  </si>
  <si>
    <t>Feb</t>
  </si>
  <si>
    <t>Mar</t>
  </si>
  <si>
    <t>Year</t>
  </si>
  <si>
    <t>Notional(100,000MMBTU)</t>
  </si>
  <si>
    <t>discount</t>
  </si>
  <si>
    <t>future prices</t>
  </si>
  <si>
    <t>Swap Example</t>
  </si>
  <si>
    <t>months</t>
  </si>
  <si>
    <t>rho</t>
  </si>
  <si>
    <t>Rhoza</t>
  </si>
  <si>
    <t>spread</t>
  </si>
  <si>
    <t>spread vol</t>
  </si>
  <si>
    <t>d1</t>
  </si>
  <si>
    <t>d2</t>
  </si>
  <si>
    <t>N(d1)</t>
  </si>
  <si>
    <t>N(d2)</t>
  </si>
  <si>
    <t xml:space="preserve">Swap Price </t>
  </si>
  <si>
    <t>Spread Option</t>
  </si>
  <si>
    <t>strike K</t>
  </si>
  <si>
    <t>interest rate</t>
  </si>
  <si>
    <t>Time T</t>
  </si>
  <si>
    <t>volatility</t>
  </si>
  <si>
    <t>spread Option Value</t>
  </si>
  <si>
    <t>Inputs</t>
  </si>
  <si>
    <t>Time  dependent Vol</t>
  </si>
  <si>
    <t>Vol</t>
  </si>
  <si>
    <t>Variance</t>
  </si>
  <si>
    <t>Power Price  P</t>
  </si>
  <si>
    <t>Gas Price G</t>
  </si>
  <si>
    <t>G*HR</t>
  </si>
  <si>
    <t>Heat Rate HR</t>
  </si>
  <si>
    <t>P/(HR*G)</t>
  </si>
  <si>
    <t>5 years option</t>
  </si>
  <si>
    <t>4 years option</t>
  </si>
  <si>
    <t>sqrt(v1^2+v2^2-2*v1*v2*rho)</t>
  </si>
  <si>
    <t>Introduction to Commodities Derivatives, MF702</t>
  </si>
  <si>
    <t>Roza Galeeva</t>
  </si>
  <si>
    <t>groza@bu.edu</t>
  </si>
  <si>
    <t>Average 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</si>
</sst>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69" formatCode="0.0000"/>
    <numFmt numFmtId="170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Century"/>
      <family val="1"/>
    </font>
    <font>
      <i/>
      <sz val="14"/>
      <color theme="1"/>
      <name val="Century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0" fontId="1" fillId="2" borderId="0" xfId="1"/>
    <xf numFmtId="0" fontId="2" fillId="2" borderId="0" xfId="1" applyFont="1"/>
    <xf numFmtId="0" fontId="4" fillId="2" borderId="0" xfId="1" applyFont="1"/>
    <xf numFmtId="0" fontId="0" fillId="2" borderId="0" xfId="1" applyFont="1"/>
    <xf numFmtId="170" fontId="4" fillId="0" borderId="0" xfId="0" applyNumberFormat="1" applyFont="1"/>
    <xf numFmtId="0" fontId="4" fillId="0" borderId="0" xfId="0" applyFont="1" applyAlignment="1">
      <alignment wrapText="1"/>
    </xf>
    <xf numFmtId="168" fontId="0" fillId="0" borderId="0" xfId="0" applyNumberFormat="1"/>
    <xf numFmtId="16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2"/>
  </cellXfs>
  <cellStyles count="3">
    <cellStyle name="40% - Accent1" xfId="1" builtinId="3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roza@b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02D8-A29A-4D43-9276-5660F1A65065}">
  <dimension ref="B2:P31"/>
  <sheetViews>
    <sheetView tabSelected="1" topLeftCell="A5" workbookViewId="0">
      <selection activeCell="K19" sqref="K19"/>
    </sheetView>
  </sheetViews>
  <sheetFormatPr baseColWidth="10" defaultRowHeight="16" x14ac:dyDescent="0.2"/>
  <cols>
    <col min="2" max="3" width="15.6640625" customWidth="1"/>
    <col min="6" max="7" width="15.6640625" customWidth="1"/>
    <col min="9" max="9" width="14.33203125" customWidth="1"/>
    <col min="10" max="10" width="19.83203125" customWidth="1"/>
    <col min="11" max="11" width="15.83203125" customWidth="1"/>
    <col min="12" max="12" width="13.6640625" customWidth="1"/>
    <col min="13" max="13" width="11.6640625" bestFit="1" customWidth="1"/>
    <col min="14" max="14" width="12.33203125" bestFit="1" customWidth="1"/>
    <col min="15" max="15" width="11.6640625" bestFit="1" customWidth="1"/>
    <col min="16" max="16" width="15.1640625" customWidth="1"/>
  </cols>
  <sheetData>
    <row r="2" spans="2:16" x14ac:dyDescent="0.2">
      <c r="F2" t="s">
        <v>11</v>
      </c>
    </row>
    <row r="3" spans="2:16" x14ac:dyDescent="0.2">
      <c r="E3" s="2" t="s">
        <v>0</v>
      </c>
      <c r="F3" s="3">
        <f>5*12</f>
        <v>60</v>
      </c>
      <c r="L3" t="s">
        <v>12</v>
      </c>
      <c r="M3" s="3" t="s">
        <v>13</v>
      </c>
    </row>
    <row r="6" spans="2:16" ht="19" x14ac:dyDescent="0.25">
      <c r="B6" s="17" t="s">
        <v>39</v>
      </c>
      <c r="J6" s="6" t="s">
        <v>10</v>
      </c>
    </row>
    <row r="7" spans="2:16" ht="34" x14ac:dyDescent="0.2">
      <c r="B7" s="18" t="s">
        <v>40</v>
      </c>
      <c r="C7" s="19" t="s">
        <v>41</v>
      </c>
      <c r="K7" s="7" t="s">
        <v>7</v>
      </c>
      <c r="L7" s="2" t="s">
        <v>8</v>
      </c>
      <c r="M7" s="2" t="s">
        <v>9</v>
      </c>
    </row>
    <row r="8" spans="2:16" x14ac:dyDescent="0.2">
      <c r="J8" s="9" t="s">
        <v>1</v>
      </c>
      <c r="K8" s="9">
        <v>6</v>
      </c>
      <c r="L8" s="9">
        <v>0.96733999999999998</v>
      </c>
      <c r="M8" s="9">
        <v>4.2</v>
      </c>
      <c r="N8">
        <f>M8*L8*K8</f>
        <v>24.376967999999998</v>
      </c>
      <c r="O8">
        <f>K8*L8</f>
        <v>5.8040399999999996</v>
      </c>
    </row>
    <row r="9" spans="2:16" x14ac:dyDescent="0.2">
      <c r="J9" s="9" t="s">
        <v>2</v>
      </c>
      <c r="K9" s="9">
        <v>6.2</v>
      </c>
      <c r="L9" s="9">
        <v>0.96242000000000005</v>
      </c>
      <c r="M9" s="9">
        <v>4.3</v>
      </c>
      <c r="N9">
        <f t="shared" ref="N9:N12" si="0">M9*L9*K9</f>
        <v>25.6581172</v>
      </c>
      <c r="O9">
        <f t="shared" ref="O9:O12" si="1">K9*L9</f>
        <v>5.9670040000000002</v>
      </c>
    </row>
    <row r="10" spans="2:16" x14ac:dyDescent="0.2">
      <c r="J10" s="9" t="s">
        <v>3</v>
      </c>
      <c r="K10" s="9">
        <v>6.2</v>
      </c>
      <c r="L10" s="9">
        <v>0.95752999999999999</v>
      </c>
      <c r="M10" s="9">
        <v>4.5</v>
      </c>
      <c r="N10">
        <f t="shared" si="0"/>
        <v>26.715087</v>
      </c>
      <c r="O10">
        <f t="shared" si="1"/>
        <v>5.9366859999999999</v>
      </c>
    </row>
    <row r="11" spans="2:16" x14ac:dyDescent="0.2">
      <c r="J11" s="9" t="s">
        <v>4</v>
      </c>
      <c r="K11" s="9">
        <v>5.6</v>
      </c>
      <c r="L11" s="9">
        <v>0.95313000000000003</v>
      </c>
      <c r="M11" s="9">
        <v>5.0999999999999996</v>
      </c>
      <c r="N11">
        <f t="shared" si="0"/>
        <v>27.221392799999997</v>
      </c>
      <c r="O11">
        <f t="shared" si="1"/>
        <v>5.3375279999999998</v>
      </c>
    </row>
    <row r="12" spans="2:16" ht="19" x14ac:dyDescent="0.25">
      <c r="J12" s="9" t="s">
        <v>5</v>
      </c>
      <c r="K12" s="9">
        <v>6.2</v>
      </c>
      <c r="L12" s="9">
        <v>0.94828999999999997</v>
      </c>
      <c r="M12" s="9">
        <v>5</v>
      </c>
      <c r="N12">
        <f t="shared" si="0"/>
        <v>29.396989999999999</v>
      </c>
      <c r="O12">
        <f t="shared" si="1"/>
        <v>5.8793980000000001</v>
      </c>
      <c r="P12" s="6" t="s">
        <v>20</v>
      </c>
    </row>
    <row r="13" spans="2:16" ht="19" x14ac:dyDescent="0.25">
      <c r="C13" s="7"/>
      <c r="F13" s="1"/>
      <c r="N13">
        <f>SUM(N8:N12)</f>
        <v>133.36855499999999</v>
      </c>
      <c r="O13">
        <f>SUM(O8:O12)</f>
        <v>28.924655999999999</v>
      </c>
      <c r="P13" s="13">
        <f>N13/O13</f>
        <v>4.6108951131519076</v>
      </c>
    </row>
    <row r="15" spans="2:16" x14ac:dyDescent="0.2">
      <c r="I15" s="3" t="s">
        <v>21</v>
      </c>
    </row>
    <row r="16" spans="2:16" ht="19" x14ac:dyDescent="0.25">
      <c r="I16" s="11" t="s">
        <v>27</v>
      </c>
    </row>
    <row r="17" spans="2:16" x14ac:dyDescent="0.2">
      <c r="I17" s="9" t="s">
        <v>14</v>
      </c>
      <c r="J17" s="9"/>
      <c r="K17" s="9" t="s">
        <v>25</v>
      </c>
      <c r="L17" s="9" t="s">
        <v>12</v>
      </c>
      <c r="M17" t="s">
        <v>16</v>
      </c>
      <c r="N17" t="s">
        <v>17</v>
      </c>
      <c r="O17" t="s">
        <v>18</v>
      </c>
      <c r="P17" t="s">
        <v>19</v>
      </c>
    </row>
    <row r="18" spans="2:16" x14ac:dyDescent="0.2">
      <c r="C18" s="9" t="s">
        <v>28</v>
      </c>
      <c r="D18" s="9"/>
      <c r="E18" s="9"/>
      <c r="I18" s="12" t="s">
        <v>31</v>
      </c>
      <c r="J18" s="10">
        <v>24</v>
      </c>
      <c r="K18" s="10">
        <v>0.4</v>
      </c>
      <c r="L18" s="10">
        <v>0.9</v>
      </c>
      <c r="M18" s="16">
        <f>(LOG(J25)+1/2*J28^2*J23)/(J28*SQRT(J23))</f>
        <v>7.1756125075473243E-2</v>
      </c>
      <c r="N18" s="16">
        <f>M18-J28*SQRT(J23)</f>
        <v>-0.15185067267450569</v>
      </c>
      <c r="O18" s="16">
        <f>NORMSDIST(M18)</f>
        <v>0.52860200505846899</v>
      </c>
      <c r="P18" s="16">
        <f>NORMSDIST(N18)</f>
        <v>0.43965235725022583</v>
      </c>
    </row>
    <row r="19" spans="2:16" x14ac:dyDescent="0.2">
      <c r="C19" s="9" t="s">
        <v>6</v>
      </c>
      <c r="D19" s="9" t="s">
        <v>29</v>
      </c>
      <c r="E19" s="9" t="s">
        <v>30</v>
      </c>
      <c r="I19" s="12" t="s">
        <v>32</v>
      </c>
      <c r="J19" s="10">
        <v>3.5</v>
      </c>
      <c r="K19" s="10">
        <v>0.5</v>
      </c>
      <c r="L19" s="10"/>
    </row>
    <row r="20" spans="2:16" x14ac:dyDescent="0.2">
      <c r="C20" s="9">
        <v>1</v>
      </c>
      <c r="D20" s="9">
        <v>0.2</v>
      </c>
      <c r="E20" s="9">
        <f>D20^2*C20</f>
        <v>4.0000000000000008E-2</v>
      </c>
      <c r="I20" s="12" t="s">
        <v>34</v>
      </c>
      <c r="J20" s="10">
        <v>7</v>
      </c>
    </row>
    <row r="21" spans="2:16" x14ac:dyDescent="0.2">
      <c r="C21" s="9">
        <v>2</v>
      </c>
      <c r="D21" s="9">
        <v>0.25</v>
      </c>
      <c r="E21" s="9">
        <f>D21^2*(C21-C20)</f>
        <v>6.25E-2</v>
      </c>
      <c r="I21" s="9" t="s">
        <v>22</v>
      </c>
      <c r="J21" s="10">
        <v>0</v>
      </c>
    </row>
    <row r="22" spans="2:16" ht="19" x14ac:dyDescent="0.25">
      <c r="C22" s="9">
        <v>3</v>
      </c>
      <c r="D22" s="9">
        <v>0.3</v>
      </c>
      <c r="E22" s="9">
        <f t="shared" ref="E22:E24" si="2">D22^2*(C22-C21)</f>
        <v>0.09</v>
      </c>
      <c r="I22" s="9" t="s">
        <v>23</v>
      </c>
      <c r="J22" s="10">
        <v>0</v>
      </c>
      <c r="L22" s="6" t="s">
        <v>26</v>
      </c>
      <c r="M22" s="13">
        <f>J18*O18-J24*P18</f>
        <v>1.9149653687727231</v>
      </c>
    </row>
    <row r="23" spans="2:16" x14ac:dyDescent="0.2">
      <c r="C23" s="9">
        <v>4</v>
      </c>
      <c r="D23" s="9">
        <v>0.4</v>
      </c>
      <c r="E23" s="9">
        <f t="shared" si="2"/>
        <v>0.16000000000000003</v>
      </c>
      <c r="I23" s="9" t="s">
        <v>24</v>
      </c>
      <c r="J23" s="10">
        <v>1</v>
      </c>
    </row>
    <row r="24" spans="2:16" x14ac:dyDescent="0.2">
      <c r="C24" s="9">
        <v>5</v>
      </c>
      <c r="D24" s="9">
        <v>0.5</v>
      </c>
      <c r="E24" s="9">
        <f t="shared" si="2"/>
        <v>0.25</v>
      </c>
      <c r="I24" s="9" t="s">
        <v>33</v>
      </c>
      <c r="J24">
        <f>7*3.5</f>
        <v>24.5</v>
      </c>
    </row>
    <row r="25" spans="2:16" x14ac:dyDescent="0.2">
      <c r="I25" t="s">
        <v>35</v>
      </c>
      <c r="J25">
        <f>J18/J24</f>
        <v>0.97959183673469385</v>
      </c>
    </row>
    <row r="26" spans="2:16" ht="20" x14ac:dyDescent="0.25">
      <c r="B26" s="14" t="s">
        <v>42</v>
      </c>
      <c r="C26" t="s">
        <v>36</v>
      </c>
      <c r="D26" s="8">
        <f>SQRT(E26/C24)</f>
        <v>0.34713109915419565</v>
      </c>
      <c r="E26">
        <f>SUM(E20:E24)</f>
        <v>0.60250000000000004</v>
      </c>
    </row>
    <row r="27" spans="2:16" x14ac:dyDescent="0.2">
      <c r="C27" t="s">
        <v>37</v>
      </c>
      <c r="D27" s="8">
        <f>SQRT(E27/C23)</f>
        <v>0.29685855217594792</v>
      </c>
      <c r="E27">
        <f>SUM(E20:E23)</f>
        <v>0.35250000000000004</v>
      </c>
    </row>
    <row r="28" spans="2:16" x14ac:dyDescent="0.2">
      <c r="I28" s="2" t="s">
        <v>15</v>
      </c>
      <c r="J28" s="15">
        <f>SQRT(K18^2+K19^2-2*L18*K18*K19)</f>
        <v>0.22360679774997894</v>
      </c>
    </row>
    <row r="31" spans="2:16" x14ac:dyDescent="0.2">
      <c r="E31" s="4"/>
      <c r="F31" s="5"/>
      <c r="I31" t="s">
        <v>38</v>
      </c>
    </row>
  </sheetData>
  <hyperlinks>
    <hyperlink ref="C7" r:id="rId1" xr:uid="{494F1495-7A52-F047-A469-46F72E2E32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Slavov</dc:creator>
  <cp:lastModifiedBy>Stoyan Slavov</cp:lastModifiedBy>
  <dcterms:created xsi:type="dcterms:W3CDTF">2020-12-02T01:18:27Z</dcterms:created>
  <dcterms:modified xsi:type="dcterms:W3CDTF">2020-12-03T15:00:14Z</dcterms:modified>
</cp:coreProperties>
</file>