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Courses\772\HWs\3\"/>
    </mc:Choice>
  </mc:AlternateContent>
  <xr:revisionPtr revIDLastSave="0" documentId="13_ncr:1_{7F15AEE3-67E3-4BBC-AC05-7674C20A4A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" sheetId="2" r:id="rId1"/>
    <sheet name="Q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2" l="1"/>
  <c r="E15" i="2"/>
  <c r="E16" i="2"/>
  <c r="E17" i="2" s="1"/>
  <c r="E18" i="2" s="1"/>
  <c r="E19" i="2" s="1"/>
  <c r="E14" i="2"/>
  <c r="D15" i="2" l="1"/>
  <c r="E21" i="2" s="1"/>
  <c r="D17" i="2"/>
  <c r="D16" i="2"/>
  <c r="D14" i="2"/>
  <c r="H15" i="1"/>
  <c r="E15" i="1"/>
  <c r="H29" i="1"/>
  <c r="D20" i="2"/>
  <c r="D19" i="2"/>
  <c r="D18" i="2"/>
  <c r="C20" i="2"/>
  <c r="I23" i="1"/>
  <c r="G25" i="1" l="1"/>
  <c r="F25" i="1" l="1"/>
  <c r="I25" i="1" s="1"/>
  <c r="F27" i="1"/>
  <c r="G27" i="1" s="1"/>
  <c r="I27" i="1" s="1"/>
  <c r="F26" i="1"/>
  <c r="G26" i="1" s="1"/>
  <c r="I26" i="1" s="1"/>
  <c r="F24" i="1"/>
  <c r="G24" i="1" s="1"/>
  <c r="I24" i="1" s="1"/>
  <c r="F23" i="1"/>
  <c r="G23" i="1"/>
  <c r="F17" i="1"/>
  <c r="G17" i="1" s="1"/>
  <c r="I17" i="1" s="1"/>
  <c r="H21" i="1" s="1"/>
  <c r="E8" i="2"/>
  <c r="F8" i="2" s="1"/>
  <c r="C19" i="2" s="1"/>
  <c r="F7" i="2"/>
  <c r="C17" i="2" s="1"/>
  <c r="E7" i="2"/>
  <c r="E6" i="2"/>
  <c r="E5" i="2"/>
  <c r="F5" i="2" s="1"/>
  <c r="C14" i="2" s="1"/>
  <c r="H24" i="1"/>
  <c r="H25" i="1"/>
  <c r="H26" i="1"/>
  <c r="H27" i="1"/>
  <c r="H23" i="1"/>
  <c r="I18" i="1"/>
  <c r="I19" i="1"/>
  <c r="H18" i="1"/>
  <c r="H19" i="1"/>
  <c r="H17" i="1"/>
  <c r="G18" i="1"/>
  <c r="G19" i="1"/>
  <c r="F18" i="1"/>
  <c r="F19" i="1"/>
  <c r="C18" i="2" l="1"/>
  <c r="F6" i="2"/>
  <c r="C16" i="2" l="1"/>
  <c r="C15" i="2"/>
  <c r="H14" i="1" l="1"/>
  <c r="H13" i="1"/>
  <c r="H12" i="1"/>
  <c r="H8" i="1"/>
  <c r="H9" i="1"/>
  <c r="H10" i="1"/>
  <c r="H11" i="1"/>
  <c r="H7" i="1"/>
  <c r="G14" i="1"/>
  <c r="G13" i="1"/>
  <c r="G12" i="1"/>
  <c r="G8" i="1"/>
  <c r="G9" i="1"/>
  <c r="G7" i="1"/>
  <c r="F13" i="1"/>
  <c r="F14" i="1" s="1"/>
  <c r="F12" i="1"/>
  <c r="F8" i="1"/>
  <c r="F9" i="1"/>
  <c r="F10" i="1"/>
  <c r="F11" i="1"/>
  <c r="F7" i="1"/>
  <c r="E14" i="1"/>
  <c r="E13" i="1"/>
  <c r="E12" i="1"/>
  <c r="E9" i="1"/>
  <c r="E8" i="1"/>
  <c r="E7" i="1"/>
</calcChain>
</file>

<file path=xl/sharedStrings.xml><?xml version="1.0" encoding="utf-8"?>
<sst xmlns="http://schemas.openxmlformats.org/spreadsheetml/2006/main" count="47" uniqueCount="30">
  <si>
    <t>Coupon Rate</t>
    <phoneticPr fontId="0" type="noConversion"/>
  </si>
  <si>
    <t>Yield of 3Y Bond</t>
    <phoneticPr fontId="0" type="noConversion"/>
  </si>
  <si>
    <t>Yield of 5Y Bond</t>
    <phoneticPr fontId="0" type="noConversion"/>
  </si>
  <si>
    <t>Risk-free Rate</t>
    <phoneticPr fontId="0" type="noConversion"/>
  </si>
  <si>
    <t>Recovery Rate</t>
    <phoneticPr fontId="0" type="noConversion"/>
  </si>
  <si>
    <t>Inputs</t>
    <phoneticPr fontId="0" type="noConversion"/>
  </si>
  <si>
    <t>Year</t>
    <phoneticPr fontId="0" type="noConversion"/>
  </si>
  <si>
    <t>Price of 5Y Corporate Bond</t>
    <phoneticPr fontId="0" type="noConversion"/>
  </si>
  <si>
    <t>Price of 3Y Risk-free Bond</t>
    <phoneticPr fontId="0" type="noConversion"/>
  </si>
  <si>
    <t>Price of 5Y Risk-free Bond</t>
    <phoneticPr fontId="0" type="noConversion"/>
  </si>
  <si>
    <t>Price of 3Y Corporate Bond</t>
  </si>
  <si>
    <t>Total Coupon</t>
  </si>
  <si>
    <t>PV of notional</t>
  </si>
  <si>
    <t>P</t>
  </si>
  <si>
    <t>Def.Prob</t>
    <phoneticPr fontId="0" type="noConversion"/>
  </si>
  <si>
    <t>Default Free Value</t>
    <phoneticPr fontId="0" type="noConversion"/>
  </si>
  <si>
    <t>Loss</t>
    <phoneticPr fontId="0" type="noConversion"/>
  </si>
  <si>
    <t>PV of Expected Loss</t>
    <phoneticPr fontId="0" type="noConversion"/>
  </si>
  <si>
    <t>Q1</t>
  </si>
  <si>
    <t>Q2</t>
  </si>
  <si>
    <t>Expected loss</t>
  </si>
  <si>
    <t>Discount Factor</t>
  </si>
  <si>
    <t>CDS spread bps</t>
  </si>
  <si>
    <t>RR</t>
  </si>
  <si>
    <t>λavg</t>
  </si>
  <si>
    <t>λforward</t>
  </si>
  <si>
    <t>Conditional Survival Prob</t>
  </si>
  <si>
    <t>Unconditional Default Probability between 2 and 4 years</t>
    <phoneticPr fontId="0" type="noConversion"/>
  </si>
  <si>
    <t>HR</t>
  </si>
  <si>
    <t>Unconditional Survive 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</si>
</sst>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"/>
    <numFmt numFmtId="166" formatCode="0.000_);[Red]\(0.000\)"/>
    <numFmt numFmtId="167" formatCode="0.0000_);[Red]\(0.0000\)"/>
    <numFmt numFmtId="168" formatCode="0.0000_ "/>
  </numFmts>
  <fonts count="1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4"/>
      <charset val="134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lgerian"/>
      <family val="5"/>
    </font>
    <font>
      <sz val="11"/>
      <color rgb="FFFF0000"/>
      <name val="Calibri"/>
      <family val="2"/>
      <scheme val="minor"/>
    </font>
    <font>
      <b/>
      <sz val="11"/>
      <color theme="1"/>
      <name val="等线 (正文)"/>
      <family val="3"/>
      <charset val="134"/>
    </font>
    <font>
      <sz val="11"/>
      <color theme="1"/>
      <name val="Calibri"/>
      <family val="3"/>
      <charset val="134"/>
      <scheme val="minor"/>
    </font>
    <font>
      <sz val="12"/>
      <color theme="1"/>
      <name val="Times New Roman"/>
      <family val="1"/>
    </font>
    <font>
      <sz val="11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0" xfId="0" applyFont="1" applyFill="1"/>
    <xf numFmtId="0" fontId="1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166" fontId="9" fillId="0" borderId="4" xfId="0" applyNumberFormat="1" applyFont="1" applyBorder="1" applyAlignment="1">
      <alignment horizontal="center"/>
    </xf>
    <xf numFmtId="167" fontId="9" fillId="0" borderId="5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7" fontId="9" fillId="0" borderId="7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166" fontId="9" fillId="0" borderId="9" xfId="0" applyNumberFormat="1" applyFont="1" applyBorder="1" applyAlignment="1">
      <alignment horizontal="center"/>
    </xf>
    <xf numFmtId="167" fontId="9" fillId="0" borderId="10" xfId="0" applyNumberFormat="1" applyFont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168" fontId="7" fillId="3" borderId="11" xfId="0" applyNumberFormat="1" applyFont="1" applyFill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6" borderId="12" xfId="0" applyFill="1" applyBorder="1"/>
    <xf numFmtId="0" fontId="0" fillId="6" borderId="13" xfId="0" applyFill="1" applyBorder="1"/>
    <xf numFmtId="167" fontId="0" fillId="0" borderId="0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Fill="1" applyBorder="1" applyAlignment="1">
      <alignment horizontal="center"/>
    </xf>
    <xf numFmtId="167" fontId="0" fillId="0" borderId="20" xfId="0" applyNumberFormat="1" applyBorder="1" applyAlignment="1">
      <alignment horizontal="center"/>
    </xf>
    <xf numFmtId="168" fontId="5" fillId="0" borderId="16" xfId="0" applyNumberFormat="1" applyFont="1" applyBorder="1" applyAlignment="1">
      <alignment horizontal="center"/>
    </xf>
    <xf numFmtId="168" fontId="5" fillId="0" borderId="18" xfId="0" applyNumberFormat="1" applyFont="1" applyBorder="1" applyAlignment="1">
      <alignment horizontal="center"/>
    </xf>
    <xf numFmtId="165" fontId="5" fillId="0" borderId="2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944C-DE7B-4B46-86B5-4A1116D0830B}">
  <dimension ref="B4:F21"/>
  <sheetViews>
    <sheetView tabSelected="1" workbookViewId="0">
      <selection activeCell="H15" sqref="H15"/>
    </sheetView>
  </sheetViews>
  <sheetFormatPr defaultRowHeight="14.4"/>
  <cols>
    <col min="3" max="3" width="16.6640625" bestFit="1" customWidth="1"/>
    <col min="4" max="4" width="23.44140625" bestFit="1" customWidth="1"/>
    <col min="5" max="5" width="24.5546875" bestFit="1" customWidth="1"/>
    <col min="6" max="6" width="26" bestFit="1" customWidth="1"/>
  </cols>
  <sheetData>
    <row r="4" spans="2:6" ht="15.6" thickBot="1">
      <c r="B4" s="13" t="s">
        <v>6</v>
      </c>
      <c r="C4" s="13" t="s">
        <v>22</v>
      </c>
      <c r="D4" s="13" t="s">
        <v>23</v>
      </c>
      <c r="E4" s="13" t="s">
        <v>24</v>
      </c>
      <c r="F4" s="13" t="s">
        <v>25</v>
      </c>
    </row>
    <row r="5" spans="2:6">
      <c r="B5" s="14">
        <v>1</v>
      </c>
      <c r="C5" s="15">
        <v>5.0000000000000001E-3</v>
      </c>
      <c r="D5" s="15">
        <v>0.5</v>
      </c>
      <c r="E5" s="16">
        <f>C5/(1-D5)</f>
        <v>0.01</v>
      </c>
      <c r="F5" s="17">
        <f>E5</f>
        <v>0.01</v>
      </c>
    </row>
    <row r="6" spans="2:6">
      <c r="B6" s="18">
        <v>3</v>
      </c>
      <c r="C6" s="19">
        <v>7.4999999999999997E-3</v>
      </c>
      <c r="D6" s="19">
        <v>0.5</v>
      </c>
      <c r="E6" s="20">
        <f t="shared" ref="E6:E7" si="0">C6/(1-D6)</f>
        <v>1.4999999999999999E-2</v>
      </c>
      <c r="F6" s="21">
        <f>(E6*B6-E5*B5)/(B6-B5)</f>
        <v>1.7499999999999998E-2</v>
      </c>
    </row>
    <row r="7" spans="2:6">
      <c r="B7" s="18">
        <v>5</v>
      </c>
      <c r="C7" s="19">
        <v>8.0000000000000002E-3</v>
      </c>
      <c r="D7" s="19">
        <v>0.5</v>
      </c>
      <c r="E7" s="20">
        <f t="shared" si="0"/>
        <v>1.6E-2</v>
      </c>
      <c r="F7" s="21">
        <f t="shared" ref="F7:F8" si="1">(E7*B7-E6*B6)/(B7-B6)</f>
        <v>1.7500000000000002E-2</v>
      </c>
    </row>
    <row r="8" spans="2:6" ht="15" thickBot="1">
      <c r="B8" s="22">
        <v>7</v>
      </c>
      <c r="C8" s="23">
        <v>8.9999999999999993E-3</v>
      </c>
      <c r="D8" s="23">
        <v>0.5</v>
      </c>
      <c r="E8" s="24">
        <f>C8/(1-D8)</f>
        <v>1.7999999999999999E-2</v>
      </c>
      <c r="F8" s="25">
        <f t="shared" si="1"/>
        <v>2.3E-2</v>
      </c>
    </row>
    <row r="12" spans="2:6" ht="16.2" thickBot="1">
      <c r="B12" s="26" t="s">
        <v>6</v>
      </c>
      <c r="C12" s="26" t="s">
        <v>28</v>
      </c>
      <c r="D12" s="26" t="s">
        <v>26</v>
      </c>
      <c r="E12" s="26" t="s">
        <v>29</v>
      </c>
      <c r="F12" s="29"/>
    </row>
    <row r="13" spans="2:6">
      <c r="B13" s="33">
        <v>0</v>
      </c>
      <c r="C13" s="34"/>
      <c r="D13" s="38">
        <v>1</v>
      </c>
      <c r="E13">
        <v>1</v>
      </c>
      <c r="F13" s="28"/>
    </row>
    <row r="14" spans="2:6">
      <c r="B14" s="35">
        <v>1</v>
      </c>
      <c r="C14" s="32">
        <f>F5</f>
        <v>0.01</v>
      </c>
      <c r="D14" s="39">
        <f>EXP(-SUM(C14))</f>
        <v>0.99004983374916811</v>
      </c>
      <c r="E14">
        <f>D14*E13</f>
        <v>0.99004983374916811</v>
      </c>
      <c r="F14" s="28"/>
    </row>
    <row r="15" spans="2:6">
      <c r="B15" s="35">
        <v>2</v>
      </c>
      <c r="C15" s="32">
        <f>F6</f>
        <v>1.7499999999999998E-2</v>
      </c>
      <c r="D15" s="39">
        <f>EXP(-SUM(C14:C15))</f>
        <v>0.972874682553454</v>
      </c>
      <c r="E15">
        <f t="shared" ref="E15:E20" si="2">D15*E14</f>
        <v>0.96319441772082182</v>
      </c>
      <c r="F15" s="28"/>
    </row>
    <row r="16" spans="2:6">
      <c r="B16" s="35">
        <v>3</v>
      </c>
      <c r="C16" s="32">
        <f>F6</f>
        <v>1.7499999999999998E-2</v>
      </c>
      <c r="D16" s="39">
        <f>EXP(-SUM(C14:C16))</f>
        <v>0.95599748183309996</v>
      </c>
      <c r="E16">
        <f t="shared" si="2"/>
        <v>0.92081143785680464</v>
      </c>
      <c r="F16" s="28"/>
    </row>
    <row r="17" spans="2:6">
      <c r="B17" s="35">
        <v>4</v>
      </c>
      <c r="C17" s="32">
        <f>F7</f>
        <v>1.7500000000000002E-2</v>
      </c>
      <c r="D17" s="39">
        <f>EXP(-SUM(C14:C17))</f>
        <v>0.93941306281347581</v>
      </c>
      <c r="E17">
        <f t="shared" si="2"/>
        <v>0.86502229311074141</v>
      </c>
      <c r="F17" s="28"/>
    </row>
    <row r="18" spans="2:6">
      <c r="B18" s="35">
        <v>5</v>
      </c>
      <c r="C18" s="32">
        <f>F7</f>
        <v>1.7500000000000002E-2</v>
      </c>
      <c r="D18" s="39">
        <f>EXP(-SUM(C14:C18))</f>
        <v>0.92311634638663576</v>
      </c>
      <c r="E18">
        <f t="shared" si="2"/>
        <v>0.79851621875937717</v>
      </c>
      <c r="F18" s="28"/>
    </row>
    <row r="19" spans="2:6">
      <c r="B19" s="35">
        <v>6</v>
      </c>
      <c r="C19" s="32">
        <f>F8</f>
        <v>2.3E-2</v>
      </c>
      <c r="D19" s="39">
        <f>EXP(-SUM(C14:C19))</f>
        <v>0.90212697348151649</v>
      </c>
      <c r="E19">
        <f t="shared" si="2"/>
        <v>0.72036301970530148</v>
      </c>
      <c r="F19" s="28"/>
    </row>
    <row r="20" spans="2:6" ht="15" thickBot="1">
      <c r="B20" s="36">
        <v>7</v>
      </c>
      <c r="C20" s="37">
        <f>0.023</f>
        <v>2.3E-2</v>
      </c>
      <c r="D20" s="40">
        <f>EXP(-SUM(C14:C20))</f>
        <v>0.88161484678341606</v>
      </c>
      <c r="E20">
        <f>D20*E19</f>
        <v>0.63508273324592823</v>
      </c>
    </row>
    <row r="21" spans="2:6" ht="15" thickBot="1">
      <c r="B21" s="30" t="s">
        <v>27</v>
      </c>
      <c r="C21" s="30"/>
      <c r="D21" s="31"/>
      <c r="E21" s="27">
        <f>D15-D17</f>
        <v>3.3461619739978188E-2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I29"/>
  <sheetViews>
    <sheetView topLeftCell="A4" workbookViewId="0">
      <selection activeCell="I11" sqref="I11"/>
    </sheetView>
  </sheetViews>
  <sheetFormatPr defaultRowHeight="14.4"/>
  <cols>
    <col min="4" max="4" width="12.5546875" bestFit="1" customWidth="1"/>
    <col min="5" max="6" width="23.88671875" bestFit="1" customWidth="1"/>
    <col min="7" max="8" width="22.77734375" bestFit="1" customWidth="1"/>
    <col min="9" max="9" width="17.88671875" bestFit="1" customWidth="1"/>
  </cols>
  <sheetData>
    <row r="3" spans="4:9">
      <c r="D3" s="11"/>
      <c r="E3" s="11" t="s">
        <v>0</v>
      </c>
      <c r="F3" s="11" t="s">
        <v>1</v>
      </c>
      <c r="G3" s="11" t="s">
        <v>2</v>
      </c>
      <c r="H3" s="11" t="s">
        <v>3</v>
      </c>
      <c r="I3" s="11" t="s">
        <v>4</v>
      </c>
    </row>
    <row r="4" spans="4:9">
      <c r="D4" s="1" t="s">
        <v>5</v>
      </c>
      <c r="E4" s="2">
        <v>0.05</v>
      </c>
      <c r="F4" s="2">
        <v>0.06</v>
      </c>
      <c r="G4" s="3">
        <v>6.5000000000000002E-2</v>
      </c>
      <c r="H4" s="2">
        <v>0.04</v>
      </c>
      <c r="I4" s="2">
        <v>0.4</v>
      </c>
    </row>
    <row r="6" spans="4:9">
      <c r="D6" s="12" t="s">
        <v>6</v>
      </c>
      <c r="E6" s="12" t="s">
        <v>10</v>
      </c>
      <c r="F6" s="12" t="s">
        <v>7</v>
      </c>
      <c r="G6" s="12" t="s">
        <v>8</v>
      </c>
      <c r="H6" s="12" t="s">
        <v>9</v>
      </c>
    </row>
    <row r="7" spans="4:9">
      <c r="D7" s="6">
        <v>1</v>
      </c>
      <c r="E7" s="7">
        <f>$E$4*EXP(-$F$4*D7)</f>
        <v>4.708822667921244E-2</v>
      </c>
      <c r="F7" s="7">
        <f>$E$4*EXP(-$G$4*D7)</f>
        <v>4.6853373168870172E-2</v>
      </c>
      <c r="G7" s="7">
        <f>$E$4*EXP(-$H$4*D7)</f>
        <v>4.803947195761616E-2</v>
      </c>
      <c r="H7" s="7">
        <f>$E$4*EXP(-$H$4*D7)</f>
        <v>4.803947195761616E-2</v>
      </c>
    </row>
    <row r="8" spans="4:9">
      <c r="D8" s="6">
        <v>2</v>
      </c>
      <c r="E8" s="7">
        <f>$E$4*EXP(-$F$4*D8)</f>
        <v>4.4346021835857875E-2</v>
      </c>
      <c r="F8" s="7">
        <f t="shared" ref="F8:F11" si="0">$E$4*EXP(-$G$4*D8)</f>
        <v>4.3904771546028065E-2</v>
      </c>
      <c r="G8" s="7">
        <f t="shared" ref="G8:G9" si="1">$E$4*EXP(-$H$4*D8)</f>
        <v>4.6155817319331792E-2</v>
      </c>
      <c r="H8" s="7">
        <f t="shared" ref="H8:H11" si="2">$E$4*EXP(-$H$4*D8)</f>
        <v>4.6155817319331792E-2</v>
      </c>
    </row>
    <row r="9" spans="4:9">
      <c r="D9" s="6">
        <v>3</v>
      </c>
      <c r="E9" s="7">
        <f>$E$4*EXP(-$F$4*D9)</f>
        <v>4.17635105705636E-2</v>
      </c>
      <c r="F9" s="7">
        <f t="shared" si="0"/>
        <v>4.1141732902800925E-2</v>
      </c>
      <c r="G9" s="7">
        <f t="shared" si="1"/>
        <v>4.4346021835857875E-2</v>
      </c>
      <c r="H9" s="7">
        <f t="shared" si="2"/>
        <v>4.4346021835857875E-2</v>
      </c>
    </row>
    <row r="10" spans="4:9">
      <c r="D10" s="6">
        <v>4</v>
      </c>
      <c r="E10" s="7"/>
      <c r="F10" s="7">
        <f t="shared" si="0"/>
        <v>3.8552579290178315E-2</v>
      </c>
      <c r="G10" s="7"/>
      <c r="H10" s="7">
        <f t="shared" si="2"/>
        <v>4.2607189448310573E-2</v>
      </c>
    </row>
    <row r="11" spans="4:9">
      <c r="D11" s="6">
        <v>5</v>
      </c>
      <c r="E11" s="7"/>
      <c r="F11" s="7">
        <f t="shared" si="0"/>
        <v>3.6126367682103609E-2</v>
      </c>
      <c r="G11" s="7"/>
      <c r="H11" s="7">
        <f t="shared" si="2"/>
        <v>4.0936537653899097E-2</v>
      </c>
    </row>
    <row r="12" spans="4:9">
      <c r="D12" s="6" t="s">
        <v>11</v>
      </c>
      <c r="E12" s="7">
        <f>SUM(E7:E9)</f>
        <v>0.13319775908563392</v>
      </c>
      <c r="F12" s="7">
        <f>SUM(F7:F11)</f>
        <v>0.20657882458998109</v>
      </c>
      <c r="G12" s="7">
        <f>SUM(G7:G9)</f>
        <v>0.13854131111280582</v>
      </c>
      <c r="H12" s="7">
        <f>SUM(H7:H11)</f>
        <v>0.22208503821501549</v>
      </c>
      <c r="I12" s="5"/>
    </row>
    <row r="13" spans="4:9">
      <c r="D13" s="6" t="s">
        <v>12</v>
      </c>
      <c r="E13" s="7">
        <f>EXP(-F4*D9)</f>
        <v>0.835270211411272</v>
      </c>
      <c r="F13" s="7">
        <f>EXP(-G4*D11)</f>
        <v>0.72252735364207221</v>
      </c>
      <c r="G13" s="7">
        <f>EXP(-H4*D9)</f>
        <v>0.88692043671715748</v>
      </c>
      <c r="H13" s="7">
        <f>EXP(-D11*H4)</f>
        <v>0.81873075307798182</v>
      </c>
    </row>
    <row r="14" spans="4:9">
      <c r="D14" s="6" t="s">
        <v>13</v>
      </c>
      <c r="E14" s="7">
        <f>SUM(E12:E13)</f>
        <v>0.96846797049690592</v>
      </c>
      <c r="F14" s="7">
        <f>SUM(F12:F13)</f>
        <v>0.92910617823205333</v>
      </c>
      <c r="G14" s="7">
        <f>SUM(G12:G13)</f>
        <v>1.0254617478299632</v>
      </c>
      <c r="H14" s="7">
        <f>SUM(H12:H13)</f>
        <v>1.0408157912929974</v>
      </c>
    </row>
    <row r="15" spans="4:9">
      <c r="D15" s="6" t="s">
        <v>20</v>
      </c>
      <c r="E15" s="8">
        <f>G14-E14</f>
        <v>5.6993777333057327E-2</v>
      </c>
      <c r="F15" s="6"/>
      <c r="H15" s="8">
        <f>H14-F14</f>
        <v>0.11170961306094407</v>
      </c>
    </row>
    <row r="16" spans="4:9">
      <c r="D16" s="4" t="s">
        <v>6</v>
      </c>
      <c r="E16" s="4" t="s">
        <v>14</v>
      </c>
      <c r="F16" s="4" t="s">
        <v>15</v>
      </c>
      <c r="G16" s="4" t="s">
        <v>16</v>
      </c>
      <c r="H16" s="4" t="s">
        <v>21</v>
      </c>
      <c r="I16" s="4" t="s">
        <v>17</v>
      </c>
    </row>
    <row r="17" spans="4:9">
      <c r="D17" s="6">
        <v>0.5</v>
      </c>
      <c r="E17" s="6" t="s">
        <v>18</v>
      </c>
      <c r="F17" s="7">
        <f>G7*EXP($H$4*D17)+G8*EXP($H$4*D17)+G9*EXP($H$4*D17)+$G$13*EXP($H$4*D17)</f>
        <v>1.0461774492823077</v>
      </c>
      <c r="G17" s="7">
        <f>F17-$I$4</f>
        <v>0.64617744928230769</v>
      </c>
      <c r="H17" s="7">
        <f>EXP(-$H$4*D17)</f>
        <v>0.98019867330675525</v>
      </c>
      <c r="I17" s="7">
        <f>H17*G17</f>
        <v>0.63338227850726114</v>
      </c>
    </row>
    <row r="18" spans="4:9">
      <c r="D18" s="6">
        <v>1.5</v>
      </c>
      <c r="E18" s="6" t="s">
        <v>18</v>
      </c>
      <c r="F18" s="7">
        <f t="shared" ref="F18:F19" si="3">G8*EXP($H$4*D18)+G9*EXP($H$4*D18)+G10*EXP($H$4*D18)+$G$13*EXP($H$4*D18)</f>
        <v>1.0378626939287989</v>
      </c>
      <c r="G18" s="7">
        <f t="shared" ref="G18:G19" si="4">F18-$I$4</f>
        <v>0.63786269392879891</v>
      </c>
      <c r="H18" s="7">
        <f t="shared" ref="H18:H19" si="5">EXP(-$H$4*D18)</f>
        <v>0.94176453358424872</v>
      </c>
      <c r="I18" s="7">
        <f t="shared" ref="I18:I19" si="6">H18*G18</f>
        <v>0.60071646243864774</v>
      </c>
    </row>
    <row r="19" spans="4:9">
      <c r="D19" s="6">
        <v>2.5</v>
      </c>
      <c r="E19" s="6" t="s">
        <v>18</v>
      </c>
      <c r="F19" s="7">
        <f t="shared" si="3"/>
        <v>1.0292086069720932</v>
      </c>
      <c r="G19" s="7">
        <f t="shared" si="4"/>
        <v>0.62920860697209313</v>
      </c>
      <c r="H19" s="7">
        <f t="shared" si="5"/>
        <v>0.90483741803595952</v>
      </c>
      <c r="I19" s="7">
        <f t="shared" si="6"/>
        <v>0.56933149133863159</v>
      </c>
    </row>
    <row r="21" spans="4:9" ht="15">
      <c r="G21" s="9" t="s">
        <v>18</v>
      </c>
      <c r="H21" s="10">
        <f>E15/SUM(I17:I19)</f>
        <v>3.1602984308885092E-2</v>
      </c>
    </row>
    <row r="22" spans="4:9">
      <c r="D22" s="4" t="s">
        <v>6</v>
      </c>
      <c r="E22" s="4" t="s">
        <v>14</v>
      </c>
      <c r="F22" s="4" t="s">
        <v>15</v>
      </c>
      <c r="G22" s="4" t="s">
        <v>16</v>
      </c>
      <c r="H22" s="4" t="s">
        <v>21</v>
      </c>
      <c r="I22" s="4" t="s">
        <v>17</v>
      </c>
    </row>
    <row r="23" spans="4:9">
      <c r="D23" s="6">
        <v>0.5</v>
      </c>
      <c r="E23" s="6" t="s">
        <v>19</v>
      </c>
      <c r="F23" s="7">
        <f>EXP(H4*D23)*SUM(H12:H13)</f>
        <v>1.0618416649981242</v>
      </c>
      <c r="G23" s="7">
        <f>F23-$I$4</f>
        <v>0.66184166499812414</v>
      </c>
      <c r="H23" s="6">
        <f>EXP(D23*-$H$4)</f>
        <v>0.98019867330675525</v>
      </c>
      <c r="I23" s="6">
        <f>H23*G23</f>
        <v>0.64873632197029518</v>
      </c>
    </row>
    <row r="24" spans="4:9">
      <c r="D24" s="6">
        <v>1.5</v>
      </c>
      <c r="E24" s="6" t="s">
        <v>19</v>
      </c>
      <c r="F24" s="7">
        <f>EXP(H4*D24)*SUM(H8:H11,H13)</f>
        <v>1.0541661784150942</v>
      </c>
      <c r="G24" s="7">
        <f t="shared" ref="G24:G27" si="7">F24-$I$4</f>
        <v>0.65416617841509417</v>
      </c>
      <c r="H24" s="6">
        <f t="shared" ref="H24:H27" si="8">EXP(D24*-$H$4)</f>
        <v>0.94176453358424872</v>
      </c>
      <c r="I24" s="6">
        <f t="shared" ref="I24:I27" si="9">H24*G24</f>
        <v>0.61607050590168155</v>
      </c>
    </row>
    <row r="25" spans="4:9">
      <c r="D25" s="6">
        <v>2.5</v>
      </c>
      <c r="E25" s="6" t="s">
        <v>19</v>
      </c>
      <c r="F25" s="7">
        <f>EXP(H4*D25)*SUM(H9:H11,H13)</f>
        <v>1.0461774492823079</v>
      </c>
      <c r="G25" s="7">
        <f>F25-$I$4</f>
        <v>0.64617744928230791</v>
      </c>
      <c r="H25" s="6">
        <f t="shared" si="8"/>
        <v>0.90483741803595952</v>
      </c>
      <c r="I25" s="6">
        <f t="shared" si="9"/>
        <v>0.58468553480166563</v>
      </c>
    </row>
    <row r="26" spans="4:9">
      <c r="D26" s="6">
        <v>3.5</v>
      </c>
      <c r="E26" s="6" t="s">
        <v>19</v>
      </c>
      <c r="F26" s="7">
        <f>EXP(H4*D26)*SUM(H10:H11,H13)</f>
        <v>1.0378626939287989</v>
      </c>
      <c r="G26" s="7">
        <f t="shared" si="7"/>
        <v>0.63786269392879891</v>
      </c>
      <c r="H26" s="6">
        <f t="shared" si="8"/>
        <v>0.86935823539880586</v>
      </c>
      <c r="I26" s="6">
        <f t="shared" si="9"/>
        <v>0.5545311860206692</v>
      </c>
    </row>
    <row r="27" spans="4:9">
      <c r="D27" s="6">
        <v>4.5</v>
      </c>
      <c r="E27" s="6" t="s">
        <v>19</v>
      </c>
      <c r="F27" s="7">
        <f>EXP(H4*D27)*SUM(H11:H11,H13)</f>
        <v>1.0292086069720932</v>
      </c>
      <c r="G27" s="7">
        <f t="shared" si="7"/>
        <v>0.62920860697209313</v>
      </c>
      <c r="H27" s="6">
        <f t="shared" si="8"/>
        <v>0.835270211411272</v>
      </c>
      <c r="I27" s="6">
        <f t="shared" si="9"/>
        <v>0.52555920616737217</v>
      </c>
    </row>
    <row r="28" spans="4:9">
      <c r="D28" s="6"/>
    </row>
    <row r="29" spans="4:9" ht="15">
      <c r="G29" s="9" t="s">
        <v>19</v>
      </c>
      <c r="H29" s="10">
        <f>(H15-SUM(I23:I25)*H21)/SUM(I26:I27)</f>
        <v>4.9310812621962165E-2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 Bo</dc:creator>
  <cp:lastModifiedBy>boshi</cp:lastModifiedBy>
  <dcterms:created xsi:type="dcterms:W3CDTF">2015-06-05T18:17:20Z</dcterms:created>
  <dcterms:modified xsi:type="dcterms:W3CDTF">2021-09-30T05:20:11Z</dcterms:modified>
</cp:coreProperties>
</file>