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urses\772\excel\"/>
    </mc:Choice>
  </mc:AlternateContent>
  <xr:revisionPtr revIDLastSave="0" documentId="13_ncr:1_{F0F4A3DB-4D4E-4DA7-A582-3348693D7B8F}" xr6:coauthVersionLast="47" xr6:coauthVersionMax="47" xr10:uidLastSave="{00000000-0000-0000-0000-000000000000}"/>
  <bookViews>
    <workbookView xWindow="48" yWindow="60" windowWidth="22104" windowHeight="123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J7" i="4"/>
  <c r="I7" i="4"/>
  <c r="E12" i="3"/>
  <c r="E14" i="3" s="1"/>
  <c r="F12" i="3"/>
  <c r="J8" i="3"/>
  <c r="J6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7" i="2"/>
  <c r="J12" i="1"/>
  <c r="J11" i="1"/>
  <c r="J4" i="1"/>
  <c r="J3" i="1"/>
  <c r="D14" i="1"/>
  <c r="I12" i="1" s="1"/>
  <c r="D8" i="1"/>
  <c r="H12" i="1"/>
  <c r="H11" i="1"/>
  <c r="I4" i="1"/>
  <c r="I3" i="1"/>
  <c r="H4" i="1"/>
  <c r="H3" i="1"/>
  <c r="D17" i="1" l="1"/>
  <c r="I11" i="1"/>
</calcChain>
</file>

<file path=xl/sharedStrings.xml><?xml version="1.0" encoding="utf-8"?>
<sst xmlns="http://schemas.openxmlformats.org/spreadsheetml/2006/main" count="45" uniqueCount="32">
  <si>
    <t>m</t>
  </si>
  <si>
    <t>P</t>
  </si>
  <si>
    <t>L</t>
  </si>
  <si>
    <t>recovery</t>
  </si>
  <si>
    <t>confidence</t>
  </si>
  <si>
    <t>Number defaut</t>
  </si>
  <si>
    <t>VaR</t>
  </si>
  <si>
    <t>EC</t>
  </si>
  <si>
    <t>EL</t>
  </si>
  <si>
    <t>Expected Loss</t>
  </si>
  <si>
    <t>Diversity</t>
  </si>
  <si>
    <t>p</t>
  </si>
  <si>
    <t>n(rho)</t>
  </si>
  <si>
    <t>rho</t>
  </si>
  <si>
    <t>1 group</t>
  </si>
  <si>
    <t>2 group</t>
  </si>
  <si>
    <t># obligators</t>
  </si>
  <si>
    <t>exposure</t>
  </si>
  <si>
    <t>LT</t>
  </si>
  <si>
    <t>average exposure</t>
  </si>
  <si>
    <t>div score</t>
  </si>
  <si>
    <t>total div score</t>
  </si>
  <si>
    <t>Aaa</t>
  </si>
  <si>
    <t>Aa</t>
  </si>
  <si>
    <t>A</t>
  </si>
  <si>
    <t>Baa</t>
  </si>
  <si>
    <t>Ba</t>
  </si>
  <si>
    <t>B</t>
  </si>
  <si>
    <t>Caa</t>
  </si>
  <si>
    <t>Ca</t>
  </si>
  <si>
    <t>weight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</si>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</sst>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Sheet2!$E$6</c:f>
              <c:strCache>
                <c:ptCount val="1"/>
                <c:pt idx="0">
                  <c:v>n(rho)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Sheet2!$D$7:$D$30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</c:numCache>
            </c:numRef>
          </c:xVal>
          <c:yVal>
            <c:numRef>
              <c:f>Sheet2!$E$7:$E$30</c:f>
              <c:numCache>
                <c:formatCode>General</c:formatCode>
                <c:ptCount val="24"/>
                <c:pt idx="0">
                  <c:v>1</c:v>
                </c:pt>
                <c:pt idx="1">
                  <c:v>1.941747572815534</c:v>
                </c:pt>
                <c:pt idx="2">
                  <c:v>2.8301886792452828</c:v>
                </c:pt>
                <c:pt idx="3">
                  <c:v>3.6697247706422016</c:v>
                </c:pt>
                <c:pt idx="4">
                  <c:v>5.2173913043478262</c:v>
                </c:pt>
                <c:pt idx="5">
                  <c:v>7.8740157480314963</c:v>
                </c:pt>
                <c:pt idx="6">
                  <c:v>12.738853503184714</c:v>
                </c:pt>
                <c:pt idx="7">
                  <c:v>16.042780748663102</c:v>
                </c:pt>
                <c:pt idx="8">
                  <c:v>18.433179723502306</c:v>
                </c:pt>
                <c:pt idx="9">
                  <c:v>20.242914979757089</c:v>
                </c:pt>
                <c:pt idx="10">
                  <c:v>21.660649819494584</c:v>
                </c:pt>
                <c:pt idx="11">
                  <c:v>22.801302931596091</c:v>
                </c:pt>
                <c:pt idx="12">
                  <c:v>23.73887240356083</c:v>
                </c:pt>
                <c:pt idx="13">
                  <c:v>24.52316076294278</c:v>
                </c:pt>
                <c:pt idx="14">
                  <c:v>25.188916876574307</c:v>
                </c:pt>
                <c:pt idx="15">
                  <c:v>27.422303473491773</c:v>
                </c:pt>
                <c:pt idx="16">
                  <c:v>28.694404591104735</c:v>
                </c:pt>
                <c:pt idx="17">
                  <c:v>29.515938606847701</c:v>
                </c:pt>
                <c:pt idx="18">
                  <c:v>30.090270812437314</c:v>
                </c:pt>
                <c:pt idx="19">
                  <c:v>30.514385353095033</c:v>
                </c:pt>
                <c:pt idx="20">
                  <c:v>30.84040092521203</c:v>
                </c:pt>
                <c:pt idx="21">
                  <c:v>31.098825155494129</c:v>
                </c:pt>
                <c:pt idx="22">
                  <c:v>31.308703819661869</c:v>
                </c:pt>
                <c:pt idx="23">
                  <c:v>31.482541499713797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97C-BB20-C13934F1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25519"/>
        <c:axId val="796326351"/>
      </c:scatterChart>
      <c:valAx>
        <c:axId val="7963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26351"/>
        <c:crosses val="autoZero"/>
        <c:crossBetween val="midCat"/>
      </c:valAx>
      <c:valAx>
        <c:axId val="7963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179070</xdr:rowOff>
    </xdr:from>
    <xdr:to>
      <xdr:col>13</xdr:col>
      <xdr:colOff>15240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00844-6976-4322-9596-A5CC98305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7"/>
  <sheetViews>
    <sheetView tabSelected="1" topLeftCell="B1" workbookViewId="0">
      <selection activeCell="K12" sqref="K12"/>
    </sheetView>
  </sheetViews>
  <sheetFormatPr defaultRowHeight="14.4" x14ac:dyDescent="0.3"/>
  <cols>
    <col min="3" max="3" width="12.44140625" bestFit="1" customWidth="1"/>
    <col min="7" max="7" width="10" bestFit="1" customWidth="1"/>
    <col min="8" max="8" width="13.44140625" bestFit="1" customWidth="1"/>
  </cols>
  <sheetData>
    <row r="2" spans="3:11" x14ac:dyDescent="0.3"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3:11" x14ac:dyDescent="0.3">
      <c r="C3" t="s">
        <v>0</v>
      </c>
      <c r="D3" s="1">
        <v>100</v>
      </c>
      <c r="G3" s="1">
        <v>0.95</v>
      </c>
      <c r="H3" s="1">
        <f>_xlfn.BINOM.INV($D$3,$D$4,G3)</f>
        <v>9</v>
      </c>
      <c r="I3" s="1">
        <f>H3*$D$5*(1-$D$6)</f>
        <v>450</v>
      </c>
      <c r="J3" s="1">
        <f>I3-$D$8</f>
        <v>200</v>
      </c>
      <c r="K3" s="1"/>
    </row>
    <row r="4" spans="3:11" x14ac:dyDescent="0.3">
      <c r="C4" t="s">
        <v>1</v>
      </c>
      <c r="D4" s="1">
        <v>0.05</v>
      </c>
      <c r="G4" s="1">
        <v>0.99</v>
      </c>
      <c r="H4" s="1">
        <f>_xlfn.BINOM.INV($D$3,$D$4,G4)</f>
        <v>11</v>
      </c>
      <c r="I4" s="1">
        <f>H4*$D$5*(1-$D$6)</f>
        <v>550</v>
      </c>
      <c r="J4" s="1">
        <f>I4-$D$8</f>
        <v>300</v>
      </c>
      <c r="K4" s="1"/>
    </row>
    <row r="5" spans="3:11" x14ac:dyDescent="0.3">
      <c r="C5" t="s">
        <v>2</v>
      </c>
      <c r="D5" s="1">
        <v>100</v>
      </c>
    </row>
    <row r="6" spans="3:11" x14ac:dyDescent="0.3">
      <c r="C6" t="s">
        <v>3</v>
      </c>
      <c r="D6" s="1">
        <v>0.5</v>
      </c>
    </row>
    <row r="8" spans="3:11" x14ac:dyDescent="0.3">
      <c r="C8" t="s">
        <v>9</v>
      </c>
      <c r="D8" s="1">
        <f>D3*D4*D5*(1-D6)</f>
        <v>250</v>
      </c>
    </row>
    <row r="10" spans="3:11" x14ac:dyDescent="0.3">
      <c r="G10" t="s">
        <v>4</v>
      </c>
      <c r="H10" t="s">
        <v>5</v>
      </c>
      <c r="I10" t="s">
        <v>6</v>
      </c>
      <c r="J10" t="s">
        <v>7</v>
      </c>
      <c r="K10" t="s">
        <v>8</v>
      </c>
    </row>
    <row r="11" spans="3:11" x14ac:dyDescent="0.3">
      <c r="C11" t="s">
        <v>10</v>
      </c>
      <c r="D11" s="1">
        <v>50</v>
      </c>
      <c r="G11" s="1">
        <v>0.95</v>
      </c>
      <c r="H11" s="1">
        <f>_xlfn.BINOM.INV($D$11,$D$12,G11)</f>
        <v>5</v>
      </c>
      <c r="I11" s="1">
        <f>H11*$D$14*(1-$D$13)</f>
        <v>500</v>
      </c>
      <c r="J11" s="1">
        <f>I11-$D$17</f>
        <v>250</v>
      </c>
      <c r="K11" s="1">
        <f>(1/(1-G11)) * (I11 * (1-$D$12))</f>
        <v>9499.9999999999909</v>
      </c>
    </row>
    <row r="12" spans="3:11" x14ac:dyDescent="0.3">
      <c r="C12" t="s">
        <v>11</v>
      </c>
      <c r="D12" s="1">
        <v>0.05</v>
      </c>
      <c r="G12" s="1">
        <v>0.99</v>
      </c>
      <c r="H12" s="1">
        <f>_xlfn.BINOM.INV($D$11,$D$12,G12)</f>
        <v>7</v>
      </c>
      <c r="I12" s="1">
        <f>H12*$D$14*(1-$D$13)</f>
        <v>700</v>
      </c>
      <c r="J12" s="1">
        <f>I12-$D$17</f>
        <v>450</v>
      </c>
      <c r="K12" s="1">
        <f>(1/(1-G12)) * (I12 * (1-$D$12))</f>
        <v>66499.999999999942</v>
      </c>
    </row>
    <row r="13" spans="3:11" x14ac:dyDescent="0.3">
      <c r="C13" t="s">
        <v>3</v>
      </c>
      <c r="D13" s="1">
        <v>0.5</v>
      </c>
    </row>
    <row r="14" spans="3:11" x14ac:dyDescent="0.3">
      <c r="C14" t="s">
        <v>2</v>
      </c>
      <c r="D14" s="1">
        <f>D3*D5 / D11</f>
        <v>200</v>
      </c>
    </row>
    <row r="15" spans="3:11" x14ac:dyDescent="0.3">
      <c r="D15" s="1"/>
    </row>
    <row r="16" spans="3:11" x14ac:dyDescent="0.3">
      <c r="D16" s="1"/>
    </row>
    <row r="17" spans="3:4" x14ac:dyDescent="0.3">
      <c r="C17" t="s">
        <v>9</v>
      </c>
      <c r="D17" s="1">
        <f>D11*D12*D14*(1-D13)</f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CC8E-615C-45FA-AAAA-2A58AA252DFC}">
  <dimension ref="D3:G30"/>
  <sheetViews>
    <sheetView topLeftCell="A4" workbookViewId="0">
      <selection activeCell="I10" sqref="I10"/>
    </sheetView>
  </sheetViews>
  <sheetFormatPr defaultRowHeight="14.4" x14ac:dyDescent="0.3"/>
  <sheetData>
    <row r="3" spans="4:7" x14ac:dyDescent="0.3">
      <c r="G3" t="s">
        <v>13</v>
      </c>
    </row>
    <row r="4" spans="4:7" x14ac:dyDescent="0.3">
      <c r="G4">
        <v>0.03</v>
      </c>
    </row>
    <row r="6" spans="4:7" x14ac:dyDescent="0.3">
      <c r="D6" t="s">
        <v>0</v>
      </c>
      <c r="E6" t="s">
        <v>12</v>
      </c>
    </row>
    <row r="7" spans="4:7" x14ac:dyDescent="0.3">
      <c r="D7">
        <v>1</v>
      </c>
      <c r="E7">
        <f>D7/(1+$G$4*(D7-1))</f>
        <v>1</v>
      </c>
    </row>
    <row r="8" spans="4:7" x14ac:dyDescent="0.3">
      <c r="D8">
        <v>2</v>
      </c>
      <c r="E8">
        <f t="shared" ref="E8:E30" si="0">D8/(1+$G$4*(D8-1))</f>
        <v>1.941747572815534</v>
      </c>
    </row>
    <row r="9" spans="4:7" x14ac:dyDescent="0.3">
      <c r="D9">
        <v>3</v>
      </c>
      <c r="E9">
        <f t="shared" si="0"/>
        <v>2.8301886792452828</v>
      </c>
    </row>
    <row r="10" spans="4:7" x14ac:dyDescent="0.3">
      <c r="D10">
        <v>4</v>
      </c>
      <c r="E10">
        <f t="shared" si="0"/>
        <v>3.6697247706422016</v>
      </c>
    </row>
    <row r="11" spans="4:7" x14ac:dyDescent="0.3">
      <c r="D11">
        <v>6</v>
      </c>
      <c r="E11">
        <f t="shared" si="0"/>
        <v>5.2173913043478262</v>
      </c>
    </row>
    <row r="12" spans="4:7" x14ac:dyDescent="0.3">
      <c r="D12">
        <v>10</v>
      </c>
      <c r="E12">
        <f t="shared" si="0"/>
        <v>7.8740157480314963</v>
      </c>
    </row>
    <row r="13" spans="4:7" x14ac:dyDescent="0.3">
      <c r="D13">
        <v>20</v>
      </c>
      <c r="E13">
        <f t="shared" si="0"/>
        <v>12.738853503184714</v>
      </c>
    </row>
    <row r="14" spans="4:7" x14ac:dyDescent="0.3">
      <c r="D14">
        <v>30</v>
      </c>
      <c r="E14">
        <f t="shared" si="0"/>
        <v>16.042780748663102</v>
      </c>
    </row>
    <row r="15" spans="4:7" x14ac:dyDescent="0.3">
      <c r="D15">
        <v>40</v>
      </c>
      <c r="E15">
        <f t="shared" si="0"/>
        <v>18.433179723502306</v>
      </c>
    </row>
    <row r="16" spans="4:7" x14ac:dyDescent="0.3">
      <c r="D16">
        <v>50</v>
      </c>
      <c r="E16">
        <f t="shared" si="0"/>
        <v>20.242914979757089</v>
      </c>
    </row>
    <row r="17" spans="4:5" x14ac:dyDescent="0.3">
      <c r="D17">
        <v>60</v>
      </c>
      <c r="E17">
        <f t="shared" si="0"/>
        <v>21.660649819494584</v>
      </c>
    </row>
    <row r="18" spans="4:5" x14ac:dyDescent="0.3">
      <c r="D18">
        <v>70</v>
      </c>
      <c r="E18">
        <f t="shared" si="0"/>
        <v>22.801302931596091</v>
      </c>
    </row>
    <row r="19" spans="4:5" x14ac:dyDescent="0.3">
      <c r="D19">
        <v>80</v>
      </c>
      <c r="E19">
        <f t="shared" si="0"/>
        <v>23.73887240356083</v>
      </c>
    </row>
    <row r="20" spans="4:5" x14ac:dyDescent="0.3">
      <c r="D20">
        <v>90</v>
      </c>
      <c r="E20">
        <f t="shared" si="0"/>
        <v>24.52316076294278</v>
      </c>
    </row>
    <row r="21" spans="4:5" x14ac:dyDescent="0.3">
      <c r="D21">
        <v>100</v>
      </c>
      <c r="E21">
        <f t="shared" si="0"/>
        <v>25.188916876574307</v>
      </c>
    </row>
    <row r="22" spans="4:5" x14ac:dyDescent="0.3">
      <c r="D22">
        <v>150</v>
      </c>
      <c r="E22">
        <f t="shared" si="0"/>
        <v>27.422303473491773</v>
      </c>
    </row>
    <row r="23" spans="4:5" x14ac:dyDescent="0.3">
      <c r="D23">
        <v>200</v>
      </c>
      <c r="E23">
        <f t="shared" si="0"/>
        <v>28.694404591104735</v>
      </c>
    </row>
    <row r="24" spans="4:5" x14ac:dyDescent="0.3">
      <c r="D24">
        <v>250</v>
      </c>
      <c r="E24">
        <f t="shared" si="0"/>
        <v>29.515938606847701</v>
      </c>
    </row>
    <row r="25" spans="4:5" x14ac:dyDescent="0.3">
      <c r="D25">
        <v>300</v>
      </c>
      <c r="E25">
        <f t="shared" si="0"/>
        <v>30.090270812437314</v>
      </c>
    </row>
    <row r="26" spans="4:5" x14ac:dyDescent="0.3">
      <c r="D26">
        <v>350</v>
      </c>
      <c r="E26">
        <f t="shared" si="0"/>
        <v>30.514385353095033</v>
      </c>
    </row>
    <row r="27" spans="4:5" x14ac:dyDescent="0.3">
      <c r="D27">
        <v>400</v>
      </c>
      <c r="E27">
        <f t="shared" si="0"/>
        <v>30.84040092521203</v>
      </c>
    </row>
    <row r="28" spans="4:5" x14ac:dyDescent="0.3">
      <c r="D28">
        <v>450</v>
      </c>
      <c r="E28">
        <f t="shared" si="0"/>
        <v>31.098825155494129</v>
      </c>
    </row>
    <row r="29" spans="4:5" x14ac:dyDescent="0.3">
      <c r="D29">
        <v>500</v>
      </c>
      <c r="E29">
        <f t="shared" si="0"/>
        <v>31.308703819661869</v>
      </c>
    </row>
    <row r="30" spans="4:5" x14ac:dyDescent="0.3">
      <c r="D30">
        <v>550</v>
      </c>
      <c r="E30">
        <f t="shared" si="0"/>
        <v>31.482541499713797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CAE5-8C89-4AAB-920F-17CC550BC17D}">
  <dimension ref="C6:J14"/>
  <sheetViews>
    <sheetView topLeftCell="B1" workbookViewId="0">
      <selection activeCell="J12" sqref="J12"/>
    </sheetView>
  </sheetViews>
  <sheetFormatPr defaultRowHeight="14.4" x14ac:dyDescent="0.3"/>
  <cols>
    <col min="4" max="4" width="12.5546875" bestFit="1" customWidth="1"/>
    <col min="5" max="5" width="12" bestFit="1" customWidth="1"/>
    <col min="6" max="6" width="10.5546875" bestFit="1" customWidth="1"/>
    <col min="9" max="9" width="15.44140625" bestFit="1" customWidth="1"/>
  </cols>
  <sheetData>
    <row r="6" spans="3:10" x14ac:dyDescent="0.3">
      <c r="F6" t="s">
        <v>14</v>
      </c>
      <c r="G6" t="s">
        <v>15</v>
      </c>
      <c r="I6" t="s">
        <v>18</v>
      </c>
      <c r="J6">
        <f>F7*F8+G7*G8</f>
        <v>1500</v>
      </c>
    </row>
    <row r="7" spans="3:10" x14ac:dyDescent="0.3">
      <c r="C7" t="s">
        <v>0</v>
      </c>
      <c r="D7">
        <v>100</v>
      </c>
      <c r="E7" t="s">
        <v>16</v>
      </c>
      <c r="F7">
        <v>50</v>
      </c>
      <c r="G7">
        <v>50</v>
      </c>
    </row>
    <row r="8" spans="3:10" x14ac:dyDescent="0.3">
      <c r="E8" t="s">
        <v>17</v>
      </c>
      <c r="F8">
        <v>10</v>
      </c>
      <c r="G8">
        <v>20</v>
      </c>
      <c r="I8" t="s">
        <v>19</v>
      </c>
      <c r="J8">
        <f>J6/D7</f>
        <v>15</v>
      </c>
    </row>
    <row r="11" spans="3:10" x14ac:dyDescent="0.3">
      <c r="E11" t="s">
        <v>14</v>
      </c>
      <c r="F11" t="s">
        <v>15</v>
      </c>
    </row>
    <row r="12" spans="3:10" x14ac:dyDescent="0.3">
      <c r="D12" t="s">
        <v>20</v>
      </c>
      <c r="E12">
        <f>MIN(F8/J8,1)</f>
        <v>0.66666666666666663</v>
      </c>
      <c r="F12">
        <f>MIN(G8/J8,1)</f>
        <v>1</v>
      </c>
    </row>
    <row r="14" spans="3:10" x14ac:dyDescent="0.3">
      <c r="D14" t="s">
        <v>21</v>
      </c>
      <c r="E14">
        <f>F7*E12+G7*F12</f>
        <v>83.333333333333329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6163-6388-40F8-8E5B-5F1D59B90D91}">
  <dimension ref="B6:J14"/>
  <sheetViews>
    <sheetView workbookViewId="0">
      <selection activeCell="J8" sqref="J8"/>
    </sheetView>
  </sheetViews>
  <sheetFormatPr defaultRowHeight="14.4" x14ac:dyDescent="0.3"/>
  <sheetData>
    <row r="6" spans="2:10" x14ac:dyDescent="0.3">
      <c r="C6" t="s">
        <v>30</v>
      </c>
      <c r="G6" t="s">
        <v>2</v>
      </c>
      <c r="J6" t="s">
        <v>31</v>
      </c>
    </row>
    <row r="7" spans="2:10" x14ac:dyDescent="0.3">
      <c r="B7" t="s">
        <v>22</v>
      </c>
      <c r="C7">
        <v>1</v>
      </c>
      <c r="G7">
        <v>1000</v>
      </c>
      <c r="I7">
        <f>G7*C7+G11*C11</f>
        <v>181000</v>
      </c>
      <c r="J7">
        <f>I7/(G7+G11)</f>
        <v>120.66666666666667</v>
      </c>
    </row>
    <row r="8" spans="2:10" x14ac:dyDescent="0.3">
      <c r="B8" t="s">
        <v>23</v>
      </c>
      <c r="C8">
        <v>10</v>
      </c>
    </row>
    <row r="9" spans="2:10" x14ac:dyDescent="0.3">
      <c r="B9" t="s">
        <v>24</v>
      </c>
      <c r="C9">
        <v>20</v>
      </c>
    </row>
    <row r="10" spans="2:10" x14ac:dyDescent="0.3">
      <c r="B10" t="s">
        <v>25</v>
      </c>
      <c r="C10">
        <v>260</v>
      </c>
    </row>
    <row r="11" spans="2:10" x14ac:dyDescent="0.3">
      <c r="B11" t="s">
        <v>26</v>
      </c>
      <c r="C11">
        <v>360</v>
      </c>
      <c r="G11">
        <v>500</v>
      </c>
    </row>
    <row r="12" spans="2:10" x14ac:dyDescent="0.3">
      <c r="B12" t="s">
        <v>27</v>
      </c>
      <c r="C12">
        <v>940</v>
      </c>
    </row>
    <row r="13" spans="2:10" x14ac:dyDescent="0.3">
      <c r="B13" t="s">
        <v>28</v>
      </c>
      <c r="C13">
        <v>2000</v>
      </c>
    </row>
    <row r="14" spans="2:10" x14ac:dyDescent="0.3">
      <c r="B14" t="s">
        <v>29</v>
      </c>
      <c r="C14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Bo</dc:creator>
  <cp:lastModifiedBy>boshi</cp:lastModifiedBy>
  <dcterms:created xsi:type="dcterms:W3CDTF">2015-06-05T18:17:20Z</dcterms:created>
  <dcterms:modified xsi:type="dcterms:W3CDTF">2021-11-09T05:27:25Z</dcterms:modified>
</cp:coreProperties>
</file>