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772\excel\"/>
    </mc:Choice>
  </mc:AlternateContent>
  <xr:revisionPtr revIDLastSave="0" documentId="13_ncr:1_{E57234D8-28B5-4EA0-B152-09B78441B514}" xr6:coauthVersionLast="47" xr6:coauthVersionMax="47" xr10:uidLastSave="{00000000-0000-0000-0000-000000000000}"/>
  <bookViews>
    <workbookView xWindow="-108" yWindow="-108" windowWidth="23256" windowHeight="12576" activeTab="1" xr2:uid="{725A3F98-E33A-F24A-9B2A-E9CFC5D1EF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2" l="1"/>
  <c r="O3" i="2"/>
  <c r="P3" i="2" s="1"/>
  <c r="O2" i="2"/>
  <c r="P2" i="2" s="1"/>
  <c r="K4" i="2"/>
  <c r="N4" i="2" s="1"/>
  <c r="I2" i="2"/>
  <c r="H2" i="2"/>
  <c r="G3" i="2"/>
  <c r="H7" i="2"/>
  <c r="H3" i="2"/>
  <c r="G2" i="2"/>
  <c r="G11" i="2"/>
  <c r="E2" i="2"/>
  <c r="F2" i="2" s="1"/>
  <c r="H11" i="2" s="1"/>
  <c r="F3" i="2"/>
  <c r="F8" i="2"/>
  <c r="F4" i="2"/>
  <c r="E11" i="2"/>
  <c r="E8" i="2"/>
  <c r="E5" i="2"/>
  <c r="E3" i="2"/>
  <c r="E9" i="2"/>
  <c r="E4" i="2"/>
  <c r="P4" i="2"/>
  <c r="P5" i="2"/>
  <c r="O4" i="2"/>
  <c r="O5" i="2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N15" i="2"/>
  <c r="N3" i="2"/>
  <c r="N5" i="2"/>
  <c r="N6" i="2"/>
  <c r="N11" i="2"/>
  <c r="G4" i="2"/>
  <c r="G5" i="2"/>
  <c r="G6" i="2"/>
  <c r="G7" i="2"/>
  <c r="G8" i="2"/>
  <c r="G9" i="2"/>
  <c r="G10" i="2"/>
  <c r="K3" i="2"/>
  <c r="K5" i="2"/>
  <c r="K6" i="2"/>
  <c r="K7" i="2"/>
  <c r="K8" i="2"/>
  <c r="K9" i="2"/>
  <c r="K10" i="2"/>
  <c r="K11" i="2"/>
  <c r="K2" i="2"/>
  <c r="D2" i="2"/>
  <c r="N2" i="2" s="1"/>
  <c r="E6" i="2"/>
  <c r="E7" i="2"/>
  <c r="E10" i="2"/>
  <c r="D3" i="2"/>
  <c r="D4" i="2"/>
  <c r="D5" i="2"/>
  <c r="D6" i="2"/>
  <c r="D7" i="2"/>
  <c r="N7" i="2" s="1"/>
  <c r="D8" i="2"/>
  <c r="N8" i="2" s="1"/>
  <c r="D9" i="2"/>
  <c r="D10" i="2"/>
  <c r="F10" i="2" s="1"/>
  <c r="D11" i="2"/>
  <c r="C3" i="1"/>
  <c r="D3" i="1" s="1"/>
  <c r="C4" i="1"/>
  <c r="D4" i="1" s="1"/>
  <c r="C2" i="1"/>
  <c r="D2" i="1" s="1"/>
  <c r="J2" i="2" l="1"/>
  <c r="I11" i="2"/>
  <c r="J11" i="2" s="1"/>
  <c r="F5" i="2"/>
  <c r="F9" i="2"/>
  <c r="P12" i="2"/>
  <c r="P15" i="2"/>
  <c r="F7" i="2"/>
  <c r="N10" i="2"/>
  <c r="N9" i="2"/>
  <c r="N12" i="2" s="1"/>
  <c r="N17" i="2" s="1"/>
  <c r="F11" i="2"/>
  <c r="H10" i="2"/>
  <c r="I10" i="2" s="1"/>
  <c r="J10" i="2" s="1"/>
  <c r="L10" i="2" s="1"/>
  <c r="F6" i="2"/>
  <c r="P17" i="2" l="1"/>
  <c r="R15" i="2" s="1"/>
  <c r="H6" i="2"/>
  <c r="I6" i="2" s="1"/>
  <c r="J6" i="2" s="1"/>
  <c r="L6" i="2" s="1"/>
  <c r="H8" i="2"/>
  <c r="I8" i="2" s="1"/>
  <c r="J8" i="2" s="1"/>
  <c r="L8" i="2" s="1"/>
  <c r="H4" i="2"/>
  <c r="I4" i="2" s="1"/>
  <c r="J4" i="2" s="1"/>
  <c r="L4" i="2" s="1"/>
  <c r="I7" i="2"/>
  <c r="J7" i="2" s="1"/>
  <c r="H9" i="2"/>
  <c r="I9" i="2" s="1"/>
  <c r="J9" i="2" s="1"/>
  <c r="I3" i="2"/>
  <c r="J3" i="2" s="1"/>
  <c r="H5" i="2"/>
  <c r="I5" i="2" s="1"/>
  <c r="J5" i="2" s="1"/>
  <c r="L2" i="2" l="1"/>
  <c r="L12" i="2" s="1"/>
  <c r="B16" i="2"/>
</calcChain>
</file>

<file path=xl/sharedStrings.xml><?xml version="1.0" encoding="utf-8"?>
<sst xmlns="http://schemas.openxmlformats.org/spreadsheetml/2006/main" count="31" uniqueCount="31">
  <si>
    <t>Year</t>
    <phoneticPr fontId="1" type="noConversion"/>
  </si>
  <si>
    <t>bp</t>
    <phoneticPr fontId="1" type="noConversion"/>
  </si>
  <si>
    <t>Average Hazard Rate</t>
    <phoneticPr fontId="1" type="noConversion"/>
  </si>
  <si>
    <t>Recover</t>
    <phoneticPr fontId="1" type="noConversion"/>
  </si>
  <si>
    <t>Average Hazard Rate bewteen i and i+1</t>
    <phoneticPr fontId="1" type="noConversion"/>
  </si>
  <si>
    <t>time</t>
    <phoneticPr fontId="1" type="noConversion"/>
  </si>
  <si>
    <t>coupon</t>
    <phoneticPr fontId="1" type="noConversion"/>
  </si>
  <si>
    <t>notional</t>
    <phoneticPr fontId="1" type="noConversion"/>
  </si>
  <si>
    <t>yield</t>
    <phoneticPr fontId="1" type="noConversion"/>
  </si>
  <si>
    <t>rr</t>
    <phoneticPr fontId="1" type="noConversion"/>
  </si>
  <si>
    <t>pv of 1</t>
    <phoneticPr fontId="1" type="noConversion"/>
  </si>
  <si>
    <t>Default Free value</t>
    <phoneticPr fontId="1" type="noConversion"/>
  </si>
  <si>
    <t>pv of coupon</t>
    <phoneticPr fontId="1" type="noConversion"/>
  </si>
  <si>
    <t>Total</t>
    <phoneticPr fontId="1" type="noConversion"/>
  </si>
  <si>
    <t>loss</t>
    <phoneticPr fontId="1" type="noConversion"/>
  </si>
  <si>
    <t>Discount2</t>
    <phoneticPr fontId="1" type="noConversion"/>
  </si>
  <si>
    <t>PV of Loss</t>
    <phoneticPr fontId="1" type="noConversion"/>
  </si>
  <si>
    <t>get coupon</t>
    <phoneticPr fontId="1" type="noConversion"/>
  </si>
  <si>
    <t>default happen discount</t>
    <phoneticPr fontId="1" type="noConversion"/>
  </si>
  <si>
    <t>PV of notional</t>
    <phoneticPr fontId="1" type="noConversion"/>
  </si>
  <si>
    <t>PV of free bond</t>
    <phoneticPr fontId="1" type="noConversion"/>
  </si>
  <si>
    <t>discount of yield</t>
    <phoneticPr fontId="1" type="noConversion"/>
  </si>
  <si>
    <t>Pv of notional</t>
    <phoneticPr fontId="1" type="noConversion"/>
  </si>
  <si>
    <t>PV of corporate bond</t>
    <phoneticPr fontId="1" type="noConversion"/>
  </si>
  <si>
    <t>Total Loss</t>
    <phoneticPr fontId="1" type="noConversion"/>
  </si>
  <si>
    <t>Q</t>
    <phoneticPr fontId="1" type="noConversion"/>
  </si>
  <si>
    <t>pv of coupon(yield)</t>
    <phoneticPr fontId="1" type="noConversion"/>
  </si>
  <si>
    <t xml:space="preserve"> </t>
  </si>
  <si>
    <t>coupon</t>
  </si>
  <si>
    <t>risk free</t>
  </si>
  <si>
    <t>PV of Coupon(rf)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</si>
</sst>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00_ "/>
  </numFmts>
  <fonts count="3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0" fillId="2" borderId="0" xfId="0" applyFill="1">
      <alignment vertical="center"/>
    </xf>
    <xf numFmtId="164" fontId="0" fillId="2" borderId="0" xfId="0" applyNumberFormat="1" applyFill="1">
      <alignment vertical="center"/>
    </xf>
    <xf numFmtId="165" fontId="0" fillId="2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B12D5-5C6E-2D47-A13E-B7FE62D80F9B}">
  <dimension ref="A1:D9"/>
  <sheetViews>
    <sheetView workbookViewId="0">
      <selection activeCell="F8" sqref="F8"/>
    </sheetView>
  </sheetViews>
  <sheetFormatPr defaultColWidth="11.19921875" defaultRowHeight="15.6"/>
  <cols>
    <col min="3" max="3" width="20.19921875" customWidth="1"/>
    <col min="4" max="4" width="17.296875" customWidth="1"/>
  </cols>
  <sheetData>
    <row r="1" spans="1:4" ht="46.8">
      <c r="A1" s="2" t="s">
        <v>0</v>
      </c>
      <c r="B1" s="2" t="s">
        <v>1</v>
      </c>
      <c r="C1" s="2" t="s">
        <v>2</v>
      </c>
      <c r="D1" s="2" t="s">
        <v>4</v>
      </c>
    </row>
    <row r="2" spans="1:4">
      <c r="A2">
        <v>3</v>
      </c>
      <c r="B2">
        <v>50</v>
      </c>
      <c r="C2">
        <f xml:space="preserve"> (B2/10000)/(1-$A$9)</f>
        <v>1.2499999999999999E-2</v>
      </c>
      <c r="D2">
        <f>C2</f>
        <v>1.2499999999999999E-2</v>
      </c>
    </row>
    <row r="3" spans="1:4">
      <c r="A3">
        <v>5</v>
      </c>
      <c r="B3">
        <v>60</v>
      </c>
      <c r="C3">
        <f t="shared" ref="C3:C4" si="0" xml:space="preserve"> (B3/10000)/(1-$A$9)</f>
        <v>1.4999999999999999E-2</v>
      </c>
      <c r="D3">
        <f>(C3*A3-C2*A2)/(A3-A2)</f>
        <v>1.8749999999999999E-2</v>
      </c>
    </row>
    <row r="4" spans="1:4">
      <c r="A4">
        <v>10</v>
      </c>
      <c r="B4">
        <v>100</v>
      </c>
      <c r="C4">
        <f t="shared" si="0"/>
        <v>2.4999999999999998E-2</v>
      </c>
      <c r="D4">
        <f>(C4*A4-C3*A3)/(A4-A3)</f>
        <v>3.4999999999999996E-2</v>
      </c>
    </row>
    <row r="8" spans="1:4">
      <c r="A8" s="3" t="s">
        <v>3</v>
      </c>
    </row>
    <row r="9" spans="1:4">
      <c r="A9">
        <v>0.6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20DB-1925-D545-B881-C20D1301A6D0}">
  <dimension ref="A1:S21"/>
  <sheetViews>
    <sheetView tabSelected="1" topLeftCell="F1" workbookViewId="0">
      <selection activeCell="S15" sqref="S15"/>
    </sheetView>
  </sheetViews>
  <sheetFormatPr defaultColWidth="11.19921875" defaultRowHeight="15.6"/>
  <cols>
    <col min="6" max="6" width="12.69921875" customWidth="1"/>
    <col min="10" max="10" width="19.69921875" bestFit="1" customWidth="1"/>
    <col min="14" max="14" width="13.69921875" customWidth="1"/>
    <col min="16" max="16" width="19.19921875" customWidth="1"/>
  </cols>
  <sheetData>
    <row r="1" spans="1:19" s="1" customFormat="1" ht="46.8">
      <c r="A1" s="1" t="s">
        <v>7</v>
      </c>
      <c r="B1" s="1">
        <v>1</v>
      </c>
      <c r="C1" s="1" t="s">
        <v>5</v>
      </c>
      <c r="D1" s="1" t="s">
        <v>6</v>
      </c>
      <c r="E1" s="1" t="s">
        <v>18</v>
      </c>
      <c r="F1" s="1" t="s">
        <v>12</v>
      </c>
      <c r="G1" s="1" t="s">
        <v>10</v>
      </c>
      <c r="H1" s="1" t="s">
        <v>17</v>
      </c>
      <c r="I1" s="1" t="s">
        <v>11</v>
      </c>
      <c r="J1" s="1" t="s">
        <v>14</v>
      </c>
      <c r="K1" s="1" t="s">
        <v>15</v>
      </c>
      <c r="L1" s="1" t="s">
        <v>16</v>
      </c>
      <c r="N1" s="1" t="s">
        <v>30</v>
      </c>
      <c r="O1" s="1" t="s">
        <v>21</v>
      </c>
      <c r="P1" s="1" t="s">
        <v>26</v>
      </c>
    </row>
    <row r="2" spans="1:19">
      <c r="A2" t="s">
        <v>28</v>
      </c>
      <c r="B2">
        <v>0.06</v>
      </c>
      <c r="C2">
        <v>0.5</v>
      </c>
      <c r="D2">
        <f xml:space="preserve"> $B$1*$B$2*0.5</f>
        <v>0.03</v>
      </c>
      <c r="E2">
        <f>EXP(-$B$3*(C2-$C$2))</f>
        <v>1</v>
      </c>
      <c r="F2">
        <f>D2*E2</f>
        <v>0.03</v>
      </c>
      <c r="G2">
        <f>EXP(-$B$3*($C$11-C2))</f>
        <v>0.79851621875937706</v>
      </c>
      <c r="H2">
        <f>SUM($F$2:F11)</f>
        <v>0.26877087337529332</v>
      </c>
      <c r="I2" s="4">
        <f>G2+H2</f>
        <v>1.0672870921346704</v>
      </c>
      <c r="J2" s="5">
        <f>I2-($B$1*$B$5)</f>
        <v>0.66728709213467041</v>
      </c>
      <c r="K2">
        <f t="shared" ref="K2:K11" si="0">EXP(-$B$3*C2)</f>
        <v>0.97530991202833262</v>
      </c>
      <c r="L2">
        <f>K2*J2</f>
        <v>0.65081171512750724</v>
      </c>
      <c r="N2">
        <f>D2*K2</f>
        <v>2.9259297360849978E-2</v>
      </c>
      <c r="O2">
        <f>EXP(-$B$4*C2)</f>
        <v>0.96560541625756646</v>
      </c>
      <c r="P2">
        <f>O2*D2</f>
        <v>2.8968162487726993E-2</v>
      </c>
    </row>
    <row r="3" spans="1:19">
      <c r="A3" t="s">
        <v>29</v>
      </c>
      <c r="B3">
        <v>0.05</v>
      </c>
      <c r="C3">
        <v>1</v>
      </c>
      <c r="D3">
        <f t="shared" ref="D3:D11" si="1" xml:space="preserve"> $B$1*$B$2*0.5</f>
        <v>0.03</v>
      </c>
      <c r="E3">
        <f>EXP(-$B$3*(C3-$C$2))</f>
        <v>0.97530991202833262</v>
      </c>
      <c r="F3">
        <f>D3*E3</f>
        <v>2.9259297360849978E-2</v>
      </c>
      <c r="G3">
        <f>EXP(-$B$3*($C$11-C3))</f>
        <v>0.81873075307798182</v>
      </c>
      <c r="H3">
        <f>SUM($F$2:F10)</f>
        <v>0.24481538681251203</v>
      </c>
      <c r="I3" s="4">
        <f t="shared" ref="I3:I11" si="2">G3+H3</f>
        <v>1.063546139890494</v>
      </c>
      <c r="J3" s="5">
        <f t="shared" ref="J2:J11" si="3">I3-($B$1*$B$5)</f>
        <v>0.66354613989049394</v>
      </c>
      <c r="K3">
        <f t="shared" si="0"/>
        <v>0.95122942450071402</v>
      </c>
      <c r="N3">
        <f t="shared" ref="N3:N11" si="4">D3*K3</f>
        <v>2.8536882735021418E-2</v>
      </c>
      <c r="O3">
        <f>EXP(-$B$4*C3)</f>
        <v>0.93239381990594827</v>
      </c>
      <c r="P3">
        <f t="shared" ref="P3:P11" si="5">O3*D3</f>
        <v>2.7971814597178447E-2</v>
      </c>
    </row>
    <row r="4" spans="1:19">
      <c r="A4" t="s">
        <v>8</v>
      </c>
      <c r="B4">
        <v>7.0000000000000007E-2</v>
      </c>
      <c r="C4">
        <v>1.5</v>
      </c>
      <c r="D4">
        <f t="shared" si="1"/>
        <v>0.03</v>
      </c>
      <c r="E4">
        <f>EXP(-$B$3*(C4-$C$2))</f>
        <v>0.95122942450071402</v>
      </c>
      <c r="F4">
        <f>D4*E4</f>
        <v>2.8536882735021418E-2</v>
      </c>
      <c r="G4">
        <f>EXP(-$B$3*($C$11-C4))</f>
        <v>0.83945702076920736</v>
      </c>
      <c r="H4">
        <f>SUM($F$2:F9)</f>
        <v>0.22025346422017258</v>
      </c>
      <c r="I4" s="4">
        <f t="shared" si="2"/>
        <v>1.0597104849893799</v>
      </c>
      <c r="J4" s="5">
        <f t="shared" si="3"/>
        <v>0.6597104849893799</v>
      </c>
      <c r="K4">
        <f>EXP(-$B$3*C4)</f>
        <v>0.92774348632855286</v>
      </c>
      <c r="L4">
        <f t="shared" ref="L4:L10" si="6">K4*J4</f>
        <v>0.61204210531154779</v>
      </c>
      <c r="N4">
        <f t="shared" si="4"/>
        <v>2.7832304589856586E-2</v>
      </c>
      <c r="O4">
        <f t="shared" ref="O3:O11" si="7">EXP(-$B$4*C4)</f>
        <v>0.90032452258626561</v>
      </c>
      <c r="P4">
        <f t="shared" si="5"/>
        <v>2.7009735677587968E-2</v>
      </c>
    </row>
    <row r="5" spans="1:19">
      <c r="A5" t="s">
        <v>9</v>
      </c>
      <c r="B5">
        <v>0.4</v>
      </c>
      <c r="C5">
        <v>2</v>
      </c>
      <c r="D5">
        <f t="shared" si="1"/>
        <v>0.03</v>
      </c>
      <c r="E5">
        <f>EXP(-$B$3*(C5-$C$2))</f>
        <v>0.92774348632855286</v>
      </c>
      <c r="F5">
        <f t="shared" ref="F3:F11" si="8">D5*E5</f>
        <v>2.7832304589856586E-2</v>
      </c>
      <c r="G5">
        <f t="shared" ref="G3:G11" si="9">EXP(-$B$3*($C$11-C5))</f>
        <v>0.86070797642505781</v>
      </c>
      <c r="H5">
        <f>SUM($F$2:F8)</f>
        <v>0.19506975359709636</v>
      </c>
      <c r="I5" s="4">
        <f t="shared" si="2"/>
        <v>1.0557777300221542</v>
      </c>
      <c r="J5" s="5">
        <f t="shared" si="3"/>
        <v>0.65577773002215423</v>
      </c>
      <c r="K5">
        <f t="shared" si="0"/>
        <v>0.90483741803595952</v>
      </c>
      <c r="N5">
        <f t="shared" si="4"/>
        <v>2.7145122541078783E-2</v>
      </c>
      <c r="O5">
        <f t="shared" si="7"/>
        <v>0.86935823539880586</v>
      </c>
      <c r="P5">
        <f t="shared" si="5"/>
        <v>2.6080747061964175E-2</v>
      </c>
    </row>
    <row r="6" spans="1:19">
      <c r="C6">
        <v>2.5</v>
      </c>
      <c r="D6">
        <f t="shared" si="1"/>
        <v>0.03</v>
      </c>
      <c r="E6">
        <f t="shared" ref="E4:E11" si="10">EXP(-$B$3*(C6-$C$2))</f>
        <v>0.90483741803595952</v>
      </c>
      <c r="F6">
        <f t="shared" si="8"/>
        <v>2.7145122541078783E-2</v>
      </c>
      <c r="G6">
        <f t="shared" si="9"/>
        <v>0.88249690258459546</v>
      </c>
      <c r="H6">
        <f>SUM($F$2:F7)</f>
        <v>0.16924851430434462</v>
      </c>
      <c r="I6" s="4">
        <f t="shared" si="2"/>
        <v>1.0517454168889402</v>
      </c>
      <c r="J6" s="5">
        <f t="shared" si="3"/>
        <v>0.65174541688894017</v>
      </c>
      <c r="K6">
        <f t="shared" si="0"/>
        <v>0.88249690258459546</v>
      </c>
      <c r="L6">
        <f t="shared" si="6"/>
        <v>0.57516331167819557</v>
      </c>
      <c r="N6">
        <f t="shared" si="4"/>
        <v>2.6474907077537864E-2</v>
      </c>
      <c r="O6">
        <f t="shared" si="7"/>
        <v>0.83945702076920736</v>
      </c>
      <c r="P6">
        <f t="shared" si="5"/>
        <v>2.5183710623076221E-2</v>
      </c>
    </row>
    <row r="7" spans="1:19">
      <c r="C7">
        <v>3</v>
      </c>
      <c r="D7">
        <f t="shared" si="1"/>
        <v>0.03</v>
      </c>
      <c r="E7">
        <f t="shared" si="10"/>
        <v>0.88249690258459546</v>
      </c>
      <c r="F7">
        <f t="shared" si="8"/>
        <v>2.6474907077537864E-2</v>
      </c>
      <c r="G7">
        <f t="shared" si="9"/>
        <v>0.90483741803595952</v>
      </c>
      <c r="H7">
        <f>SUM($F$2:F6)</f>
        <v>0.14277360722680676</v>
      </c>
      <c r="I7" s="4">
        <f t="shared" si="2"/>
        <v>1.0476110252627664</v>
      </c>
      <c r="J7" s="5">
        <f t="shared" si="3"/>
        <v>0.64761102526276637</v>
      </c>
      <c r="K7">
        <f t="shared" si="0"/>
        <v>0.86070797642505781</v>
      </c>
      <c r="N7">
        <f t="shared" si="4"/>
        <v>2.5821239292751732E-2</v>
      </c>
      <c r="O7">
        <f t="shared" si="7"/>
        <v>0.81058424597018708</v>
      </c>
      <c r="P7">
        <f t="shared" si="5"/>
        <v>2.431752737910561E-2</v>
      </c>
    </row>
    <row r="8" spans="1:19">
      <c r="C8">
        <v>3.5</v>
      </c>
      <c r="D8">
        <f t="shared" si="1"/>
        <v>0.03</v>
      </c>
      <c r="E8">
        <f>EXP(-$B$3*(C8-$C$2))</f>
        <v>0.86070797642505781</v>
      </c>
      <c r="F8">
        <f>D8*E8</f>
        <v>2.5821239292751732E-2</v>
      </c>
      <c r="G8">
        <f t="shared" si="9"/>
        <v>0.92774348632855286</v>
      </c>
      <c r="H8">
        <f>SUM($F$2:F5)</f>
        <v>0.11562848468572798</v>
      </c>
      <c r="I8" s="4">
        <f t="shared" si="2"/>
        <v>1.0433719710142808</v>
      </c>
      <c r="J8" s="5">
        <f t="shared" si="3"/>
        <v>0.64337197101428079</v>
      </c>
      <c r="K8">
        <f t="shared" si="0"/>
        <v>0.83945702076920736</v>
      </c>
      <c r="L8">
        <f t="shared" si="6"/>
        <v>0.54008311803406095</v>
      </c>
      <c r="N8">
        <f t="shared" si="4"/>
        <v>2.5183710623076221E-2</v>
      </c>
      <c r="O8">
        <f t="shared" si="7"/>
        <v>0.78270453824186814</v>
      </c>
      <c r="P8">
        <f t="shared" si="5"/>
        <v>2.3481136147256044E-2</v>
      </c>
    </row>
    <row r="9" spans="1:19">
      <c r="C9">
        <v>4</v>
      </c>
      <c r="D9">
        <f t="shared" si="1"/>
        <v>0.03</v>
      </c>
      <c r="E9">
        <f>EXP(-$B$3*(C9-$C$2))</f>
        <v>0.83945702076920736</v>
      </c>
      <c r="F9">
        <f t="shared" si="8"/>
        <v>2.5183710623076221E-2</v>
      </c>
      <c r="G9">
        <f t="shared" si="9"/>
        <v>0.95122942450071402</v>
      </c>
      <c r="H9">
        <f>SUM($F$2:F4)</f>
        <v>8.7796180095871396E-2</v>
      </c>
      <c r="I9" s="4">
        <f t="shared" si="2"/>
        <v>1.0390256045965853</v>
      </c>
      <c r="J9" s="5">
        <f t="shared" si="3"/>
        <v>0.63902560459658531</v>
      </c>
      <c r="K9">
        <f t="shared" si="0"/>
        <v>0.81873075307798182</v>
      </c>
      <c r="N9">
        <f t="shared" si="4"/>
        <v>2.4561922592339455E-2</v>
      </c>
      <c r="O9">
        <f t="shared" si="7"/>
        <v>0.75578374145572547</v>
      </c>
      <c r="P9">
        <f t="shared" si="5"/>
        <v>2.2673512243671763E-2</v>
      </c>
    </row>
    <row r="10" spans="1:19">
      <c r="C10">
        <v>4.5</v>
      </c>
      <c r="D10">
        <f t="shared" si="1"/>
        <v>0.03</v>
      </c>
      <c r="E10">
        <f t="shared" si="10"/>
        <v>0.81873075307798182</v>
      </c>
      <c r="F10">
        <f t="shared" si="8"/>
        <v>2.4561922592339455E-2</v>
      </c>
      <c r="G10">
        <f t="shared" si="9"/>
        <v>0.97530991202833262</v>
      </c>
      <c r="H10">
        <f>SUM($F$2:F3)</f>
        <v>5.9259297360849977E-2</v>
      </c>
      <c r="I10" s="4">
        <f t="shared" si="2"/>
        <v>1.0345692093891825</v>
      </c>
      <c r="J10" s="5">
        <f t="shared" si="3"/>
        <v>0.63456920938918249</v>
      </c>
      <c r="K10">
        <f t="shared" si="0"/>
        <v>0.79851621875937706</v>
      </c>
      <c r="L10">
        <f t="shared" si="6"/>
        <v>0.5067138056225774</v>
      </c>
      <c r="N10">
        <f t="shared" si="4"/>
        <v>2.3955486562781313E-2</v>
      </c>
      <c r="O10">
        <f t="shared" si="7"/>
        <v>0.72978887426905681</v>
      </c>
      <c r="P10">
        <f t="shared" si="5"/>
        <v>2.1893666228071703E-2</v>
      </c>
    </row>
    <row r="11" spans="1:19">
      <c r="C11">
        <v>5</v>
      </c>
      <c r="D11">
        <f t="shared" si="1"/>
        <v>0.03</v>
      </c>
      <c r="E11">
        <f>EXP(-$B$3*(C11-$C$2))</f>
        <v>0.79851621875937706</v>
      </c>
      <c r="F11">
        <f t="shared" si="8"/>
        <v>2.3955486562781313E-2</v>
      </c>
      <c r="G11">
        <f>EXP(-$B$3*($C$11-C11))</f>
        <v>1</v>
      </c>
      <c r="H11">
        <f>SUM($F$2:F2)</f>
        <v>0.03</v>
      </c>
      <c r="I11" s="4">
        <f t="shared" si="2"/>
        <v>1.03</v>
      </c>
      <c r="J11" s="5">
        <f t="shared" si="3"/>
        <v>0.63</v>
      </c>
      <c r="K11">
        <f t="shared" si="0"/>
        <v>0.77880078307140488</v>
      </c>
      <c r="N11">
        <f t="shared" si="4"/>
        <v>2.3364023492142144E-2</v>
      </c>
      <c r="O11">
        <f t="shared" si="7"/>
        <v>0.70468808971871344</v>
      </c>
      <c r="P11">
        <f t="shared" si="5"/>
        <v>2.1140642691561403E-2</v>
      </c>
    </row>
    <row r="12" spans="1:19" s="6" customFormat="1">
      <c r="C12" s="6" t="s">
        <v>13</v>
      </c>
      <c r="I12" s="7"/>
      <c r="J12" s="8"/>
      <c r="L12" s="6">
        <f>SUM(L2:L11)</f>
        <v>2.8848140557738891</v>
      </c>
      <c r="N12" s="6">
        <f>SUM(N2:N11)</f>
        <v>0.26213489686743552</v>
      </c>
      <c r="P12" s="6">
        <f>SUM(P2:P11)</f>
        <v>0.24872065513720035</v>
      </c>
    </row>
    <row r="14" spans="1:19">
      <c r="N14" t="s">
        <v>19</v>
      </c>
      <c r="P14" t="s">
        <v>22</v>
      </c>
      <c r="R14" t="s">
        <v>24</v>
      </c>
      <c r="S14" t="s">
        <v>25</v>
      </c>
    </row>
    <row r="15" spans="1:19">
      <c r="N15">
        <f>B1*EXP(-C11*B3)</f>
        <v>0.77880078307140488</v>
      </c>
      <c r="P15">
        <f>O11</f>
        <v>0.70468808971871344</v>
      </c>
      <c r="R15">
        <f>N17-P17</f>
        <v>8.7526935082926749E-2</v>
      </c>
      <c r="S15">
        <f>R15/L12</f>
        <v>3.0340581191964037E-2</v>
      </c>
    </row>
    <row r="16" spans="1:19">
      <c r="B16">
        <f>I2/(1+B4)</f>
        <v>0.99746457208847694</v>
      </c>
      <c r="N16" s="3" t="s">
        <v>20</v>
      </c>
      <c r="P16" t="s">
        <v>23</v>
      </c>
    </row>
    <row r="17" spans="9:16">
      <c r="N17">
        <f>N12+N15</f>
        <v>1.0409356799388405</v>
      </c>
      <c r="P17">
        <f>P15+P12</f>
        <v>0.95340874485591376</v>
      </c>
    </row>
    <row r="21" spans="9:16">
      <c r="I21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boshi</cp:lastModifiedBy>
  <dcterms:created xsi:type="dcterms:W3CDTF">2021-09-24T19:07:35Z</dcterms:created>
  <dcterms:modified xsi:type="dcterms:W3CDTF">2021-09-27T05:02:57Z</dcterms:modified>
</cp:coreProperties>
</file>