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hi\Desktop\"/>
    </mc:Choice>
  </mc:AlternateContent>
  <xr:revisionPtr revIDLastSave="0" documentId="13_ncr:1_{051A03A2-4631-483C-A5BF-252423F5779F}" xr6:coauthVersionLast="47" xr6:coauthVersionMax="47" xr10:uidLastSave="{00000000-0000-0000-0000-000000000000}"/>
  <bookViews>
    <workbookView xWindow="0" yWindow="60" windowWidth="22104" windowHeight="12300" xr2:uid="{50F17465-0478-914B-B2D4-B8D0B6C371B7}"/>
  </bookViews>
  <sheets>
    <sheet name="Sheet1" sheetId="1" r:id="rId1"/>
  </sheets>
  <definedNames>
    <definedName name="D">Sheet1!$E$3</definedName>
    <definedName name="delta">Sheet1!$J$3</definedName>
    <definedName name="k">Sheet1!$L$2:$L$3</definedName>
    <definedName name="k0">Sheet1!$L$3</definedName>
    <definedName name="lambda">Sheet1!$H$3</definedName>
    <definedName name="lambda1">Sheet1!$M$3</definedName>
    <definedName name="nu">Sheet1!$I$3</definedName>
    <definedName name="r_">Sheet1!$K$2:$K$3</definedName>
    <definedName name="r0">Sheet1!$K$3</definedName>
    <definedName name="sigma">Sheet1!$G$3</definedName>
    <definedName name="T">Sheet1!$F$3</definedName>
    <definedName name="V0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19" i="1"/>
  <c r="K8" i="1"/>
  <c r="K9" i="1"/>
  <c r="K10" i="1"/>
  <c r="K11" i="1"/>
  <c r="K12" i="1"/>
  <c r="K13" i="1"/>
  <c r="K14" i="1"/>
  <c r="K15" i="1"/>
  <c r="K16" i="1"/>
  <c r="K17" i="1"/>
  <c r="K7" i="1"/>
  <c r="F7" i="1"/>
  <c r="H7" i="1"/>
  <c r="G7" i="1"/>
  <c r="D7" i="1"/>
  <c r="M3" i="1"/>
  <c r="L3" i="1" s="1"/>
  <c r="E7" i="1" s="1"/>
  <c r="C7" i="1"/>
  <c r="C8" i="1"/>
  <c r="C9" i="1"/>
  <c r="C10" i="1"/>
  <c r="C11" i="1"/>
  <c r="C12" i="1"/>
  <c r="C13" i="1"/>
  <c r="C14" i="1"/>
  <c r="C15" i="1"/>
  <c r="C16" i="1"/>
  <c r="K18" i="1" l="1"/>
  <c r="I7" i="1"/>
  <c r="G9" i="1"/>
  <c r="G13" i="1"/>
  <c r="G10" i="1"/>
  <c r="G8" i="1"/>
  <c r="G16" i="1"/>
  <c r="G12" i="1"/>
  <c r="G15" i="1"/>
  <c r="G14" i="1"/>
  <c r="G11" i="1"/>
  <c r="D8" i="1" l="1"/>
  <c r="E8" i="1" s="1"/>
  <c r="D11" i="1"/>
  <c r="E11" i="1" s="1"/>
  <c r="D15" i="1"/>
  <c r="E15" i="1" s="1"/>
  <c r="D16" i="1"/>
  <c r="E16" i="1" s="1"/>
  <c r="D9" i="1"/>
  <c r="E9" i="1" s="1"/>
  <c r="D10" i="1"/>
  <c r="E10" i="1" s="1"/>
  <c r="D14" i="1"/>
  <c r="E14" i="1" s="1"/>
  <c r="D12" i="1"/>
  <c r="E12" i="1" s="1"/>
  <c r="D13" i="1"/>
  <c r="E13" i="1" s="1"/>
  <c r="F12" i="1" l="1"/>
  <c r="H12" i="1"/>
  <c r="I12" i="1" s="1"/>
  <c r="F9" i="1"/>
  <c r="H9" i="1" s="1"/>
  <c r="F16" i="1"/>
  <c r="H16" i="1" s="1"/>
  <c r="I16" i="1" s="1"/>
  <c r="F15" i="1"/>
  <c r="H15" i="1" s="1"/>
  <c r="I15" i="1" s="1"/>
  <c r="F14" i="1"/>
  <c r="H14" i="1"/>
  <c r="I14" i="1" s="1"/>
  <c r="F8" i="1"/>
  <c r="H8" i="1" s="1"/>
  <c r="I8" i="1" s="1"/>
  <c r="F10" i="1"/>
  <c r="H10" i="1" s="1"/>
  <c r="I10" i="1" s="1"/>
  <c r="F11" i="1"/>
  <c r="H11" i="1" s="1"/>
  <c r="I11" i="1" s="1"/>
  <c r="F13" i="1"/>
  <c r="H13" i="1" s="1"/>
  <c r="I13" i="1" s="1"/>
</calcChain>
</file>

<file path=xl/sharedStrings.xml><?xml version="1.0" encoding="utf-8"?>
<sst xmlns="http://schemas.openxmlformats.org/spreadsheetml/2006/main" count="22" uniqueCount="21">
  <si>
    <t>V0</t>
  </si>
  <si>
    <t>D</t>
  </si>
  <si>
    <t>T</t>
  </si>
  <si>
    <t>sigma</t>
  </si>
  <si>
    <t>lambda</t>
  </si>
  <si>
    <t>nu</t>
  </si>
  <si>
    <t>delta</t>
  </si>
  <si>
    <t>sigma_n</t>
  </si>
  <si>
    <t>r_n</t>
  </si>
  <si>
    <t>d1</t>
  </si>
  <si>
    <t>d2</t>
  </si>
  <si>
    <t>n</t>
  </si>
  <si>
    <t>r0</t>
  </si>
  <si>
    <t>k0</t>
  </si>
  <si>
    <t>weight</t>
  </si>
  <si>
    <t>lambda1</t>
  </si>
  <si>
    <t>BS_n</t>
  </si>
  <si>
    <t>BS_n with weight</t>
  </si>
  <si>
    <t>call</t>
  </si>
  <si>
    <t>Survival</t>
  </si>
  <si>
    <t>D/V0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</si>
</sst>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2" borderId="0" xfId="1" applyFont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65A-FCAD-9640-8782-58DF1FCE1929}">
  <dimension ref="B1:M21"/>
  <sheetViews>
    <sheetView tabSelected="1" workbookViewId="0">
      <selection activeCell="N12" sqref="N12"/>
    </sheetView>
  </sheetViews>
  <sheetFormatPr defaultColWidth="11.19921875" defaultRowHeight="15.6" x14ac:dyDescent="0.3"/>
  <cols>
    <col min="5" max="5" width="18.796875" customWidth="1"/>
    <col min="6" max="6" width="12.796875" customWidth="1"/>
    <col min="7" max="7" width="11.19921875" customWidth="1"/>
    <col min="8" max="8" width="12.19921875" bestFit="1" customWidth="1"/>
    <col min="9" max="9" width="12.69921875" customWidth="1"/>
    <col min="10" max="10" width="16.296875" customWidth="1"/>
    <col min="12" max="12" width="16.296875" customWidth="1"/>
    <col min="14" max="14" width="12.19921875" bestFit="1" customWidth="1"/>
    <col min="15" max="15" width="14.796875" customWidth="1"/>
    <col min="17" max="17" width="12.19921875" bestFit="1" customWidth="1"/>
  </cols>
  <sheetData>
    <row r="1" spans="2:13" ht="16.2" thickBot="1" x14ac:dyDescent="0.35"/>
    <row r="2" spans="2:13" ht="18.600000000000001" thickBot="1" x14ac:dyDescent="0.4">
      <c r="C2" s="5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12</v>
      </c>
      <c r="L2" s="1" t="s">
        <v>13</v>
      </c>
      <c r="M2" s="1" t="s">
        <v>15</v>
      </c>
    </row>
    <row r="3" spans="2:13" x14ac:dyDescent="0.3">
      <c r="C3" s="6"/>
      <c r="D3">
        <v>100</v>
      </c>
      <c r="E3">
        <v>55</v>
      </c>
      <c r="F3">
        <v>1</v>
      </c>
      <c r="G3">
        <v>0.15</v>
      </c>
      <c r="H3">
        <v>0.5</v>
      </c>
      <c r="I3">
        <v>-0.04</v>
      </c>
      <c r="J3">
        <v>0.32</v>
      </c>
      <c r="K3">
        <v>0.03</v>
      </c>
      <c r="L3">
        <f>M3/H3-1</f>
        <v>1.1262954811771086E-2</v>
      </c>
      <c r="M3">
        <f>H3*EXP(I3+0.5*J3^2)</f>
        <v>0.50563147740588554</v>
      </c>
    </row>
    <row r="6" spans="2:13" ht="18" x14ac:dyDescent="0.35">
      <c r="B6" s="1" t="s">
        <v>11</v>
      </c>
      <c r="C6" s="1" t="s">
        <v>7</v>
      </c>
      <c r="D6" s="1" t="s">
        <v>8</v>
      </c>
      <c r="E6" s="1" t="s">
        <v>9</v>
      </c>
      <c r="F6" s="3" t="s">
        <v>10</v>
      </c>
      <c r="G6" s="1" t="s">
        <v>14</v>
      </c>
      <c r="H6" s="1" t="s">
        <v>16</v>
      </c>
      <c r="I6" s="1" t="s">
        <v>17</v>
      </c>
      <c r="K6" s="1" t="s">
        <v>19</v>
      </c>
    </row>
    <row r="7" spans="2:13" x14ac:dyDescent="0.3">
      <c r="B7">
        <v>0</v>
      </c>
      <c r="C7">
        <f>SQRT($G$3^2+(B7/$F$3)*$J$3^2)</f>
        <v>0.15</v>
      </c>
      <c r="D7">
        <f>$K$3-$H$3*$L$3+($I$3+0.5*$J$3^2)*B7/$F$3</f>
        <v>2.4368522594114456E-2</v>
      </c>
      <c r="E7">
        <f>(LN($D$3/$E$3)+(D7+0.5*C7^2)*$F$3)/C7/SQRT($F$3)</f>
        <v>4.223036822331566</v>
      </c>
      <c r="F7">
        <f>E7-C7*SQRT($F$3)</f>
        <v>4.0730368223315656</v>
      </c>
      <c r="G7">
        <f>EXP(-$M$3*$F$3)*(($M$3*$F$3)^B7)/FACT(B7)</f>
        <v>0.60312459559457066</v>
      </c>
      <c r="H7">
        <f>($D$3*_xlfn.NORM.DIST(E7,0,1,1)-$E$3*EXP(-D7*$F$3)*_xlfn.NORM.DIST(F7,0,1,1))</f>
        <v>46.324110630488825</v>
      </c>
      <c r="I7">
        <f>G7*H7</f>
        <v>27.939210490291725</v>
      </c>
      <c r="K7">
        <f>G7*_xlfn.NORM.DIST(F7,0,1,1)</f>
        <v>0.6031106018722413</v>
      </c>
    </row>
    <row r="8" spans="2:13" x14ac:dyDescent="0.3">
      <c r="B8">
        <v>1</v>
      </c>
      <c r="C8">
        <f t="shared" ref="C8:C16" si="0">SQRT($G$3^2+(B8/$F$3)*$J$3^2)</f>
        <v>0.35341194094144585</v>
      </c>
      <c r="D8">
        <f t="shared" ref="D8:D16" si="1">$K$3-$H$3*$L$3+($I$3+0.5*$J$3^2)*B8/$F$3</f>
        <v>3.5568522594114457E-2</v>
      </c>
      <c r="E8">
        <f t="shared" ref="E8:E16" si="2">(LN($D$3/$E$3)+(D8+0.5*C8^2)*$F$3)/C8/SQRT($F$3)</f>
        <v>1.9689643804792265</v>
      </c>
      <c r="F8">
        <f t="shared" ref="F8:F16" si="3">E8-C8*SQRT($F$3)</f>
        <v>1.6155524395377807</v>
      </c>
      <c r="G8">
        <f t="shared" ref="G8:G16" si="4">EXP(-$M$3*$F$3)*(($M$3*$F$3)^B8)/FACT(B8)</f>
        <v>0.30495878033030999</v>
      </c>
      <c r="H8">
        <f t="shared" ref="H8:H16" si="5">($D$3*_xlfn.NORM.DIST(E8,0,1,1)-$E$3*EXP(-D8*$F$3)*_xlfn.NORM.DIST(F8,0,1,1))</f>
        <v>47.292239696652778</v>
      </c>
      <c r="I8">
        <f>G8*H8</f>
        <v>14.4221837369799</v>
      </c>
      <c r="K8">
        <f t="shared" ref="K8:K16" si="6">G8*_xlfn.NORM.DIST(F8,0,1,1)</f>
        <v>0.28876682404730741</v>
      </c>
    </row>
    <row r="9" spans="2:13" x14ac:dyDescent="0.3">
      <c r="B9">
        <v>2</v>
      </c>
      <c r="C9">
        <f t="shared" si="0"/>
        <v>0.47675989764240867</v>
      </c>
      <c r="D9">
        <f t="shared" si="1"/>
        <v>4.6768522594114459E-2</v>
      </c>
      <c r="E9">
        <f t="shared" si="2"/>
        <v>1.5904347809019386</v>
      </c>
      <c r="F9">
        <f t="shared" si="3"/>
        <v>1.11367488325953</v>
      </c>
      <c r="G9">
        <f>EXP(-$M$3*$F$3)*(($M$3*$F$3)^B9)/FACT(B9)</f>
        <v>7.7098379323155775E-2</v>
      </c>
      <c r="H9">
        <f t="shared" si="5"/>
        <v>48.891712586487046</v>
      </c>
      <c r="I9">
        <f>G9*H9</f>
        <v>3.7694718027516876</v>
      </c>
      <c r="K9">
        <f t="shared" si="6"/>
        <v>6.6866703970126187E-2</v>
      </c>
    </row>
    <row r="10" spans="2:13" x14ac:dyDescent="0.3">
      <c r="B10">
        <v>3</v>
      </c>
      <c r="C10">
        <f t="shared" si="0"/>
        <v>0.57419508879822378</v>
      </c>
      <c r="D10">
        <f t="shared" si="1"/>
        <v>5.7968522594114461E-2</v>
      </c>
      <c r="E10">
        <f t="shared" si="2"/>
        <v>1.4292276951851797</v>
      </c>
      <c r="F10">
        <f t="shared" si="3"/>
        <v>0.85503260638695588</v>
      </c>
      <c r="G10">
        <f t="shared" si="4"/>
        <v>1.2994455814255545E-2</v>
      </c>
      <c r="H10">
        <f t="shared" si="5"/>
        <v>50.637380308089554</v>
      </c>
      <c r="I10">
        <f t="shared" ref="I9:I16" si="7">G10*H10</f>
        <v>0.65800520096312354</v>
      </c>
      <c r="K10">
        <f t="shared" si="6"/>
        <v>1.0444078822332481E-2</v>
      </c>
    </row>
    <row r="11" spans="2:13" x14ac:dyDescent="0.3">
      <c r="B11">
        <v>4</v>
      </c>
      <c r="C11">
        <f t="shared" si="0"/>
        <v>0.65734313718179183</v>
      </c>
      <c r="D11">
        <f t="shared" si="1"/>
        <v>6.9168522594114462E-2</v>
      </c>
      <c r="E11">
        <f t="shared" si="2"/>
        <v>1.3433707197973241</v>
      </c>
      <c r="F11">
        <f t="shared" si="3"/>
        <v>0.68602758261553232</v>
      </c>
      <c r="G11">
        <f t="shared" si="4"/>
        <v>1.6426014728618823E-3</v>
      </c>
      <c r="H11">
        <f t="shared" si="5"/>
        <v>52.361720102399737</v>
      </c>
      <c r="I11">
        <f t="shared" si="7"/>
        <v>8.6009438561783433E-2</v>
      </c>
      <c r="K11">
        <f t="shared" si="6"/>
        <v>1.2379501192361856E-3</v>
      </c>
    </row>
    <row r="12" spans="2:13" x14ac:dyDescent="0.3">
      <c r="B12">
        <v>5</v>
      </c>
      <c r="C12">
        <f t="shared" si="0"/>
        <v>0.73109506905736954</v>
      </c>
      <c r="D12">
        <f t="shared" si="1"/>
        <v>8.0368522594114464E-2</v>
      </c>
      <c r="E12">
        <f t="shared" si="2"/>
        <v>1.2932046232629484</v>
      </c>
      <c r="F12">
        <f t="shared" si="3"/>
        <v>0.56210955420557884</v>
      </c>
      <c r="G12">
        <f t="shared" si="4"/>
        <v>1.6611020190244745E-4</v>
      </c>
      <c r="H12">
        <f t="shared" si="5"/>
        <v>54.017365738197284</v>
      </c>
      <c r="I12">
        <f t="shared" si="7"/>
        <v>8.9728355290102976E-3</v>
      </c>
      <c r="K12">
        <f t="shared" si="6"/>
        <v>1.1843313720262209E-4</v>
      </c>
    </row>
    <row r="13" spans="2:13" x14ac:dyDescent="0.3">
      <c r="B13">
        <v>6</v>
      </c>
      <c r="C13">
        <f t="shared" si="0"/>
        <v>0.79806014810915105</v>
      </c>
      <c r="D13">
        <f t="shared" si="1"/>
        <v>9.1568522594114465E-2</v>
      </c>
      <c r="E13">
        <f t="shared" si="2"/>
        <v>1.262881658403384</v>
      </c>
      <c r="F13">
        <f t="shared" si="3"/>
        <v>0.46482151029423291</v>
      </c>
      <c r="G13">
        <f t="shared" si="4"/>
        <v>1.3998424466687404E-5</v>
      </c>
      <c r="H13">
        <f t="shared" si="5"/>
        <v>55.592634784237298</v>
      </c>
      <c r="I13">
        <f t="shared" si="7"/>
        <v>7.7820929893128465E-4</v>
      </c>
      <c r="K13">
        <f t="shared" si="6"/>
        <v>9.5045152826692174E-6</v>
      </c>
    </row>
    <row r="14" spans="2:13" x14ac:dyDescent="0.3">
      <c r="B14">
        <v>7</v>
      </c>
      <c r="C14">
        <f t="shared" si="0"/>
        <v>0.85982556370463881</v>
      </c>
      <c r="D14">
        <f t="shared" si="1"/>
        <v>0.10276852259411447</v>
      </c>
      <c r="E14">
        <f t="shared" si="2"/>
        <v>1.2447356400273084</v>
      </c>
      <c r="F14">
        <f t="shared" si="3"/>
        <v>0.3849100763226696</v>
      </c>
      <c r="G14">
        <f t="shared" si="4"/>
        <v>1.0111491492065499E-6</v>
      </c>
      <c r="H14">
        <f t="shared" si="5"/>
        <v>57.087591937653414</v>
      </c>
      <c r="I14">
        <f t="shared" si="7"/>
        <v>5.7724070018008947E-5</v>
      </c>
      <c r="K14">
        <f t="shared" si="6"/>
        <v>6.5709323199567297E-7</v>
      </c>
    </row>
    <row r="15" spans="2:13" x14ac:dyDescent="0.3">
      <c r="B15">
        <v>8</v>
      </c>
      <c r="C15">
        <f t="shared" si="0"/>
        <v>0.9174420962654809</v>
      </c>
      <c r="D15">
        <f t="shared" si="1"/>
        <v>0.11396852259411447</v>
      </c>
      <c r="E15">
        <f t="shared" si="2"/>
        <v>1.2345798475569161</v>
      </c>
      <c r="F15">
        <f t="shared" si="3"/>
        <v>0.31713775129143518</v>
      </c>
      <c r="G15">
        <f t="shared" si="4"/>
        <v>6.3908604773876485E-8</v>
      </c>
      <c r="H15">
        <f t="shared" si="5"/>
        <v>58.506272261393924</v>
      </c>
      <c r="I15">
        <f t="shared" si="7"/>
        <v>3.739054230746237E-6</v>
      </c>
      <c r="K15">
        <f t="shared" si="6"/>
        <v>3.9906479450623147E-8</v>
      </c>
    </row>
    <row r="16" spans="2:13" x14ac:dyDescent="0.3">
      <c r="B16">
        <v>9</v>
      </c>
      <c r="C16">
        <f t="shared" si="0"/>
        <v>0.97164808444209882</v>
      </c>
      <c r="D16">
        <f t="shared" si="1"/>
        <v>0.12516852259411448</v>
      </c>
      <c r="E16">
        <f t="shared" si="2"/>
        <v>1.2299262896565193</v>
      </c>
      <c r="F16">
        <f t="shared" si="3"/>
        <v>0.25827820521442046</v>
      </c>
      <c r="G16">
        <f t="shared" si="4"/>
        <v>3.5904669167515553E-9</v>
      </c>
      <c r="H16">
        <f t="shared" si="5"/>
        <v>59.853879642668943</v>
      </c>
      <c r="I16">
        <f t="shared" si="7"/>
        <v>2.1490337469623224E-7</v>
      </c>
      <c r="K16">
        <f t="shared" si="6"/>
        <v>2.1611160301520937E-9</v>
      </c>
    </row>
    <row r="17" spans="4:11" ht="18" x14ac:dyDescent="0.35">
      <c r="J17" s="4" t="s">
        <v>18</v>
      </c>
      <c r="K17" s="4">
        <f>SUM(I7:I16)</f>
        <v>46.884693392403776</v>
      </c>
    </row>
    <row r="18" spans="4:11" x14ac:dyDescent="0.3">
      <c r="J18" s="7" t="s">
        <v>19</v>
      </c>
      <c r="K18" s="7">
        <f>SUM(K7:K16)</f>
        <v>0.97055479564455649</v>
      </c>
    </row>
    <row r="19" spans="4:11" x14ac:dyDescent="0.3">
      <c r="D19" t="s">
        <v>20</v>
      </c>
      <c r="E19">
        <f>D/V0</f>
        <v>0.55000000000000004</v>
      </c>
      <c r="H19" s="2"/>
    </row>
    <row r="21" spans="4:11" ht="18" x14ac:dyDescent="0.35"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D</vt:lpstr>
      <vt:lpstr>delta</vt:lpstr>
      <vt:lpstr>k</vt:lpstr>
      <vt:lpstr>k0</vt:lpstr>
      <vt:lpstr>lambda</vt:lpstr>
      <vt:lpstr>lambda1</vt:lpstr>
      <vt:lpstr>nu</vt:lpstr>
      <vt:lpstr>r_</vt:lpstr>
      <vt:lpstr>r0</vt:lpstr>
      <vt:lpstr>sigma</vt:lpstr>
      <vt:lpstr>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Slavov</dc:creator>
  <cp:lastModifiedBy>boshi</cp:lastModifiedBy>
  <dcterms:created xsi:type="dcterms:W3CDTF">2020-10-22T22:43:10Z</dcterms:created>
  <dcterms:modified xsi:type="dcterms:W3CDTF">2021-10-22T21:09:50Z</dcterms:modified>
</cp:coreProperties>
</file>