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5" yWindow="-105" windowWidth="20730" windowHeight="11760"/>
  </bookViews>
  <sheets>
    <sheet name="Sheet1" sheetId="1" r:id="rId1"/>
    <sheet name="Sheet2" sheetId="2" r:id="rId2"/>
    <sheet name="Sheet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00" i="1"/>
  <c r="D398"/>
  <c r="G395"/>
  <c r="G396" s="1"/>
  <c r="I395"/>
  <c r="I394"/>
  <c r="D395"/>
  <c r="P129"/>
  <c r="P130"/>
  <c r="P131" s="1"/>
  <c r="P128"/>
  <c r="P127"/>
  <c r="E779"/>
  <c r="F1380" l="1"/>
  <c r="D1380"/>
  <c r="F1374"/>
  <c r="F1375"/>
  <c r="F1376"/>
  <c r="F1377"/>
  <c r="F1378"/>
  <c r="F1373"/>
  <c r="E1374"/>
  <c r="E1375"/>
  <c r="E1376"/>
  <c r="E1377"/>
  <c r="E1378"/>
  <c r="E1373"/>
  <c r="E1380" s="1"/>
  <c r="D812"/>
  <c r="D811"/>
  <c r="C807"/>
  <c r="I800"/>
  <c r="I801"/>
  <c r="I802"/>
  <c r="I804"/>
  <c r="F800"/>
  <c r="J800" s="1"/>
  <c r="F801"/>
  <c r="J801" s="1"/>
  <c r="F802"/>
  <c r="J802" s="1"/>
  <c r="F803"/>
  <c r="I803" s="1"/>
  <c r="F804"/>
  <c r="J804" s="1"/>
  <c r="F805"/>
  <c r="J805" s="1"/>
  <c r="F799"/>
  <c r="J799" s="1"/>
  <c r="D601"/>
  <c r="D602"/>
  <c r="D603"/>
  <c r="D604"/>
  <c r="D605"/>
  <c r="D600"/>
  <c r="E607" s="1"/>
  <c r="C609" s="1"/>
  <c r="C607"/>
  <c r="D582"/>
  <c r="C583" s="1"/>
  <c r="E576"/>
  <c r="E577"/>
  <c r="E578"/>
  <c r="E579"/>
  <c r="E580"/>
  <c r="E575"/>
  <c r="E582" s="1"/>
  <c r="C584" s="1"/>
  <c r="C585" s="1"/>
  <c r="D576"/>
  <c r="D577"/>
  <c r="D578"/>
  <c r="D579"/>
  <c r="D580"/>
  <c r="D575"/>
  <c r="E496"/>
  <c r="C494"/>
  <c r="C493"/>
  <c r="C492"/>
  <c r="C491"/>
  <c r="C490"/>
  <c r="C489"/>
  <c r="C488"/>
  <c r="D482"/>
  <c r="D481"/>
  <c r="C185"/>
  <c r="C190" s="1"/>
  <c r="C183"/>
  <c r="C184"/>
  <c r="C122"/>
  <c r="B117"/>
  <c r="D612" l="1"/>
  <c r="D613"/>
  <c r="D614"/>
  <c r="D615"/>
  <c r="C623" s="1"/>
  <c r="D616"/>
  <c r="H616" s="1"/>
  <c r="D617"/>
  <c r="C625" s="1"/>
  <c r="I799"/>
  <c r="I805"/>
  <c r="J803"/>
  <c r="J807"/>
  <c r="C115"/>
  <c r="C120" s="1"/>
  <c r="C121" s="1"/>
  <c r="C99"/>
  <c r="C98"/>
  <c r="C102" s="1"/>
  <c r="C94"/>
  <c r="C26"/>
  <c r="C28" s="1"/>
  <c r="C25"/>
  <c r="C20"/>
  <c r="F1502"/>
  <c r="F1500"/>
  <c r="D810" l="1"/>
  <c r="C624"/>
  <c r="H615"/>
  <c r="I807"/>
  <c r="D809" s="1"/>
  <c r="E809" s="1"/>
  <c r="H617"/>
  <c r="C622"/>
  <c r="H614"/>
  <c r="H613"/>
  <c r="C621"/>
  <c r="H612"/>
  <c r="C620"/>
  <c r="F1128"/>
  <c r="F1127" s="1"/>
  <c r="F1126" s="1"/>
  <c r="F1125" s="1"/>
  <c r="F1124" s="1"/>
  <c r="H1124"/>
  <c r="H1125" s="1"/>
  <c r="H1126" s="1"/>
  <c r="H1127" s="1"/>
  <c r="H1128" s="1"/>
  <c r="L916" l="1"/>
  <c r="G434" l="1"/>
  <c r="G433"/>
</calcChain>
</file>

<file path=xl/sharedStrings.xml><?xml version="1.0" encoding="utf-8"?>
<sst xmlns="http://schemas.openxmlformats.org/spreadsheetml/2006/main" count="485" uniqueCount="404">
  <si>
    <t>Lab work 2 2016</t>
  </si>
  <si>
    <t>Q.NO.4</t>
  </si>
  <si>
    <t>Following are the data of price and demand of Samsung Mobile in the market.</t>
  </si>
  <si>
    <t>Price (Rs.in 000):        12             14             15             14                 18                 17</t>
  </si>
  <si>
    <t>Demand (in 000 units):42          40            45              48                38                 45</t>
  </si>
  <si>
    <t>(a) Calculate Karl pearson's correlation coefficient.</t>
  </si>
  <si>
    <t>(b) Estimate the likely demand when the price of Samsung Mobile is Rs. 25000.</t>
  </si>
  <si>
    <t xml:space="preserve">Solution: </t>
  </si>
  <si>
    <t xml:space="preserve">Price (Rs. in 000) </t>
  </si>
  <si>
    <t>Demand (000 units )</t>
  </si>
  <si>
    <t>X</t>
  </si>
  <si>
    <t>Y</t>
  </si>
  <si>
    <t>(b)</t>
  </si>
  <si>
    <t xml:space="preserve">Lab Work 2015 </t>
  </si>
  <si>
    <t xml:space="preserve">Q.NO. (5)  </t>
  </si>
  <si>
    <t xml:space="preserve">The following table shows the number of motor registration and the sales of tyres by a whole sale dealer in </t>
  </si>
  <si>
    <t>Kathmandu for a team of 5 years</t>
  </si>
  <si>
    <t xml:space="preserve">Motor Registration in '000' numbers </t>
  </si>
  <si>
    <t>No of tyres sold '00' numbers</t>
  </si>
  <si>
    <t>Estimate the sales of tyres when the expected motor registration next year is 90000.</t>
  </si>
  <si>
    <t>Lab work 2015</t>
  </si>
  <si>
    <t>Q. NO.(5)</t>
  </si>
  <si>
    <t xml:space="preserve">The following data gives the experience of machine operations in years and their performance as given by the </t>
  </si>
  <si>
    <t>number of good parts turned out per 100 pieces</t>
  </si>
  <si>
    <t xml:space="preserve">Operator       </t>
  </si>
  <si>
    <t>Experience in years ( x)</t>
  </si>
  <si>
    <t>Performance (y)</t>
  </si>
  <si>
    <t>Calculate correlation coefficient and comment . Also obtain the regression of performance rating on experience</t>
  </si>
  <si>
    <t>and estimate the probale performance if an operator has 20 years experience.</t>
  </si>
  <si>
    <t>Solution:</t>
  </si>
  <si>
    <t>Experience in years (X)</t>
  </si>
  <si>
    <t>Q. NO. (3) A sample of 500 was drawn and the sample mean was found to be 110 .Test whether this sample could have come</t>
  </si>
  <si>
    <t>from a normal population with mean 112 and variance 100 at 5% level of significance.</t>
  </si>
  <si>
    <t>n</t>
  </si>
  <si>
    <t>Correlation and Regression:</t>
  </si>
  <si>
    <t>Hypothesis Testing:</t>
  </si>
  <si>
    <t>Lab work 2 T.U. 2016</t>
  </si>
  <si>
    <t>Q.No. 2</t>
  </si>
  <si>
    <t>A sample of 100 ducks is taken from a duck farm. The mean weight of these ducks is 4 kgs with standard deviation</t>
  </si>
  <si>
    <t xml:space="preserve">3 ks. Test the hypothesis that the mean weight of all the ducks is 5 kgs. Use confidnece limit approach at 5 % level </t>
  </si>
  <si>
    <t>of significance.</t>
  </si>
  <si>
    <t>Solution :</t>
  </si>
  <si>
    <t>Lab work 1 2016</t>
  </si>
  <si>
    <t>Sample size</t>
  </si>
  <si>
    <t>Samsung</t>
  </si>
  <si>
    <t>Colors</t>
  </si>
  <si>
    <t>n1</t>
  </si>
  <si>
    <t>n2</t>
  </si>
  <si>
    <t xml:space="preserve">An educator claims that average IQ of college students is at most 110 and that in a study made to test this claim </t>
  </si>
  <si>
    <t>150 college students selected at random, had an average IQ of 112.2 with a standard deviation of 7.2 Use a level of</t>
  </si>
  <si>
    <t>significance of 0.01 to test this claim of the educator.</t>
  </si>
  <si>
    <t xml:space="preserve"> </t>
  </si>
  <si>
    <t xml:space="preserve">The management of priority Health club claim that its member lose an average more than 10 pounds within the first </t>
  </si>
  <si>
    <t xml:space="preserve">month after joining the club. A customer protection agency that wanted to check this claim took a random sample of 36 </t>
  </si>
  <si>
    <t xml:space="preserve">member of this health club and found that they lost an average of 9.2 pounds within the first of membership with a </t>
  </si>
  <si>
    <t>standard deviation of 2.4 pounds. What would be your decision.</t>
  </si>
  <si>
    <t>The following information gives average life of two types of mobile phones.</t>
  </si>
  <si>
    <t xml:space="preserve">Mean life in hrs </t>
  </si>
  <si>
    <t xml:space="preserve">Standard deviation in hrs </t>
  </si>
  <si>
    <t>Is there a significant difference in the quality of mobile phones at 5% level of significance ?</t>
  </si>
  <si>
    <t>Use p-value approach.</t>
  </si>
  <si>
    <t>T.U. 2015 (Theory)</t>
  </si>
  <si>
    <t>Q.NO.6</t>
  </si>
  <si>
    <t>The average marks of 60 BIM students in English was found to be 64 with standard deviation 5 and the average</t>
  </si>
  <si>
    <t xml:space="preserve">marks of 60 students of BBM in English was found to be 62 with standard deviation 4. Would you conclude that </t>
  </si>
  <si>
    <t>the the marks of the BIM students is more than the marks of BBM students.</t>
  </si>
  <si>
    <t xml:space="preserve">(i) Critical value approach </t>
  </si>
  <si>
    <t>(ii) V-value approach</t>
  </si>
  <si>
    <t>Q. A coin is tossed 600 time and head turns up 360 times . Can the coin be regarded as unbiased at 5% level of significance?</t>
  </si>
  <si>
    <t>A wholesale of eggs claims that only 5% of the eggs supplied by him are defective . A random sample of 500 eggs</t>
  </si>
  <si>
    <t>contained only 30 defective eggs . Test the claim of wholesaler.</t>
  </si>
  <si>
    <t>A manufactirer claimed at least 95 % of the equipment which he supplied to a factory confirmed to specification.</t>
  </si>
  <si>
    <t>An examination of a sample of 200 pieces of equipment revealed that 18 were faulty . Test his claim at 1 % level</t>
  </si>
  <si>
    <t>Factory A</t>
  </si>
  <si>
    <t>Factory B</t>
  </si>
  <si>
    <t>p1</t>
  </si>
  <si>
    <t>p2</t>
  </si>
  <si>
    <t xml:space="preserve">Q.  </t>
  </si>
  <si>
    <t>1000  articles from factory A are examined and found 97 % of good quality . 1500 similar articles from factory B are</t>
  </si>
  <si>
    <t>found only 2%</t>
  </si>
  <si>
    <t xml:space="preserve">of bad quality . Would you conclude that products of factory B are superior to those of </t>
  </si>
  <si>
    <t>factory A</t>
  </si>
  <si>
    <t>Samplin Distribution</t>
  </si>
  <si>
    <t>Q.NO.1</t>
  </si>
  <si>
    <t>A population consists of five numbers 2, 4, 6, 9 and 11.</t>
  </si>
  <si>
    <t xml:space="preserve">(i) </t>
  </si>
  <si>
    <t>Draw all possible samples of size two that can drawn from the population without replacement</t>
  </si>
  <si>
    <t>(ii)</t>
  </si>
  <si>
    <t>Show that the mean of the sampling distribution of mean is equal to the population mean.</t>
  </si>
  <si>
    <t>Lab Work 2 2016</t>
  </si>
  <si>
    <t>A population consists of four numbers : 4 , 6, 7 ,9.</t>
  </si>
  <si>
    <t>(i)    Taking ssample of size two draw all possible samples with replacement.</t>
  </si>
  <si>
    <t>(ii) Show that the mean of sampling of mean is equal to population mean.</t>
  </si>
  <si>
    <t>Soution :</t>
  </si>
  <si>
    <t xml:space="preserve">Mathematical Expectation </t>
  </si>
  <si>
    <t xml:space="preserve">Lab work 2015 </t>
  </si>
  <si>
    <t>Q. NO.2</t>
  </si>
  <si>
    <t>No. of heads up (X)</t>
  </si>
  <si>
    <t>p(x)</t>
  </si>
  <si>
    <t>Theoretical probabilty Distributions</t>
  </si>
  <si>
    <t>Q. no.2</t>
  </si>
  <si>
    <t>Fi t a poisson distribution to the following data and calculate the expected frequencies:</t>
  </si>
  <si>
    <t>f:</t>
  </si>
  <si>
    <t>X:</t>
  </si>
  <si>
    <t>Total</t>
  </si>
  <si>
    <t>f</t>
  </si>
  <si>
    <t xml:space="preserve">T.U 2015 </t>
  </si>
  <si>
    <t>Q. No. 8</t>
  </si>
  <si>
    <t>The TV monitors produced by a certain factory were checked by examining samples of 5 . The following table shows the</t>
  </si>
  <si>
    <t>120 sample according to the number of defective monitors.</t>
  </si>
  <si>
    <t>No. of defectives in a sample of 5 kg:</t>
  </si>
  <si>
    <t>No. of students</t>
  </si>
  <si>
    <t>Fit the binomial distribution and the expected frequecies if the probability of monitor is 0.5</t>
  </si>
  <si>
    <t>p</t>
  </si>
  <si>
    <t>q</t>
  </si>
  <si>
    <t xml:space="preserve">Q.No.Suppose a machine producing computer chips has a 6% defective rate . If a company purchases 13 of these </t>
  </si>
  <si>
    <t xml:space="preserve">chips, what is the probability that </t>
  </si>
  <si>
    <t xml:space="preserve">(a) </t>
  </si>
  <si>
    <t xml:space="preserve">None is defective </t>
  </si>
  <si>
    <t xml:space="preserve">(b) </t>
  </si>
  <si>
    <t>Exactly 5 are defective</t>
  </si>
  <si>
    <t xml:space="preserve">(c ) </t>
  </si>
  <si>
    <t>Between 4 and 8 defective</t>
  </si>
  <si>
    <t xml:space="preserve">(d) </t>
  </si>
  <si>
    <t>At most 10 defective</t>
  </si>
  <si>
    <t>(e )</t>
  </si>
  <si>
    <t xml:space="preserve">Fit the binomial distribution from the following data </t>
  </si>
  <si>
    <t>Solution</t>
  </si>
  <si>
    <t xml:space="preserve">Q. NO.41 </t>
  </si>
  <si>
    <t xml:space="preserve">A telephone exchange receives on average  4 calls per minute . Find the probability that on the basis of poisson </t>
  </si>
  <si>
    <t xml:space="preserve">distribution of </t>
  </si>
  <si>
    <t>(ii) Up to 4 calls per minute</t>
  </si>
  <si>
    <t>(iii) more than 4 calls per minute</t>
  </si>
  <si>
    <t>(iv )  between 6 &amp; 10 calls per minute</t>
  </si>
  <si>
    <t>(i) 2 or less  call per minute</t>
  </si>
  <si>
    <t>at leaat 3 defective</t>
  </si>
  <si>
    <t>T.U 2017 THEORY)</t>
  </si>
  <si>
    <t>Daily expenditure on lunch of the staff of Megha Bank of 400 employees was found to be normally distributed</t>
  </si>
  <si>
    <t xml:space="preserve">with mean of Rs.120 and standard deviation of Rs. 30. </t>
  </si>
  <si>
    <t>(i)</t>
  </si>
  <si>
    <t>Find the number of employees having expenditure Rs.105 and Rs 140</t>
  </si>
  <si>
    <t>Additional questions:</t>
  </si>
  <si>
    <t>(ii)P ( Expenditure is less than Rs. 150)</t>
  </si>
  <si>
    <t>(iii) P( At most Rs. 145)</t>
  </si>
  <si>
    <t>(iv) P(More than Rs.90)</t>
  </si>
  <si>
    <t>(V) p(at least Rs.115)</t>
  </si>
  <si>
    <t>(v)P(3&lt;=X&lt;=7)</t>
  </si>
  <si>
    <t>N</t>
  </si>
  <si>
    <r>
      <rPr>
        <b/>
        <sz val="11"/>
        <color theme="1"/>
        <rFont val="Calibri"/>
        <family val="2"/>
        <scheme val="minor"/>
      </rPr>
      <t>Lab work 2015</t>
    </r>
    <r>
      <rPr>
        <sz val="11"/>
        <color theme="1"/>
        <rFont val="Calibri"/>
        <family val="2"/>
        <scheme val="minor"/>
      </rPr>
      <t xml:space="preserve"> </t>
    </r>
  </si>
  <si>
    <t>Find the skewness from the following data of daily</t>
  </si>
  <si>
    <t>Measure of Skewness and Kurtosis</t>
  </si>
  <si>
    <t>income in thousand rupees and comment</t>
  </si>
  <si>
    <t>Daily income '000' Rs</t>
  </si>
  <si>
    <t>0-10        10 - 20     20  - 30   30 - 40    40 - 50    50  -60    60  - 70</t>
  </si>
  <si>
    <t>No. of employees</t>
  </si>
  <si>
    <t>5                15             20               30            18              8               4</t>
  </si>
  <si>
    <t>LCB</t>
  </si>
  <si>
    <t>UCB</t>
  </si>
  <si>
    <t>Lab Work 2015</t>
  </si>
  <si>
    <t xml:space="preserve">Q.NO.4 </t>
  </si>
  <si>
    <t xml:space="preserve">The following table gives the distribution of monthly rent of shops . Examine whether the distribution is </t>
  </si>
  <si>
    <t>symmetrical or not (i.e, Test the skewness of the distribution)</t>
  </si>
  <si>
    <t>Monthly rent</t>
  </si>
  <si>
    <t>(Rs. 000)</t>
  </si>
  <si>
    <t>No. of shops</t>
  </si>
  <si>
    <t>40 - 50         50-60      60 - 70    70  - 80   80  -  90    90 - 100  100  - 110</t>
  </si>
  <si>
    <t>8                  15             20                   40             25              16               6</t>
  </si>
  <si>
    <t>The age in completed years of 40 working persons in certain village is given below:</t>
  </si>
  <si>
    <t>32, 61, 39, 31, 56, 42, 54, 64, 43, 47, 20, 51, 60, 27, 67, 52, 45, 20, 22, 36, 25, 46, 23, 62, 40, 21, 43, 53, 42, 50, 22, 31, 49,</t>
  </si>
  <si>
    <t>20, 35, 40, 35, 43, 55, 46.</t>
  </si>
  <si>
    <t>Construct a frequency table (Taking 10 -class interval )</t>
  </si>
  <si>
    <t>Find the value of skewness</t>
  </si>
  <si>
    <t>Lab work 2016 T.U.</t>
  </si>
  <si>
    <t>The length of life each 30 electric light bulbs is noted and the results ashown in the table</t>
  </si>
  <si>
    <t>Q.NO.</t>
  </si>
  <si>
    <t>66 , 35, 79, 41, 75, 65, 58, 68, 17, 48, 88, 87, 49, 26, 61, 72, 19, 58, 75, 78, 70, 97, 85, 77, 84, 27, 94, 57, 39, 98</t>
  </si>
  <si>
    <t>(a) Construct a frequency distribution with suitable class interval.</t>
  </si>
  <si>
    <t>(b) Determine the value of kurtosis and interpret the result</t>
  </si>
  <si>
    <t>(OR  Test the normality of the distribution )</t>
  </si>
  <si>
    <t>Measures of Dispersion</t>
  </si>
  <si>
    <t>Lab Work 2016 TU</t>
  </si>
  <si>
    <t>The running capacity of two horses is given below, state which is more consistent on the basis of coefficient of</t>
  </si>
  <si>
    <t>variation.</t>
  </si>
  <si>
    <t>Horse A :   250        255      280     290       295           300</t>
  </si>
  <si>
    <t>Horse  B:    280       282       290     295       298            295</t>
  </si>
  <si>
    <t xml:space="preserve">5o cars of two brands X &amp; Y are taken and the average running life (in years ) of each is recorded as </t>
  </si>
  <si>
    <t>shown below:</t>
  </si>
  <si>
    <t xml:space="preserve">Life (years )   :       0 - 5            5  -  10      10 -  15        15  -   20         20   -   25  </t>
  </si>
  <si>
    <t xml:space="preserve">No. of cars in </t>
  </si>
  <si>
    <t>each brand</t>
  </si>
  <si>
    <t>(X)                               8                 12                 20                   7                         3</t>
  </si>
  <si>
    <t xml:space="preserve">(Y  )                              6                 10                20                  10                        4  </t>
  </si>
  <si>
    <t>(a) which of these two brands gives a higher average running life?</t>
  </si>
  <si>
    <t>(b) Which of the two brands shos greater consistency in its performance?</t>
  </si>
  <si>
    <t xml:space="preserve">Measures of Central tendency </t>
  </si>
  <si>
    <t>Lab Work 2016</t>
  </si>
  <si>
    <t xml:space="preserve">Construct a frequency distribution table for the following marks distribution of 50 students using equal class </t>
  </si>
  <si>
    <t xml:space="preserve">interval as 10 -20 , 20 - 30, . .  .. </t>
  </si>
  <si>
    <t>42, 37, 39, 52, 57, 61, 71, 42, 17, 54, 43, 37, 39, 41, 37, 33, 21, 21, 42, 42, 47, 33, 38, 39, 27, 51, 42, 67, 51, 53, 27, 34, 31,</t>
  </si>
  <si>
    <t>51, 38, 49, 53, 75, 59, 17, 44, 14, 19, 39, 16, 62, 53, 59, 29,32.</t>
  </si>
  <si>
    <t>(a) It is decided to give scholarship to top 10% students , find the minimum marks of top 10% students.</t>
  </si>
  <si>
    <t>(b) It is also decided to pass 80 % students , find the minimum marks for passin.</t>
  </si>
  <si>
    <t>(c ) If 40 % sudents failed , find the highest marks obtained by them.</t>
  </si>
  <si>
    <t>(d) Find the modal marks.</t>
  </si>
  <si>
    <t>(e ) Also find the median marks.</t>
  </si>
  <si>
    <t>TU</t>
  </si>
  <si>
    <t>Height (cms)</t>
  </si>
  <si>
    <t>No. of persons</t>
  </si>
  <si>
    <t>More than cf</t>
  </si>
  <si>
    <t>Less than cf</t>
  </si>
  <si>
    <t>100-150</t>
  </si>
  <si>
    <t>150-200</t>
  </si>
  <si>
    <t>200-250</t>
  </si>
  <si>
    <t>250-300</t>
  </si>
  <si>
    <t>300-350</t>
  </si>
  <si>
    <t>T.U. 2016</t>
  </si>
  <si>
    <t>life in year</t>
  </si>
  <si>
    <t>no of battries</t>
  </si>
  <si>
    <t>0-2</t>
  </si>
  <si>
    <t>2-4</t>
  </si>
  <si>
    <t>4-6</t>
  </si>
  <si>
    <t>6-8</t>
  </si>
  <si>
    <t>8-10</t>
  </si>
  <si>
    <t>10-12</t>
  </si>
  <si>
    <t>Diagrammatic and Graphic presentation of data</t>
  </si>
  <si>
    <t>T.U.2015.</t>
  </si>
  <si>
    <t xml:space="preserve">Lab Work </t>
  </si>
  <si>
    <t xml:space="preserve"> A sample of 500 was drawn and the sample mean was found to be 110 . Test whether this sample could have </t>
  </si>
  <si>
    <t>come from a normal population with mean 112 and variance 100 at 5% level of significance.</t>
  </si>
  <si>
    <t xml:space="preserve">T.U. 2016 </t>
  </si>
  <si>
    <t xml:space="preserve">The following information gives the average lif of two types of mobile phones </t>
  </si>
  <si>
    <t xml:space="preserve">Samsung </t>
  </si>
  <si>
    <t>Colours</t>
  </si>
  <si>
    <t>Mean lif in hrs</t>
  </si>
  <si>
    <t>Standard deviation in hrs</t>
  </si>
  <si>
    <t xml:space="preserve">Sample size </t>
  </si>
  <si>
    <t>Is there is a significant diiference in the quality of mobile phones at 5% level of significance ? Use p-value appor</t>
  </si>
  <si>
    <t xml:space="preserve">lue </t>
  </si>
  <si>
    <t>approach.</t>
  </si>
  <si>
    <t>Lab work</t>
  </si>
  <si>
    <t>1000 articles from factory A are examined and found 97% of good quality. 1500 similar articles from factory B are</t>
  </si>
  <si>
    <t xml:space="preserve">found only 2% of bad. Would you conclude that products OF factory B are superior to those of factory A. Test the </t>
  </si>
  <si>
    <t>hypothesis at 1% level of sigficance.</t>
  </si>
  <si>
    <t>0 Set 1</t>
  </si>
  <si>
    <t xml:space="preserve">respectively . Compute </t>
  </si>
  <si>
    <t>E(4x+7) and standard deviation of (4x+7)</t>
  </si>
  <si>
    <t>The probability that a man finisjhig at janakpur will catch 0, 1, 2, 3,4, 5 fishes are 0.10, 0.25, 0.30 , 0.20,0.15 ,0.10</t>
  </si>
  <si>
    <t>2016 Lab work 1</t>
  </si>
  <si>
    <t>Q.NO. A population consists of five numbers 2, 4, 6, 9 and 11.</t>
  </si>
  <si>
    <t>(i) Draw all possible samples of size two that can be drawn from the population without replacement .</t>
  </si>
  <si>
    <t>(ii) Show that the mean of sampling distribution of mean is equal to the population mean.</t>
  </si>
  <si>
    <t>SOlution:</t>
  </si>
  <si>
    <t xml:space="preserve">The distribution of number of deaths from liver cancer in 200 days are recorded in valley </t>
  </si>
  <si>
    <t xml:space="preserve">No. of deaths </t>
  </si>
  <si>
    <t>No. of days :</t>
  </si>
  <si>
    <t>0      1         2          3            4            5             total</t>
  </si>
  <si>
    <t>50    60        40       25        16         9</t>
  </si>
  <si>
    <t xml:space="preserve">Fit a poisson distribution </t>
  </si>
  <si>
    <t>T.U. 2015</t>
  </si>
  <si>
    <t>Binomial distribution :</t>
  </si>
  <si>
    <t xml:space="preserve">Q.No.  Fit the binomial distribution from the following frequency distribution </t>
  </si>
  <si>
    <t>X:  0           1               2              3               4                5                        Total</t>
  </si>
  <si>
    <t>f:    38      144    342          287            164              25</t>
  </si>
  <si>
    <t>r=</t>
  </si>
  <si>
    <t>PEARSON(B11:B16,D11:D16)</t>
  </si>
  <si>
    <t xml:space="preserve">Y=a+bX </t>
  </si>
  <si>
    <t xml:space="preserve">b= </t>
  </si>
  <si>
    <t>a=</t>
  </si>
  <si>
    <t xml:space="preserve">y= </t>
  </si>
  <si>
    <t>X=</t>
  </si>
  <si>
    <t>x bhanko demand price which is 25000 given in question</t>
  </si>
  <si>
    <t>Therefore, the likely demand is 38.83333  when the price of Samsung Mobile is Rs. 25000.</t>
  </si>
  <si>
    <t>solution,</t>
  </si>
  <si>
    <t>PEARSON(E83:E90,B83:B90)</t>
  </si>
  <si>
    <t xml:space="preserve">the correlation coefficinet is very high </t>
  </si>
  <si>
    <t>y=a+bx</t>
  </si>
  <si>
    <t>b=</t>
  </si>
  <si>
    <t>x=</t>
  </si>
  <si>
    <t>now,</t>
  </si>
  <si>
    <t>value</t>
  </si>
  <si>
    <t>formula</t>
  </si>
  <si>
    <t>INTERCEPT(E83:E90,B83:B90)</t>
  </si>
  <si>
    <t>SLOPE(E83:E90,B83:B90)</t>
  </si>
  <si>
    <t>C98+C99*C100</t>
  </si>
  <si>
    <t>n=</t>
  </si>
  <si>
    <t>m=</t>
  </si>
  <si>
    <t>s=</t>
  </si>
  <si>
    <t>SE</t>
  </si>
  <si>
    <t>Zcal</t>
  </si>
  <si>
    <r>
      <t>h1:</t>
    </r>
    <r>
      <rPr>
        <sz val="11"/>
        <color theme="1"/>
        <rFont val="Symbol"/>
        <family val="1"/>
        <charset val="2"/>
      </rPr>
      <t>m</t>
    </r>
  </si>
  <si>
    <r>
      <t>h0:</t>
    </r>
    <r>
      <rPr>
        <sz val="11"/>
        <color theme="1"/>
        <rFont val="Symbol"/>
        <family val="1"/>
        <charset val="2"/>
      </rPr>
      <t>m</t>
    </r>
  </si>
  <si>
    <t>&lt;&gt;112</t>
  </si>
  <si>
    <t>C115/SQRT(C112)</t>
  </si>
  <si>
    <t>ABS(C113-C114)/C120</t>
  </si>
  <si>
    <t>Ztab</t>
  </si>
  <si>
    <t>ABS(NORMSINV(C116))</t>
  </si>
  <si>
    <t>x bar</t>
  </si>
  <si>
    <t>m</t>
  </si>
  <si>
    <t>s</t>
  </si>
  <si>
    <t>a</t>
  </si>
  <si>
    <r>
      <t>H0:</t>
    </r>
    <r>
      <rPr>
        <sz val="11"/>
        <color theme="1"/>
        <rFont val="Symbol"/>
        <family val="1"/>
        <charset val="2"/>
      </rPr>
      <t>m=110</t>
    </r>
  </si>
  <si>
    <r>
      <t>H1:</t>
    </r>
    <r>
      <rPr>
        <sz val="11"/>
        <color theme="1"/>
        <rFont val="Symbol"/>
        <family val="1"/>
        <charset val="2"/>
      </rPr>
      <t>m&gt;110</t>
    </r>
  </si>
  <si>
    <t>ABS(NORMSINV(C178))</t>
  </si>
  <si>
    <t>C177/SQRT(C174)</t>
  </si>
  <si>
    <t>(C175-C176)/C184</t>
  </si>
  <si>
    <t xml:space="preserve">since,  Zcal&gt;Ztab… so, don’t reject H0 </t>
  </si>
  <si>
    <t>P value Approach</t>
  </si>
  <si>
    <t>p value=</t>
  </si>
  <si>
    <t>population(N)</t>
  </si>
  <si>
    <t>Sample Size(n)</t>
  </si>
  <si>
    <t>Poulation value</t>
  </si>
  <si>
    <t>population mean</t>
  </si>
  <si>
    <t>population sd</t>
  </si>
  <si>
    <t>AVERAGE(B475:B479)</t>
  </si>
  <si>
    <t>STDEVP(B475:B479)</t>
  </si>
  <si>
    <t>sample value</t>
  </si>
  <si>
    <t>(2,4)</t>
  </si>
  <si>
    <t>(2,6)</t>
  </si>
  <si>
    <t>(2,9)</t>
  </si>
  <si>
    <t>(2,11)</t>
  </si>
  <si>
    <t>(4,6)</t>
  </si>
  <si>
    <t>(4,9)</t>
  </si>
  <si>
    <t>(4,11)</t>
  </si>
  <si>
    <t>(6,9)</t>
  </si>
  <si>
    <t>(6,11)</t>
  </si>
  <si>
    <t>(9,11)</t>
  </si>
  <si>
    <t>sample mean</t>
  </si>
  <si>
    <t xml:space="preserve">average mean of sample mean = </t>
  </si>
  <si>
    <t>sample</t>
  </si>
  <si>
    <t>(4,4)</t>
  </si>
  <si>
    <t>(6,6)</t>
  </si>
  <si>
    <t>(4,7)</t>
  </si>
  <si>
    <t>(6,4)</t>
  </si>
  <si>
    <t>(6,7)</t>
  </si>
  <si>
    <t>(7,4)</t>
  </si>
  <si>
    <t>(7,6)</t>
  </si>
  <si>
    <t>(9</t>
  </si>
  <si>
    <t>x</t>
  </si>
  <si>
    <t>x.p(x)</t>
  </si>
  <si>
    <t>p*X^2</t>
  </si>
  <si>
    <t>Expected value</t>
  </si>
  <si>
    <t>VARIANCE</t>
  </si>
  <si>
    <t>E582-D582^2</t>
  </si>
  <si>
    <t>SQRT(C584)</t>
  </si>
  <si>
    <r>
      <t>s</t>
    </r>
    <r>
      <rPr>
        <sz val="11"/>
        <color theme="1"/>
        <rFont val="Calibri"/>
        <family val="2"/>
        <scheme val="minor"/>
      </rPr>
      <t>(S.D)</t>
    </r>
  </si>
  <si>
    <t>fx</t>
  </si>
  <si>
    <t>N=</t>
  </si>
  <si>
    <r>
      <t>S</t>
    </r>
    <r>
      <rPr>
        <sz val="11"/>
        <color theme="1"/>
        <rFont val="Calibri"/>
        <family val="2"/>
        <scheme val="minor"/>
      </rPr>
      <t xml:space="preserve">fx= </t>
    </r>
  </si>
  <si>
    <t>mean(m)=</t>
  </si>
  <si>
    <t>X=r</t>
  </si>
  <si>
    <t>P(X=r)=p</t>
  </si>
  <si>
    <t>POISSON(B612,$C$609,FALSE)</t>
  </si>
  <si>
    <t>POISSON(B613,$C$609,FALSE)</t>
  </si>
  <si>
    <t>expecte frequency</t>
  </si>
  <si>
    <t>POISSON(B614,$C$609,FALSE)</t>
  </si>
  <si>
    <t>fe=NP</t>
  </si>
  <si>
    <t>POISSON(B615,$C$609,FALSE)</t>
  </si>
  <si>
    <t>POISSON(B616,$C$609,FALSE)</t>
  </si>
  <si>
    <t>POISSON(B617,$C$609,FALSE)</t>
  </si>
  <si>
    <t>$C$607*D612</t>
  </si>
  <si>
    <t>$C$607*D613</t>
  </si>
  <si>
    <t>$C$607*D614</t>
  </si>
  <si>
    <t>$C$607*D615</t>
  </si>
  <si>
    <t>$C$607*D616</t>
  </si>
  <si>
    <t>$C$607*D617</t>
  </si>
  <si>
    <t>class x</t>
  </si>
  <si>
    <t xml:space="preserve"> 10-20</t>
  </si>
  <si>
    <t>0-10</t>
  </si>
  <si>
    <t>20-30</t>
  </si>
  <si>
    <t>30-40</t>
  </si>
  <si>
    <t>40-50</t>
  </si>
  <si>
    <t>50-60</t>
  </si>
  <si>
    <t>60-70</t>
  </si>
  <si>
    <t>ucb</t>
  </si>
  <si>
    <t>lcb</t>
  </si>
  <si>
    <t>h</t>
  </si>
  <si>
    <t>fm</t>
  </si>
  <si>
    <t>mean</t>
  </si>
  <si>
    <t>f*m^2</t>
  </si>
  <si>
    <t xml:space="preserve">mode class </t>
  </si>
  <si>
    <t xml:space="preserve">mode   </t>
  </si>
  <si>
    <t>E802+(C802-C801)/(2*C802-C801-C803)*10</t>
  </si>
  <si>
    <t>therefore, the distrbance is negatively skewed</t>
  </si>
  <si>
    <t>p(x)*x^2</t>
  </si>
  <si>
    <t>S=</t>
  </si>
  <si>
    <r>
      <t>S(4</t>
    </r>
    <r>
      <rPr>
        <sz val="11"/>
        <color theme="1"/>
        <rFont val="Calibri"/>
        <family val="2"/>
        <scheme val="minor"/>
      </rPr>
      <t>X+7)</t>
    </r>
  </si>
  <si>
    <t>4E(x)+7</t>
  </si>
  <si>
    <t>i. X1</t>
  </si>
  <si>
    <t>x2</t>
  </si>
  <si>
    <t>P</t>
  </si>
  <si>
    <t>P(105&lt;x&lt;140)</t>
  </si>
  <si>
    <t>P(X&lt;=140)-P(X&lt;=105)</t>
  </si>
  <si>
    <t xml:space="preserve"> =NORMDIST(F777,C774,C775,1)-NORMDIST(C777,C774,C775,1)</t>
  </si>
  <si>
    <t>30-35</t>
  </si>
  <si>
    <t>35-40</t>
  </si>
  <si>
    <t>40-45</t>
  </si>
  <si>
    <t>45-50</t>
  </si>
  <si>
    <t>50-55</t>
  </si>
  <si>
    <t>cf</t>
  </si>
  <si>
    <t>h0</t>
  </si>
  <si>
    <t>h1</t>
  </si>
  <si>
    <t>p&lt;.</t>
  </si>
  <si>
    <t>zcal</t>
  </si>
  <si>
    <t>Q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</si>
</sst>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Times New Roman"/>
      <family val="1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justify" vertical="center"/>
    </xf>
    <xf numFmtId="17" fontId="0" fillId="0" borderId="0" xfId="0" applyNumberFormat="1"/>
    <xf numFmtId="16" fontId="0" fillId="0" borderId="0" xfId="0" applyNumberFormat="1"/>
    <xf numFmtId="49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3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Sheet1!$P$126</c:f>
              <c:strCache>
                <c:ptCount val="1"/>
                <c:pt idx="0">
                  <c:v>cf</c:v>
                </c:pt>
              </c:strCache>
            </c:strRef>
          </c:tx>
          <c:marker>
            <c:symbol val="none"/>
          </c:marker>
          <c:xVal>
            <c:numRef>
              <c:f>Sheet1!$O$127:$O$131</c:f>
              <c:numCache>
                <c:formatCode>General</c:formatCode>
                <c:ptCount val="5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</c:numCache>
            </c:numRef>
          </c:xVal>
          <c:yVal>
            <c:numRef>
              <c:f>Sheet1!$P$127:$P$131</c:f>
              <c:numCache>
                <c:formatCode>General</c:formatCode>
                <c:ptCount val="5"/>
                <c:pt idx="0">
                  <c:v>10</c:v>
                </c:pt>
                <c:pt idx="1">
                  <c:v>49</c:v>
                </c:pt>
                <c:pt idx="2">
                  <c:v>99</c:v>
                </c:pt>
                <c:pt idx="3">
                  <c:v>114</c:v>
                </c:pt>
                <c:pt idx="4">
                  <c:v>119</c:v>
                </c:pt>
              </c:numCache>
            </c:numRef>
          </c:yVal>
          <c:smooth val="1"/>
        </c:ser>
        <c:axId val="78500608"/>
        <c:axId val="78495744"/>
      </c:scatterChart>
      <c:valAx>
        <c:axId val="78500608"/>
        <c:scaling>
          <c:orientation val="minMax"/>
        </c:scaling>
        <c:axPos val="b"/>
        <c:numFmt formatCode="General" sourceLinked="1"/>
        <c:tickLblPos val="nextTo"/>
        <c:crossAx val="78495744"/>
        <c:crosses val="autoZero"/>
        <c:crossBetween val="midCat"/>
      </c:valAx>
      <c:valAx>
        <c:axId val="78495744"/>
        <c:scaling>
          <c:orientation val="minMax"/>
        </c:scaling>
        <c:axPos val="l"/>
        <c:majorGridlines/>
        <c:numFmt formatCode="General" sourceLinked="1"/>
        <c:tickLblPos val="nextTo"/>
        <c:crossAx val="785006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130</xdr:row>
      <xdr:rowOff>171450</xdr:rowOff>
    </xdr:from>
    <xdr:to>
      <xdr:col>11</xdr:col>
      <xdr:colOff>419100</xdr:colOff>
      <xdr:row>145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21"/>
  <sheetViews>
    <sheetView tabSelected="1" topLeftCell="A383" zoomScale="70" zoomScaleNormal="70" workbookViewId="0">
      <selection activeCell="E407" sqref="E407"/>
    </sheetView>
  </sheetViews>
  <sheetFormatPr defaultRowHeight="15"/>
  <cols>
    <col min="2" max="2" width="13" customWidth="1"/>
    <col min="3" max="5" width="12" bestFit="1" customWidth="1"/>
    <col min="7" max="9" width="12" bestFit="1" customWidth="1"/>
    <col min="12" max="12" width="12" bestFit="1" customWidth="1"/>
  </cols>
  <sheetData>
    <row r="1" spans="1:4">
      <c r="B1" s="2" t="s">
        <v>34</v>
      </c>
    </row>
    <row r="2" spans="1:4">
      <c r="A2" t="s">
        <v>0</v>
      </c>
    </row>
    <row r="3" spans="1:4">
      <c r="A3" t="s">
        <v>1</v>
      </c>
      <c r="B3" t="s">
        <v>2</v>
      </c>
    </row>
    <row r="4" spans="1:4">
      <c r="B4" t="s">
        <v>3</v>
      </c>
    </row>
    <row r="5" spans="1:4">
      <c r="B5" t="s">
        <v>4</v>
      </c>
    </row>
    <row r="6" spans="1:4">
      <c r="B6" t="s">
        <v>5</v>
      </c>
    </row>
    <row r="7" spans="1:4">
      <c r="B7" t="s">
        <v>6</v>
      </c>
    </row>
    <row r="8" spans="1:4">
      <c r="A8" t="s">
        <v>7</v>
      </c>
    </row>
    <row r="9" spans="1:4">
      <c r="B9" t="s">
        <v>8</v>
      </c>
      <c r="D9" t="s">
        <v>9</v>
      </c>
    </row>
    <row r="10" spans="1:4">
      <c r="B10" s="9" t="s">
        <v>10</v>
      </c>
      <c r="C10" s="9"/>
      <c r="D10" s="9" t="s">
        <v>11</v>
      </c>
    </row>
    <row r="11" spans="1:4">
      <c r="B11" s="10">
        <v>12</v>
      </c>
      <c r="C11" s="10"/>
      <c r="D11" s="10">
        <v>42</v>
      </c>
    </row>
    <row r="12" spans="1:4">
      <c r="B12" s="10">
        <v>14</v>
      </c>
      <c r="C12" s="10"/>
      <c r="D12" s="10">
        <v>40</v>
      </c>
    </row>
    <row r="13" spans="1:4">
      <c r="B13" s="10">
        <v>15</v>
      </c>
      <c r="C13" s="10"/>
      <c r="D13" s="10">
        <v>45</v>
      </c>
    </row>
    <row r="14" spans="1:4">
      <c r="B14" s="10">
        <v>14</v>
      </c>
      <c r="C14" s="10"/>
      <c r="D14" s="10">
        <v>48</v>
      </c>
    </row>
    <row r="15" spans="1:4">
      <c r="B15" s="10">
        <v>18</v>
      </c>
      <c r="C15" s="10"/>
      <c r="D15" s="10">
        <v>38</v>
      </c>
    </row>
    <row r="16" spans="1:4">
      <c r="B16" s="10">
        <v>17</v>
      </c>
      <c r="C16" s="10"/>
      <c r="D16" s="10">
        <v>45</v>
      </c>
    </row>
    <row r="18" spans="1:5">
      <c r="B18" t="s">
        <v>5</v>
      </c>
    </row>
    <row r="20" spans="1:5">
      <c r="A20" s="10"/>
      <c r="B20" s="10" t="s">
        <v>263</v>
      </c>
      <c r="C20" s="10">
        <f>PEARSON(B11:B16,D11:D16)</f>
        <v>-0.24753688574416857</v>
      </c>
      <c r="D20" s="25" t="s">
        <v>264</v>
      </c>
      <c r="E20" s="25"/>
    </row>
    <row r="22" spans="1:5">
      <c r="B22" t="s">
        <v>6</v>
      </c>
    </row>
    <row r="24" spans="1:5">
      <c r="A24" s="10"/>
      <c r="B24" s="10" t="s">
        <v>265</v>
      </c>
      <c r="C24" s="10"/>
    </row>
    <row r="25" spans="1:5">
      <c r="A25" s="10"/>
      <c r="B25" s="10" t="s">
        <v>266</v>
      </c>
      <c r="C25" s="10">
        <f>SLOPE(D11:D16,B11:B16)</f>
        <v>-0.41666666666666669</v>
      </c>
    </row>
    <row r="26" spans="1:5">
      <c r="A26" s="10"/>
      <c r="B26" s="10" t="s">
        <v>267</v>
      </c>
      <c r="C26" s="10">
        <f>INTERCEPT(D11:D16,B11:B16)</f>
        <v>49.25</v>
      </c>
    </row>
    <row r="27" spans="1:5">
      <c r="B27" s="10" t="s">
        <v>269</v>
      </c>
      <c r="C27" s="10">
        <v>25</v>
      </c>
      <c r="E27" t="s">
        <v>270</v>
      </c>
    </row>
    <row r="28" spans="1:5">
      <c r="B28" s="10" t="s">
        <v>268</v>
      </c>
      <c r="C28">
        <f>C26+C25*C27</f>
        <v>38.833333333333329</v>
      </c>
    </row>
    <row r="30" spans="1:5">
      <c r="B30" t="s">
        <v>271</v>
      </c>
    </row>
    <row r="35" spans="1:6">
      <c r="A35" t="s">
        <v>13</v>
      </c>
    </row>
    <row r="36" spans="1:6">
      <c r="A36" t="s">
        <v>14</v>
      </c>
      <c r="B36" t="s">
        <v>15</v>
      </c>
    </row>
    <row r="37" spans="1:6">
      <c r="B37" t="s">
        <v>16</v>
      </c>
    </row>
    <row r="39" spans="1:6">
      <c r="B39" t="s">
        <v>17</v>
      </c>
      <c r="F39" t="s">
        <v>18</v>
      </c>
    </row>
    <row r="40" spans="1:6">
      <c r="B40">
        <v>60</v>
      </c>
      <c r="F40">
        <v>125</v>
      </c>
    </row>
    <row r="41" spans="1:6">
      <c r="B41">
        <v>63</v>
      </c>
      <c r="F41">
        <v>110</v>
      </c>
    </row>
    <row r="42" spans="1:6">
      <c r="B42">
        <v>72</v>
      </c>
      <c r="F42">
        <v>130</v>
      </c>
    </row>
    <row r="43" spans="1:6">
      <c r="B43">
        <v>75</v>
      </c>
      <c r="F43">
        <v>135</v>
      </c>
    </row>
    <row r="44" spans="1:6">
      <c r="B44">
        <v>80</v>
      </c>
      <c r="F44">
        <v>150</v>
      </c>
    </row>
    <row r="45" spans="1:6">
      <c r="B45" t="s">
        <v>19</v>
      </c>
    </row>
    <row r="72" spans="1:10">
      <c r="A72" t="s">
        <v>20</v>
      </c>
    </row>
    <row r="73" spans="1:10">
      <c r="A73" t="s">
        <v>21</v>
      </c>
      <c r="B73" t="s">
        <v>22</v>
      </c>
    </row>
    <row r="74" spans="1:10">
      <c r="B74" t="s">
        <v>23</v>
      </c>
    </row>
    <row r="75" spans="1:10">
      <c r="A75" t="s">
        <v>24</v>
      </c>
      <c r="C75">
        <v>1</v>
      </c>
      <c r="D75">
        <v>2</v>
      </c>
      <c r="E75">
        <v>3</v>
      </c>
      <c r="F75">
        <v>4</v>
      </c>
      <c r="G75">
        <v>5</v>
      </c>
      <c r="H75">
        <v>6</v>
      </c>
      <c r="I75">
        <v>7</v>
      </c>
      <c r="J75">
        <v>8</v>
      </c>
    </row>
    <row r="76" spans="1:10">
      <c r="A76" t="s">
        <v>25</v>
      </c>
      <c r="C76">
        <v>16</v>
      </c>
      <c r="D76">
        <v>12</v>
      </c>
      <c r="E76">
        <v>18</v>
      </c>
      <c r="F76">
        <v>4</v>
      </c>
      <c r="G76">
        <v>3</v>
      </c>
      <c r="H76">
        <v>10</v>
      </c>
      <c r="I76">
        <v>5</v>
      </c>
      <c r="J76">
        <v>12</v>
      </c>
    </row>
    <row r="77" spans="1:10">
      <c r="A77" t="s">
        <v>26</v>
      </c>
      <c r="C77">
        <v>87</v>
      </c>
      <c r="D77">
        <v>88</v>
      </c>
      <c r="E77">
        <v>89</v>
      </c>
      <c r="F77">
        <v>68</v>
      </c>
      <c r="G77">
        <v>78</v>
      </c>
      <c r="H77">
        <v>80</v>
      </c>
      <c r="I77">
        <v>75</v>
      </c>
      <c r="J77">
        <v>83</v>
      </c>
    </row>
    <row r="78" spans="1:10">
      <c r="B78" t="s">
        <v>27</v>
      </c>
    </row>
    <row r="79" spans="1:10">
      <c r="B79" t="s">
        <v>28</v>
      </c>
    </row>
    <row r="81" spans="1:5">
      <c r="A81" t="s">
        <v>29</v>
      </c>
    </row>
    <row r="82" spans="1:5">
      <c r="B82" t="s">
        <v>30</v>
      </c>
      <c r="E82" t="s">
        <v>26</v>
      </c>
    </row>
    <row r="83" spans="1:5">
      <c r="B83">
        <v>16</v>
      </c>
      <c r="E83">
        <v>87</v>
      </c>
    </row>
    <row r="84" spans="1:5">
      <c r="B84">
        <v>12</v>
      </c>
      <c r="E84">
        <v>88</v>
      </c>
    </row>
    <row r="85" spans="1:5">
      <c r="B85">
        <v>18</v>
      </c>
      <c r="E85">
        <v>89</v>
      </c>
    </row>
    <row r="86" spans="1:5">
      <c r="B86">
        <v>4</v>
      </c>
      <c r="E86">
        <v>68</v>
      </c>
    </row>
    <row r="87" spans="1:5">
      <c r="B87">
        <v>3</v>
      </c>
      <c r="E87">
        <v>78</v>
      </c>
    </row>
    <row r="88" spans="1:5">
      <c r="B88">
        <v>10</v>
      </c>
      <c r="E88">
        <v>80</v>
      </c>
    </row>
    <row r="89" spans="1:5">
      <c r="B89">
        <v>5</v>
      </c>
      <c r="E89">
        <v>75</v>
      </c>
    </row>
    <row r="90" spans="1:5">
      <c r="B90">
        <v>12</v>
      </c>
      <c r="E90">
        <v>83</v>
      </c>
    </row>
    <row r="92" spans="1:5">
      <c r="B92" t="s">
        <v>272</v>
      </c>
    </row>
    <row r="93" spans="1:5">
      <c r="C93" s="2" t="s">
        <v>279</v>
      </c>
      <c r="D93" s="2" t="s">
        <v>280</v>
      </c>
    </row>
    <row r="94" spans="1:5">
      <c r="B94" t="s">
        <v>263</v>
      </c>
      <c r="C94">
        <f>PEARSON(E83:E90,B83:B90)</f>
        <v>0.87205684859868737</v>
      </c>
      <c r="D94" t="s">
        <v>273</v>
      </c>
    </row>
    <row r="95" spans="1:5">
      <c r="B95" t="s">
        <v>274</v>
      </c>
    </row>
    <row r="97" spans="1:4">
      <c r="B97" t="s">
        <v>275</v>
      </c>
    </row>
    <row r="98" spans="1:4">
      <c r="B98" t="s">
        <v>267</v>
      </c>
      <c r="C98">
        <f>INTERCEPT(E83:E90,B83:B90)</f>
        <v>69.669724770642205</v>
      </c>
      <c r="D98" t="s">
        <v>281</v>
      </c>
    </row>
    <row r="99" spans="1:4">
      <c r="B99" t="s">
        <v>276</v>
      </c>
      <c r="C99">
        <f>SLOPE(E83:E90,B83:B90)</f>
        <v>1.1330275229357798</v>
      </c>
      <c r="D99" t="s">
        <v>282</v>
      </c>
    </row>
    <row r="100" spans="1:4">
      <c r="B100" t="s">
        <v>277</v>
      </c>
      <c r="C100">
        <v>20</v>
      </c>
    </row>
    <row r="101" spans="1:4">
      <c r="B101" t="s">
        <v>278</v>
      </c>
    </row>
    <row r="102" spans="1:4">
      <c r="B102" t="s">
        <v>268</v>
      </c>
      <c r="C102">
        <f>C98+C99*C100</f>
        <v>92.330275229357795</v>
      </c>
      <c r="D102" t="s">
        <v>283</v>
      </c>
    </row>
    <row r="106" spans="1:4">
      <c r="A106" s="2" t="s">
        <v>35</v>
      </c>
      <c r="B106" s="2"/>
    </row>
    <row r="108" spans="1:4">
      <c r="A108" t="s">
        <v>20</v>
      </c>
    </row>
    <row r="109" spans="1:4">
      <c r="A109" t="s">
        <v>31</v>
      </c>
    </row>
    <row r="110" spans="1:4">
      <c r="B110" t="s">
        <v>32</v>
      </c>
    </row>
    <row r="111" spans="1:4">
      <c r="A111" t="s">
        <v>29</v>
      </c>
    </row>
    <row r="112" spans="1:4">
      <c r="B112" t="s">
        <v>284</v>
      </c>
      <c r="C112">
        <v>500</v>
      </c>
    </row>
    <row r="113" spans="1:16">
      <c r="B113" t="s">
        <v>277</v>
      </c>
      <c r="C113">
        <v>110</v>
      </c>
    </row>
    <row r="114" spans="1:16">
      <c r="B114" s="11" t="s">
        <v>285</v>
      </c>
      <c r="C114">
        <v>112</v>
      </c>
    </row>
    <row r="115" spans="1:16">
      <c r="B115" s="11" t="s">
        <v>286</v>
      </c>
      <c r="C115">
        <f>SQRT(100)</f>
        <v>10</v>
      </c>
    </row>
    <row r="116" spans="1:16">
      <c r="B116" s="11" t="s">
        <v>267</v>
      </c>
      <c r="C116">
        <v>0.05</v>
      </c>
    </row>
    <row r="117" spans="1:16">
      <c r="A117" s="1" t="s">
        <v>290</v>
      </c>
      <c r="B117">
        <f>112</f>
        <v>112</v>
      </c>
    </row>
    <row r="118" spans="1:16">
      <c r="A118" s="1" t="s">
        <v>289</v>
      </c>
      <c r="B118" t="s">
        <v>291</v>
      </c>
    </row>
    <row r="119" spans="1:16">
      <c r="C119" s="12" t="s">
        <v>279</v>
      </c>
      <c r="D119" s="12" t="s">
        <v>280</v>
      </c>
    </row>
    <row r="120" spans="1:16">
      <c r="B120" t="s">
        <v>287</v>
      </c>
      <c r="C120">
        <f>C115/SQRT(C112)</f>
        <v>0.44721359549995793</v>
      </c>
      <c r="D120" s="23" t="s">
        <v>292</v>
      </c>
      <c r="E120" s="23"/>
    </row>
    <row r="121" spans="1:16">
      <c r="B121" t="s">
        <v>288</v>
      </c>
      <c r="C121">
        <f>ABS(C113-C114)/C120</f>
        <v>4.4721359549995796</v>
      </c>
      <c r="D121" s="23" t="s">
        <v>293</v>
      </c>
      <c r="E121" s="23"/>
    </row>
    <row r="122" spans="1:16">
      <c r="B122" s="1" t="s">
        <v>294</v>
      </c>
      <c r="C122">
        <f>ABS(NORMSINV(C116))</f>
        <v>1.6448536269514726</v>
      </c>
      <c r="D122" s="23" t="s">
        <v>295</v>
      </c>
      <c r="E122" s="23"/>
    </row>
    <row r="126" spans="1:16">
      <c r="N126" t="s">
        <v>374</v>
      </c>
      <c r="O126" t="s">
        <v>373</v>
      </c>
      <c r="P126" t="s">
        <v>398</v>
      </c>
    </row>
    <row r="127" spans="1:16">
      <c r="L127" t="s">
        <v>393</v>
      </c>
      <c r="M127">
        <v>10</v>
      </c>
      <c r="N127">
        <v>30</v>
      </c>
      <c r="O127">
        <v>35</v>
      </c>
      <c r="P127">
        <f>M127</f>
        <v>10</v>
      </c>
    </row>
    <row r="128" spans="1:16">
      <c r="L128" t="s">
        <v>394</v>
      </c>
      <c r="M128">
        <v>39</v>
      </c>
      <c r="N128">
        <v>35</v>
      </c>
      <c r="O128">
        <v>40</v>
      </c>
      <c r="P128">
        <f>P127+M128</f>
        <v>49</v>
      </c>
    </row>
    <row r="129" spans="1:16">
      <c r="L129" t="s">
        <v>395</v>
      </c>
      <c r="M129">
        <v>50</v>
      </c>
      <c r="N129">
        <v>40</v>
      </c>
      <c r="O129">
        <v>45</v>
      </c>
      <c r="P129">
        <f t="shared" ref="P129:P131" si="0">P128+M129</f>
        <v>99</v>
      </c>
    </row>
    <row r="130" spans="1:16">
      <c r="L130" t="s">
        <v>396</v>
      </c>
      <c r="M130">
        <v>15</v>
      </c>
      <c r="N130">
        <v>45</v>
      </c>
      <c r="O130">
        <v>50</v>
      </c>
      <c r="P130">
        <f t="shared" si="0"/>
        <v>114</v>
      </c>
    </row>
    <row r="131" spans="1:16">
      <c r="L131" t="s">
        <v>397</v>
      </c>
      <c r="M131">
        <v>5</v>
      </c>
      <c r="N131">
        <v>50</v>
      </c>
      <c r="O131">
        <v>55</v>
      </c>
      <c r="P131">
        <f t="shared" si="0"/>
        <v>119</v>
      </c>
    </row>
    <row r="136" spans="1:16">
      <c r="A136" t="s">
        <v>36</v>
      </c>
    </row>
    <row r="137" spans="1:16">
      <c r="A137" t="s">
        <v>37</v>
      </c>
      <c r="B137" t="s">
        <v>38</v>
      </c>
    </row>
    <row r="138" spans="1:16">
      <c r="B138" t="s">
        <v>39</v>
      </c>
    </row>
    <row r="139" spans="1:16">
      <c r="B139" t="s">
        <v>40</v>
      </c>
    </row>
    <row r="141" spans="1:16">
      <c r="A141" t="s">
        <v>41</v>
      </c>
    </row>
    <row r="143" spans="1:16">
      <c r="B143" s="1"/>
    </row>
    <row r="144" spans="1:16">
      <c r="B144" s="1"/>
    </row>
    <row r="145" spans="2:2">
      <c r="B145" s="1"/>
    </row>
    <row r="146" spans="2:2">
      <c r="B146" s="1"/>
    </row>
    <row r="151" spans="2:2">
      <c r="B151" s="1"/>
    </row>
    <row r="169" spans="1:3">
      <c r="B169" t="s">
        <v>48</v>
      </c>
    </row>
    <row r="170" spans="1:3">
      <c r="B170" t="s">
        <v>49</v>
      </c>
    </row>
    <row r="171" spans="1:3">
      <c r="B171" t="s">
        <v>50</v>
      </c>
    </row>
    <row r="173" spans="1:3">
      <c r="A173" t="s">
        <v>29</v>
      </c>
    </row>
    <row r="174" spans="1:3">
      <c r="B174" t="s">
        <v>33</v>
      </c>
      <c r="C174">
        <v>150</v>
      </c>
    </row>
    <row r="175" spans="1:3">
      <c r="B175" t="s">
        <v>296</v>
      </c>
      <c r="C175">
        <v>112.2</v>
      </c>
    </row>
    <row r="176" spans="1:3">
      <c r="B176" s="11" t="s">
        <v>297</v>
      </c>
      <c r="C176">
        <v>110</v>
      </c>
    </row>
    <row r="177" spans="1:5">
      <c r="B177" s="11" t="s">
        <v>298</v>
      </c>
      <c r="C177">
        <v>7.2</v>
      </c>
    </row>
    <row r="178" spans="1:5">
      <c r="B178" s="11" t="s">
        <v>299</v>
      </c>
      <c r="C178">
        <v>0.01</v>
      </c>
    </row>
    <row r="179" spans="1:5">
      <c r="B179" s="1"/>
    </row>
    <row r="180" spans="1:5">
      <c r="A180" t="s">
        <v>300</v>
      </c>
    </row>
    <row r="181" spans="1:5">
      <c r="A181" t="s">
        <v>301</v>
      </c>
    </row>
    <row r="182" spans="1:5">
      <c r="C182" s="12" t="s">
        <v>279</v>
      </c>
      <c r="D182" s="24" t="s">
        <v>280</v>
      </c>
      <c r="E182" s="24"/>
    </row>
    <row r="183" spans="1:5">
      <c r="B183" t="s">
        <v>294</v>
      </c>
      <c r="C183">
        <f>ABS(NORMSINV(C178))</f>
        <v>2.3263478740408408</v>
      </c>
      <c r="D183" s="23" t="s">
        <v>302</v>
      </c>
      <c r="E183" s="23"/>
    </row>
    <row r="184" spans="1:5">
      <c r="B184" t="s">
        <v>287</v>
      </c>
      <c r="C184">
        <f>C177/SQRT(C174)</f>
        <v>0.58787753826796274</v>
      </c>
      <c r="D184" s="23" t="s">
        <v>303</v>
      </c>
      <c r="E184" s="23"/>
    </row>
    <row r="185" spans="1:5">
      <c r="B185" t="s">
        <v>288</v>
      </c>
      <c r="C185">
        <f>(C175-C176)/C184</f>
        <v>3.742275995918749</v>
      </c>
      <c r="D185" s="23" t="s">
        <v>304</v>
      </c>
      <c r="E185" s="23"/>
    </row>
    <row r="187" spans="1:5">
      <c r="B187" t="s">
        <v>305</v>
      </c>
    </row>
    <row r="189" spans="1:5">
      <c r="B189" t="s">
        <v>306</v>
      </c>
    </row>
    <row r="190" spans="1:5">
      <c r="B190" t="s">
        <v>307</v>
      </c>
      <c r="C190">
        <f>1-NORMSDIST(C185)</f>
        <v>9.1180533997925473E-5</v>
      </c>
    </row>
    <row r="196" spans="2:3">
      <c r="B196" s="2"/>
      <c r="C196" s="2"/>
    </row>
    <row r="214" spans="1:2">
      <c r="B214" t="s">
        <v>51</v>
      </c>
    </row>
    <row r="215" spans="1:2">
      <c r="A215" t="s">
        <v>52</v>
      </c>
    </row>
    <row r="216" spans="1:2">
      <c r="A216" t="s">
        <v>53</v>
      </c>
    </row>
    <row r="217" spans="1:2">
      <c r="A217" t="s">
        <v>54</v>
      </c>
    </row>
    <row r="218" spans="1:2">
      <c r="A218" t="s">
        <v>55</v>
      </c>
    </row>
    <row r="223" spans="1:2">
      <c r="B223" s="1"/>
    </row>
    <row r="224" spans="1:2">
      <c r="B224" s="1"/>
    </row>
    <row r="225" spans="2:2">
      <c r="B225" s="1"/>
    </row>
    <row r="226" spans="2:2">
      <c r="B226" s="1"/>
    </row>
    <row r="231" spans="2:2">
      <c r="B231" s="1"/>
    </row>
    <row r="243" spans="2:3">
      <c r="B243" s="2"/>
      <c r="C243" s="2"/>
    </row>
    <row r="251" spans="2:3">
      <c r="B251" s="2"/>
    </row>
    <row r="252" spans="2:3">
      <c r="B252" s="2"/>
      <c r="C252" s="2"/>
    </row>
    <row r="262" spans="1:7">
      <c r="A262" t="s">
        <v>42</v>
      </c>
    </row>
    <row r="263" spans="1:7">
      <c r="A263" t="s">
        <v>56</v>
      </c>
    </row>
    <row r="264" spans="1:7">
      <c r="B264" t="s">
        <v>57</v>
      </c>
      <c r="D264" t="s">
        <v>58</v>
      </c>
      <c r="G264" t="s">
        <v>43</v>
      </c>
    </row>
    <row r="265" spans="1:7">
      <c r="A265" t="s">
        <v>44</v>
      </c>
      <c r="B265">
        <v>6000</v>
      </c>
      <c r="D265">
        <v>80</v>
      </c>
      <c r="G265">
        <v>100</v>
      </c>
    </row>
    <row r="266" spans="1:7">
      <c r="A266" t="s">
        <v>45</v>
      </c>
      <c r="B266">
        <v>5980</v>
      </c>
      <c r="D266">
        <v>90</v>
      </c>
      <c r="G266">
        <v>100</v>
      </c>
    </row>
    <row r="267" spans="1:7">
      <c r="B267" t="s">
        <v>59</v>
      </c>
    </row>
    <row r="268" spans="1:7">
      <c r="B268" t="s">
        <v>60</v>
      </c>
    </row>
    <row r="297" spans="1:2">
      <c r="A297" t="s">
        <v>61</v>
      </c>
    </row>
    <row r="298" spans="1:2">
      <c r="A298" t="s">
        <v>62</v>
      </c>
      <c r="B298" t="s">
        <v>63</v>
      </c>
    </row>
    <row r="299" spans="1:2">
      <c r="B299" t="s">
        <v>64</v>
      </c>
    </row>
    <row r="300" spans="1:2">
      <c r="B300" t="s">
        <v>65</v>
      </c>
    </row>
    <row r="301" spans="1:2">
      <c r="B301" t="s">
        <v>66</v>
      </c>
    </row>
    <row r="302" spans="1:2">
      <c r="B302" t="s">
        <v>67</v>
      </c>
    </row>
    <row r="303" spans="1:2">
      <c r="A303" t="s">
        <v>29</v>
      </c>
    </row>
    <row r="330" spans="1:1">
      <c r="A330" s="2"/>
    </row>
    <row r="332" spans="1:1">
      <c r="A332" t="s">
        <v>68</v>
      </c>
    </row>
    <row r="354" spans="2:3">
      <c r="B354" s="2"/>
      <c r="C354" s="2"/>
    </row>
    <row r="361" spans="2:3">
      <c r="B361" t="s">
        <v>69</v>
      </c>
    </row>
    <row r="362" spans="2:3">
      <c r="B362" t="s">
        <v>70</v>
      </c>
    </row>
    <row r="364" spans="2:3">
      <c r="B364" t="s">
        <v>29</v>
      </c>
    </row>
    <row r="383" spans="2:3">
      <c r="B383" s="2"/>
      <c r="C383" s="2"/>
    </row>
    <row r="391" spans="2:9">
      <c r="B391" t="s">
        <v>71</v>
      </c>
    </row>
    <row r="392" spans="2:9">
      <c r="B392" t="s">
        <v>72</v>
      </c>
    </row>
    <row r="393" spans="2:9">
      <c r="B393" t="s">
        <v>40</v>
      </c>
    </row>
    <row r="394" spans="2:9">
      <c r="B394" t="s">
        <v>29</v>
      </c>
      <c r="D394" t="s">
        <v>33</v>
      </c>
      <c r="E394">
        <v>200</v>
      </c>
      <c r="F394" t="s">
        <v>389</v>
      </c>
      <c r="G394">
        <v>0.95</v>
      </c>
      <c r="H394" t="s">
        <v>389</v>
      </c>
      <c r="I394">
        <f>182/200</f>
        <v>0.91</v>
      </c>
    </row>
    <row r="395" spans="2:9">
      <c r="B395" t="s">
        <v>399</v>
      </c>
      <c r="C395" t="s">
        <v>113</v>
      </c>
      <c r="D395">
        <f>0.95</f>
        <v>0.95</v>
      </c>
      <c r="F395" t="s">
        <v>403</v>
      </c>
      <c r="G395">
        <f>1-G394</f>
        <v>5.0000000000000044E-2</v>
      </c>
      <c r="H395" t="s">
        <v>114</v>
      </c>
      <c r="I395">
        <f>1-I394</f>
        <v>8.9999999999999969E-2</v>
      </c>
    </row>
    <row r="396" spans="2:9">
      <c r="B396" t="s">
        <v>400</v>
      </c>
      <c r="C396" t="s">
        <v>401</v>
      </c>
      <c r="D396">
        <v>0.95</v>
      </c>
      <c r="F396" t="s">
        <v>287</v>
      </c>
      <c r="G396">
        <f>SQRT(G394*G395/E394)</f>
        <v>1.5411035007422448E-2</v>
      </c>
    </row>
    <row r="398" spans="2:9">
      <c r="C398" t="s">
        <v>402</v>
      </c>
      <c r="D398">
        <f>ABS(I394-G394)/G396</f>
        <v>2.5955427380921945</v>
      </c>
    </row>
    <row r="400" spans="2:9">
      <c r="C400" t="s">
        <v>294</v>
      </c>
      <c r="D400">
        <f>ABS(NORMSINV(0.01))</f>
        <v>2.3263478740408488</v>
      </c>
    </row>
    <row r="415" spans="2:3">
      <c r="B415" s="2"/>
      <c r="C415" s="2"/>
    </row>
    <row r="428" spans="1:8">
      <c r="A428" t="s">
        <v>77</v>
      </c>
      <c r="B428" t="s">
        <v>78</v>
      </c>
    </row>
    <row r="429" spans="1:8">
      <c r="B429" t="s">
        <v>79</v>
      </c>
      <c r="D429" t="s">
        <v>80</v>
      </c>
    </row>
    <row r="430" spans="1:8">
      <c r="B430" t="s">
        <v>81</v>
      </c>
    </row>
    <row r="432" spans="1:8">
      <c r="C432" t="s">
        <v>73</v>
      </c>
      <c r="H432" t="s">
        <v>74</v>
      </c>
    </row>
    <row r="433" spans="2:7">
      <c r="B433" t="s">
        <v>46</v>
      </c>
      <c r="C433">
        <v>1000</v>
      </c>
      <c r="F433" t="s">
        <v>47</v>
      </c>
      <c r="G433">
        <f>1500</f>
        <v>1500</v>
      </c>
    </row>
    <row r="434" spans="2:7">
      <c r="B434" t="s">
        <v>75</v>
      </c>
      <c r="C434">
        <v>0.97</v>
      </c>
      <c r="F434" t="s">
        <v>76</v>
      </c>
      <c r="G434">
        <f>1-0.02</f>
        <v>0.98</v>
      </c>
    </row>
    <row r="463" spans="1:1">
      <c r="A463" s="2" t="s">
        <v>82</v>
      </c>
    </row>
    <row r="465" spans="1:6">
      <c r="A465" t="s">
        <v>42</v>
      </c>
    </row>
    <row r="466" spans="1:6">
      <c r="A466" t="s">
        <v>83</v>
      </c>
      <c r="B466" t="s">
        <v>84</v>
      </c>
    </row>
    <row r="467" spans="1:6">
      <c r="B467" t="s">
        <v>85</v>
      </c>
      <c r="C467" t="s">
        <v>86</v>
      </c>
    </row>
    <row r="468" spans="1:6">
      <c r="B468" t="s">
        <v>87</v>
      </c>
      <c r="C468" t="s">
        <v>88</v>
      </c>
    </row>
    <row r="470" spans="1:6">
      <c r="A470" t="s">
        <v>29</v>
      </c>
    </row>
    <row r="471" spans="1:6">
      <c r="B471" t="s">
        <v>308</v>
      </c>
      <c r="C471">
        <v>5</v>
      </c>
    </row>
    <row r="472" spans="1:6">
      <c r="B472" t="s">
        <v>309</v>
      </c>
      <c r="C472">
        <v>2</v>
      </c>
    </row>
    <row r="473" spans="1:6">
      <c r="B473" s="3"/>
    </row>
    <row r="474" spans="1:6">
      <c r="B474" s="13" t="s">
        <v>310</v>
      </c>
      <c r="C474" s="13"/>
      <c r="D474" s="13"/>
      <c r="E474" s="13"/>
      <c r="F474" s="13"/>
    </row>
    <row r="475" spans="1:6">
      <c r="B475" s="13">
        <v>2</v>
      </c>
      <c r="C475" s="13"/>
      <c r="D475" s="13"/>
      <c r="E475" s="13"/>
      <c r="F475" s="13"/>
    </row>
    <row r="476" spans="1:6">
      <c r="B476" s="13">
        <v>4</v>
      </c>
      <c r="C476" s="13"/>
      <c r="D476" s="13"/>
      <c r="E476" s="13"/>
      <c r="F476" s="13"/>
    </row>
    <row r="477" spans="1:6">
      <c r="B477" s="13">
        <v>6</v>
      </c>
      <c r="C477" s="13"/>
      <c r="D477" s="13"/>
      <c r="E477" s="13"/>
      <c r="F477" s="13"/>
    </row>
    <row r="478" spans="1:6">
      <c r="B478" s="13">
        <v>9</v>
      </c>
      <c r="C478" s="13"/>
      <c r="D478" s="13"/>
      <c r="E478" s="13"/>
      <c r="F478" s="13"/>
    </row>
    <row r="479" spans="1:6">
      <c r="B479" s="13">
        <v>11</v>
      </c>
      <c r="C479" s="13"/>
      <c r="D479" s="13"/>
      <c r="E479" s="13"/>
      <c r="F479" s="13"/>
    </row>
    <row r="480" spans="1:6">
      <c r="B480" s="13"/>
      <c r="C480" s="13"/>
      <c r="D480" s="13"/>
      <c r="E480" s="13"/>
      <c r="F480" s="13"/>
    </row>
    <row r="481" spans="2:6">
      <c r="B481" s="13" t="s">
        <v>311</v>
      </c>
      <c r="C481" s="14" t="s">
        <v>297</v>
      </c>
      <c r="D481" s="13">
        <f>AVERAGE(B475:B479)</f>
        <v>6.4</v>
      </c>
      <c r="E481" s="22" t="s">
        <v>313</v>
      </c>
      <c r="F481" s="22"/>
    </row>
    <row r="482" spans="2:6">
      <c r="B482" s="13" t="s">
        <v>312</v>
      </c>
      <c r="C482" s="14" t="s">
        <v>298</v>
      </c>
      <c r="D482" s="13">
        <f>STDEVP(B475:B479)</f>
        <v>3.2619012860600183</v>
      </c>
      <c r="E482" s="22" t="s">
        <v>314</v>
      </c>
      <c r="F482" s="22"/>
    </row>
    <row r="484" spans="2:6">
      <c r="B484" s="13" t="s">
        <v>315</v>
      </c>
      <c r="C484" s="13" t="s">
        <v>326</v>
      </c>
      <c r="D484" s="13"/>
      <c r="E484" s="13"/>
    </row>
    <row r="485" spans="2:6">
      <c r="B485" s="13" t="s">
        <v>316</v>
      </c>
      <c r="C485" s="13">
        <v>3</v>
      </c>
      <c r="D485" s="16"/>
      <c r="E485" s="13"/>
    </row>
    <row r="486" spans="2:6">
      <c r="B486" s="13" t="s">
        <v>317</v>
      </c>
      <c r="C486" s="13">
        <v>4</v>
      </c>
      <c r="D486" s="16"/>
      <c r="E486" s="13"/>
    </row>
    <row r="487" spans="2:6">
      <c r="B487" s="13" t="s">
        <v>318</v>
      </c>
      <c r="C487" s="13">
        <v>5.5</v>
      </c>
      <c r="D487" s="13"/>
      <c r="E487" s="13"/>
    </row>
    <row r="488" spans="2:6">
      <c r="B488" s="13" t="s">
        <v>319</v>
      </c>
      <c r="C488" s="13">
        <f>(2+11)/2</f>
        <v>6.5</v>
      </c>
      <c r="D488" s="13"/>
      <c r="E488" s="13"/>
    </row>
    <row r="489" spans="2:6">
      <c r="B489" s="13" t="s">
        <v>320</v>
      </c>
      <c r="C489" s="13">
        <f>(4+6)/2</f>
        <v>5</v>
      </c>
      <c r="D489" s="13"/>
      <c r="E489" s="13"/>
    </row>
    <row r="490" spans="2:6">
      <c r="B490" s="13" t="s">
        <v>321</v>
      </c>
      <c r="C490" s="13">
        <f>(4+9)/2</f>
        <v>6.5</v>
      </c>
      <c r="D490" s="13"/>
      <c r="E490" s="13"/>
    </row>
    <row r="491" spans="2:6">
      <c r="B491" s="13" t="s">
        <v>322</v>
      </c>
      <c r="C491" s="13">
        <f>(4+11)/2</f>
        <v>7.5</v>
      </c>
      <c r="D491" s="13"/>
      <c r="E491" s="13"/>
    </row>
    <row r="492" spans="2:6">
      <c r="B492" s="13" t="s">
        <v>323</v>
      </c>
      <c r="C492" s="13">
        <f>(6+9)/2</f>
        <v>7.5</v>
      </c>
      <c r="D492" s="13"/>
      <c r="E492" s="13"/>
    </row>
    <row r="493" spans="2:6">
      <c r="B493" s="17" t="s">
        <v>324</v>
      </c>
      <c r="C493" s="13">
        <f>(6+11)/2</f>
        <v>8.5</v>
      </c>
      <c r="D493" s="13"/>
      <c r="E493" s="13"/>
    </row>
    <row r="494" spans="2:6">
      <c r="B494" s="13" t="s">
        <v>325</v>
      </c>
      <c r="C494" s="13">
        <f>(9+11)/2</f>
        <v>10</v>
      </c>
      <c r="D494" s="13"/>
      <c r="E494" s="13"/>
    </row>
    <row r="495" spans="2:6">
      <c r="B495" s="13"/>
      <c r="C495" s="13"/>
      <c r="D495" s="13"/>
      <c r="E495" s="13"/>
    </row>
    <row r="496" spans="2:6">
      <c r="B496" s="13" t="s">
        <v>327</v>
      </c>
      <c r="C496" s="13"/>
      <c r="D496" s="13"/>
      <c r="E496" s="13">
        <f>AVERAGE(C485:C494)</f>
        <v>6.4</v>
      </c>
    </row>
    <row r="504" spans="1:2">
      <c r="B504" s="2"/>
    </row>
    <row r="508" spans="1:2">
      <c r="A508" t="s">
        <v>89</v>
      </c>
    </row>
    <row r="509" spans="1:2">
      <c r="A509" t="s">
        <v>83</v>
      </c>
      <c r="B509" t="s">
        <v>90</v>
      </c>
    </row>
    <row r="510" spans="1:2">
      <c r="B510" t="s">
        <v>91</v>
      </c>
    </row>
    <row r="511" spans="1:2">
      <c r="B511" t="s">
        <v>92</v>
      </c>
    </row>
    <row r="512" spans="1:2">
      <c r="A512" t="s">
        <v>93</v>
      </c>
    </row>
    <row r="513" spans="2:6">
      <c r="B513" t="s">
        <v>328</v>
      </c>
    </row>
    <row r="514" spans="2:6">
      <c r="C514">
        <v>4</v>
      </c>
      <c r="D514">
        <v>6</v>
      </c>
      <c r="E514">
        <v>7</v>
      </c>
      <c r="F514">
        <v>9</v>
      </c>
    </row>
    <row r="515" spans="2:6">
      <c r="B515">
        <v>4</v>
      </c>
      <c r="C515" t="s">
        <v>329</v>
      </c>
      <c r="D515" t="s">
        <v>320</v>
      </c>
      <c r="E515" t="s">
        <v>331</v>
      </c>
      <c r="F515" t="s">
        <v>321</v>
      </c>
    </row>
    <row r="516" spans="2:6">
      <c r="B516">
        <v>6</v>
      </c>
      <c r="C516" t="s">
        <v>332</v>
      </c>
      <c r="D516" t="s">
        <v>330</v>
      </c>
      <c r="E516" t="s">
        <v>333</v>
      </c>
      <c r="F516" t="s">
        <v>323</v>
      </c>
    </row>
    <row r="517" spans="2:6">
      <c r="B517">
        <v>7</v>
      </c>
      <c r="C517" t="s">
        <v>334</v>
      </c>
      <c r="D517" t="s">
        <v>335</v>
      </c>
    </row>
    <row r="518" spans="2:6">
      <c r="B518">
        <v>9</v>
      </c>
      <c r="C518" t="s">
        <v>336</v>
      </c>
    </row>
    <row r="563" spans="1:9">
      <c r="B563" s="2"/>
    </row>
    <row r="567" spans="1:9">
      <c r="B567" s="2" t="s">
        <v>94</v>
      </c>
    </row>
    <row r="569" spans="1:9">
      <c r="A569" t="s">
        <v>95</v>
      </c>
    </row>
    <row r="570" spans="1:9">
      <c r="A570" t="s">
        <v>96</v>
      </c>
      <c r="B570" t="s">
        <v>97</v>
      </c>
      <c r="D570">
        <v>0</v>
      </c>
      <c r="E570">
        <v>1</v>
      </c>
      <c r="F570">
        <v>2</v>
      </c>
      <c r="G570">
        <v>3</v>
      </c>
      <c r="H570">
        <v>4</v>
      </c>
      <c r="I570">
        <v>5</v>
      </c>
    </row>
    <row r="571" spans="1:9">
      <c r="B571" t="s">
        <v>98</v>
      </c>
      <c r="D571">
        <v>0.05</v>
      </c>
      <c r="E571">
        <v>0.1</v>
      </c>
      <c r="F571">
        <v>0.15</v>
      </c>
      <c r="G571">
        <v>0.2</v>
      </c>
      <c r="H571">
        <v>0.35</v>
      </c>
      <c r="I571">
        <v>0.15</v>
      </c>
    </row>
    <row r="573" spans="1:9">
      <c r="A573" t="s">
        <v>29</v>
      </c>
    </row>
    <row r="574" spans="1:9">
      <c r="B574" t="s">
        <v>337</v>
      </c>
      <c r="C574" t="s">
        <v>98</v>
      </c>
      <c r="D574" t="s">
        <v>338</v>
      </c>
      <c r="E574" t="s">
        <v>339</v>
      </c>
    </row>
    <row r="575" spans="1:9">
      <c r="B575">
        <v>0</v>
      </c>
      <c r="C575">
        <v>0.05</v>
      </c>
      <c r="D575">
        <f>C575*B575</f>
        <v>0</v>
      </c>
      <c r="E575">
        <f>C575*B575^2</f>
        <v>0</v>
      </c>
    </row>
    <row r="576" spans="1:9">
      <c r="B576">
        <v>1</v>
      </c>
      <c r="C576">
        <v>0.1</v>
      </c>
      <c r="D576">
        <f t="shared" ref="D576:D580" si="1">C576*B576</f>
        <v>0.1</v>
      </c>
      <c r="E576">
        <f t="shared" ref="E576:E580" si="2">C576*B576^2</f>
        <v>0.1</v>
      </c>
    </row>
    <row r="577" spans="2:5">
      <c r="B577">
        <v>2</v>
      </c>
      <c r="C577">
        <v>0.15</v>
      </c>
      <c r="D577">
        <f t="shared" si="1"/>
        <v>0.3</v>
      </c>
      <c r="E577">
        <f t="shared" si="2"/>
        <v>0.6</v>
      </c>
    </row>
    <row r="578" spans="2:5">
      <c r="B578">
        <v>3</v>
      </c>
      <c r="C578">
        <v>0.2</v>
      </c>
      <c r="D578">
        <f t="shared" si="1"/>
        <v>0.60000000000000009</v>
      </c>
      <c r="E578">
        <f t="shared" si="2"/>
        <v>1.8</v>
      </c>
    </row>
    <row r="579" spans="2:5">
      <c r="B579">
        <v>4</v>
      </c>
      <c r="C579">
        <v>0.35</v>
      </c>
      <c r="D579">
        <f t="shared" si="1"/>
        <v>1.4</v>
      </c>
      <c r="E579">
        <f t="shared" si="2"/>
        <v>5.6</v>
      </c>
    </row>
    <row r="580" spans="2:5">
      <c r="B580">
        <v>5</v>
      </c>
      <c r="C580">
        <v>0.15</v>
      </c>
      <c r="D580">
        <f t="shared" si="1"/>
        <v>0.75</v>
      </c>
      <c r="E580">
        <f t="shared" si="2"/>
        <v>3.75</v>
      </c>
    </row>
    <row r="582" spans="2:5">
      <c r="D582">
        <f>SUM(D575:D580)</f>
        <v>3.15</v>
      </c>
      <c r="E582">
        <f>SUM(E575:E580)</f>
        <v>11.85</v>
      </c>
    </row>
    <row r="583" spans="2:5">
      <c r="B583" t="s">
        <v>340</v>
      </c>
      <c r="C583">
        <f>D582</f>
        <v>3.15</v>
      </c>
    </row>
    <row r="584" spans="2:5">
      <c r="B584" t="s">
        <v>341</v>
      </c>
      <c r="C584">
        <f>E582-D582^2</f>
        <v>1.9275000000000002</v>
      </c>
      <c r="D584" t="s">
        <v>342</v>
      </c>
    </row>
    <row r="585" spans="2:5">
      <c r="B585" s="11" t="s">
        <v>344</v>
      </c>
      <c r="C585">
        <f>SQRT(C584)</f>
        <v>1.3883443376914821</v>
      </c>
      <c r="D585" t="s">
        <v>343</v>
      </c>
    </row>
    <row r="591" spans="2:5">
      <c r="B591" s="2" t="s">
        <v>99</v>
      </c>
    </row>
    <row r="593" spans="1:8">
      <c r="B593" t="s">
        <v>95</v>
      </c>
    </row>
    <row r="594" spans="1:8">
      <c r="B594" t="s">
        <v>100</v>
      </c>
      <c r="C594" t="s">
        <v>101</v>
      </c>
    </row>
    <row r="595" spans="1:8">
      <c r="A595" t="s">
        <v>103</v>
      </c>
      <c r="B595">
        <v>0</v>
      </c>
      <c r="C595">
        <v>1</v>
      </c>
      <c r="D595">
        <v>2</v>
      </c>
      <c r="E595">
        <v>3</v>
      </c>
      <c r="F595">
        <v>4</v>
      </c>
      <c r="G595">
        <v>5</v>
      </c>
      <c r="H595" t="s">
        <v>104</v>
      </c>
    </row>
    <row r="596" spans="1:8">
      <c r="A596" t="s">
        <v>102</v>
      </c>
      <c r="B596">
        <v>90</v>
      </c>
      <c r="C596">
        <v>50</v>
      </c>
      <c r="D596">
        <v>30</v>
      </c>
      <c r="E596">
        <v>15</v>
      </c>
      <c r="F596">
        <v>10</v>
      </c>
      <c r="G596">
        <v>5</v>
      </c>
      <c r="H596">
        <v>200</v>
      </c>
    </row>
    <row r="598" spans="1:8">
      <c r="A598" t="s">
        <v>29</v>
      </c>
    </row>
    <row r="599" spans="1:8">
      <c r="B599" t="s">
        <v>10</v>
      </c>
      <c r="C599" t="s">
        <v>105</v>
      </c>
      <c r="D599" t="s">
        <v>345</v>
      </c>
    </row>
    <row r="600" spans="1:8">
      <c r="B600">
        <v>0</v>
      </c>
      <c r="C600">
        <v>90</v>
      </c>
      <c r="D600">
        <f>C600*B600</f>
        <v>0</v>
      </c>
    </row>
    <row r="601" spans="1:8">
      <c r="B601">
        <v>1</v>
      </c>
      <c r="C601">
        <v>50</v>
      </c>
      <c r="D601">
        <f t="shared" ref="D601:D605" si="3">C601*B601</f>
        <v>50</v>
      </c>
    </row>
    <row r="602" spans="1:8">
      <c r="B602">
        <v>2</v>
      </c>
      <c r="C602">
        <v>30</v>
      </c>
      <c r="D602">
        <f t="shared" si="3"/>
        <v>60</v>
      </c>
    </row>
    <row r="603" spans="1:8">
      <c r="B603">
        <v>3</v>
      </c>
      <c r="C603">
        <v>15</v>
      </c>
      <c r="D603">
        <f t="shared" si="3"/>
        <v>45</v>
      </c>
    </row>
    <row r="604" spans="1:8">
      <c r="B604">
        <v>4</v>
      </c>
      <c r="C604">
        <v>10</v>
      </c>
      <c r="D604">
        <f t="shared" si="3"/>
        <v>40</v>
      </c>
    </row>
    <row r="605" spans="1:8">
      <c r="B605">
        <v>5</v>
      </c>
      <c r="C605">
        <v>5</v>
      </c>
      <c r="D605">
        <f t="shared" si="3"/>
        <v>25</v>
      </c>
    </row>
    <row r="607" spans="1:8">
      <c r="B607" s="18" t="s">
        <v>346</v>
      </c>
      <c r="C607" s="19">
        <f>SUM(C600:C605)</f>
        <v>200</v>
      </c>
      <c r="D607" s="11" t="s">
        <v>347</v>
      </c>
      <c r="E607">
        <f>SUM(D600:D605)</f>
        <v>220</v>
      </c>
    </row>
    <row r="609" spans="2:9">
      <c r="B609" t="s">
        <v>348</v>
      </c>
      <c r="C609" s="1">
        <f>E607/C607</f>
        <v>1.1000000000000001</v>
      </c>
    </row>
    <row r="610" spans="2:9">
      <c r="B610" s="13"/>
      <c r="C610" s="13"/>
      <c r="D610" s="13"/>
      <c r="E610" s="13"/>
      <c r="F610" s="13"/>
      <c r="G610" s="13"/>
      <c r="H610" s="13" t="s">
        <v>353</v>
      </c>
      <c r="I610" s="13"/>
    </row>
    <row r="611" spans="2:9">
      <c r="B611" s="15" t="s">
        <v>349</v>
      </c>
      <c r="C611" s="15"/>
      <c r="D611" s="15" t="s">
        <v>350</v>
      </c>
      <c r="E611" s="15"/>
      <c r="F611" s="15"/>
      <c r="G611" s="15"/>
      <c r="H611" s="15" t="s">
        <v>355</v>
      </c>
      <c r="I611" s="15"/>
    </row>
    <row r="612" spans="2:9">
      <c r="B612" s="15">
        <v>0</v>
      </c>
      <c r="C612" s="13"/>
      <c r="D612" s="13">
        <f>POISSON(B612,$C$609,FALSE)</f>
        <v>0.33287108369807955</v>
      </c>
      <c r="E612" s="22" t="s">
        <v>351</v>
      </c>
      <c r="F612" s="22"/>
      <c r="G612" s="22"/>
      <c r="H612" s="20">
        <f>$C$607*D612</f>
        <v>66.574216739615906</v>
      </c>
      <c r="I612" s="13" t="s">
        <v>359</v>
      </c>
    </row>
    <row r="613" spans="2:9">
      <c r="B613" s="15">
        <v>1</v>
      </c>
      <c r="C613" s="13"/>
      <c r="D613" s="13">
        <f t="shared" ref="D613:D617" si="4">POISSON(B613,$C$609,FALSE)</f>
        <v>0.36615819206788752</v>
      </c>
      <c r="E613" s="22" t="s">
        <v>352</v>
      </c>
      <c r="F613" s="22"/>
      <c r="G613" s="22"/>
      <c r="H613" s="20">
        <f t="shared" ref="H613:H617" si="5">$C$607*D613</f>
        <v>73.2316384135775</v>
      </c>
      <c r="I613" s="13" t="s">
        <v>360</v>
      </c>
    </row>
    <row r="614" spans="2:9">
      <c r="B614" s="15">
        <v>2</v>
      </c>
      <c r="C614" s="13"/>
      <c r="D614" s="13">
        <f t="shared" si="4"/>
        <v>0.20138700563733811</v>
      </c>
      <c r="E614" s="22" t="s">
        <v>354</v>
      </c>
      <c r="F614" s="22"/>
      <c r="G614" s="22"/>
      <c r="H614" s="20">
        <f t="shared" si="5"/>
        <v>40.27740112746762</v>
      </c>
      <c r="I614" s="13" t="s">
        <v>361</v>
      </c>
    </row>
    <row r="615" spans="2:9">
      <c r="B615" s="15">
        <v>3</v>
      </c>
      <c r="C615" s="13"/>
      <c r="D615" s="13">
        <f t="shared" si="4"/>
        <v>7.3841902067023985E-2</v>
      </c>
      <c r="E615" s="22" t="s">
        <v>356</v>
      </c>
      <c r="F615" s="22"/>
      <c r="G615" s="22"/>
      <c r="H615" s="20">
        <f t="shared" si="5"/>
        <v>14.768380413404797</v>
      </c>
      <c r="I615" s="13" t="s">
        <v>362</v>
      </c>
    </row>
    <row r="616" spans="2:9">
      <c r="B616" s="15">
        <v>4</v>
      </c>
      <c r="C616" s="13"/>
      <c r="D616" s="13">
        <f t="shared" si="4"/>
        <v>2.0306523068431597E-2</v>
      </c>
      <c r="E616" s="22" t="s">
        <v>357</v>
      </c>
      <c r="F616" s="22"/>
      <c r="G616" s="22"/>
      <c r="H616" s="20">
        <f t="shared" si="5"/>
        <v>4.0613046136863193</v>
      </c>
      <c r="I616" s="13" t="s">
        <v>363</v>
      </c>
    </row>
    <row r="617" spans="2:9">
      <c r="B617" s="15">
        <v>5</v>
      </c>
      <c r="C617" s="13"/>
      <c r="D617" s="13">
        <f t="shared" si="4"/>
        <v>4.4674350750549532E-3</v>
      </c>
      <c r="E617" s="22" t="s">
        <v>358</v>
      </c>
      <c r="F617" s="22"/>
      <c r="G617" s="22"/>
      <c r="H617" s="20">
        <f t="shared" si="5"/>
        <v>0.89348701501099059</v>
      </c>
      <c r="I617" s="13" t="s">
        <v>364</v>
      </c>
    </row>
    <row r="619" spans="2:9">
      <c r="B619" s="15" t="s">
        <v>337</v>
      </c>
      <c r="C619" s="15" t="s">
        <v>105</v>
      </c>
    </row>
    <row r="620" spans="2:9">
      <c r="B620" s="15">
        <v>0</v>
      </c>
      <c r="C620" s="20">
        <f>$C$607*D612</f>
        <v>66.574216739615906</v>
      </c>
    </row>
    <row r="621" spans="2:9">
      <c r="B621" s="15">
        <v>1</v>
      </c>
      <c r="C621" s="20">
        <f t="shared" ref="C621:C625" si="6">$C$607*D613</f>
        <v>73.2316384135775</v>
      </c>
    </row>
    <row r="622" spans="2:9">
      <c r="B622" s="15">
        <v>2</v>
      </c>
      <c r="C622" s="20">
        <f t="shared" si="6"/>
        <v>40.27740112746762</v>
      </c>
    </row>
    <row r="623" spans="2:9">
      <c r="B623" s="15">
        <v>3</v>
      </c>
      <c r="C623" s="20">
        <f t="shared" si="6"/>
        <v>14.768380413404797</v>
      </c>
    </row>
    <row r="624" spans="2:9">
      <c r="B624" s="15">
        <v>4</v>
      </c>
      <c r="C624" s="20">
        <f t="shared" si="6"/>
        <v>4.0613046136863193</v>
      </c>
    </row>
    <row r="625" spans="1:10">
      <c r="B625" s="15">
        <v>5</v>
      </c>
      <c r="C625" s="20">
        <f t="shared" si="6"/>
        <v>0.89348701501099059</v>
      </c>
    </row>
    <row r="629" spans="1:10">
      <c r="A629" t="s">
        <v>106</v>
      </c>
    </row>
    <row r="630" spans="1:10">
      <c r="A630" t="s">
        <v>107</v>
      </c>
    </row>
    <row r="631" spans="1:10">
      <c r="A631" t="s">
        <v>108</v>
      </c>
    </row>
    <row r="632" spans="1:10">
      <c r="A632" t="s">
        <v>109</v>
      </c>
    </row>
    <row r="634" spans="1:10">
      <c r="A634" t="s">
        <v>110</v>
      </c>
      <c r="D634">
        <v>0</v>
      </c>
      <c r="E634">
        <v>1</v>
      </c>
      <c r="F634">
        <v>2</v>
      </c>
      <c r="G634">
        <v>3</v>
      </c>
      <c r="H634">
        <v>4</v>
      </c>
      <c r="I634">
        <v>5</v>
      </c>
      <c r="J634" t="s">
        <v>104</v>
      </c>
    </row>
    <row r="635" spans="1:10">
      <c r="A635" t="s">
        <v>111</v>
      </c>
      <c r="D635">
        <v>13</v>
      </c>
      <c r="E635">
        <v>19</v>
      </c>
      <c r="F635">
        <v>35</v>
      </c>
      <c r="G635">
        <v>30</v>
      </c>
      <c r="H635">
        <v>15</v>
      </c>
      <c r="I635">
        <v>8</v>
      </c>
      <c r="J635">
        <v>120</v>
      </c>
    </row>
    <row r="637" spans="1:10">
      <c r="B637" t="s">
        <v>112</v>
      </c>
    </row>
    <row r="638" spans="1:10">
      <c r="A638" t="s">
        <v>29</v>
      </c>
    </row>
    <row r="672" spans="1:1">
      <c r="A672" s="2"/>
    </row>
    <row r="674" spans="1:10">
      <c r="A674" t="s">
        <v>126</v>
      </c>
    </row>
    <row r="675" spans="1:10">
      <c r="B675" t="s">
        <v>10</v>
      </c>
      <c r="C675">
        <v>0</v>
      </c>
      <c r="D675">
        <v>1</v>
      </c>
      <c r="E675">
        <v>2</v>
      </c>
      <c r="F675">
        <v>3</v>
      </c>
      <c r="G675">
        <v>4</v>
      </c>
      <c r="H675">
        <v>5</v>
      </c>
      <c r="I675" t="s">
        <v>104</v>
      </c>
      <c r="J675" t="s">
        <v>104</v>
      </c>
    </row>
    <row r="676" spans="1:10">
      <c r="B676" t="s">
        <v>105</v>
      </c>
      <c r="C676">
        <v>38</v>
      </c>
      <c r="D676">
        <v>144</v>
      </c>
      <c r="E676">
        <v>342</v>
      </c>
      <c r="F676">
        <v>287</v>
      </c>
      <c r="G676">
        <v>164</v>
      </c>
      <c r="H676">
        <v>25</v>
      </c>
      <c r="I676">
        <v>1000</v>
      </c>
      <c r="J676">
        <v>1000</v>
      </c>
    </row>
    <row r="679" spans="1:10">
      <c r="A679" t="s">
        <v>127</v>
      </c>
    </row>
    <row r="709" spans="1:2">
      <c r="A709" t="s">
        <v>115</v>
      </c>
    </row>
    <row r="710" spans="1:2">
      <c r="A710" t="s">
        <v>116</v>
      </c>
    </row>
    <row r="711" spans="1:2">
      <c r="A711" t="s">
        <v>117</v>
      </c>
      <c r="B711" t="s">
        <v>118</v>
      </c>
    </row>
    <row r="712" spans="1:2">
      <c r="A712" t="s">
        <v>119</v>
      </c>
      <c r="B712" t="s">
        <v>120</v>
      </c>
    </row>
    <row r="713" spans="1:2">
      <c r="A713" t="s">
        <v>121</v>
      </c>
      <c r="B713" t="s">
        <v>122</v>
      </c>
    </row>
    <row r="714" spans="1:2">
      <c r="A714" t="s">
        <v>123</v>
      </c>
      <c r="B714" t="s">
        <v>124</v>
      </c>
    </row>
    <row r="715" spans="1:2">
      <c r="A715" t="s">
        <v>125</v>
      </c>
      <c r="B715" t="s">
        <v>135</v>
      </c>
    </row>
    <row r="719" spans="1:2">
      <c r="A719" t="s">
        <v>29</v>
      </c>
    </row>
    <row r="739" spans="1:2">
      <c r="A739" t="s">
        <v>128</v>
      </c>
      <c r="B739" t="s">
        <v>129</v>
      </c>
    </row>
    <row r="740" spans="1:2">
      <c r="B740" t="s">
        <v>130</v>
      </c>
    </row>
    <row r="741" spans="1:2">
      <c r="B741" t="s">
        <v>134</v>
      </c>
    </row>
    <row r="742" spans="1:2">
      <c r="B742" t="s">
        <v>131</v>
      </c>
    </row>
    <row r="743" spans="1:2">
      <c r="B743" t="s">
        <v>132</v>
      </c>
    </row>
    <row r="744" spans="1:2">
      <c r="B744" t="s">
        <v>133</v>
      </c>
    </row>
    <row r="745" spans="1:2">
      <c r="B745" t="s">
        <v>146</v>
      </c>
    </row>
    <row r="746" spans="1:2">
      <c r="A746" t="s">
        <v>29</v>
      </c>
    </row>
    <row r="758" spans="2:3">
      <c r="B758" s="2"/>
      <c r="C758" s="2"/>
    </row>
    <row r="760" spans="2:3">
      <c r="B760" t="s">
        <v>136</v>
      </c>
    </row>
    <row r="762" spans="2:3">
      <c r="B762" t="s">
        <v>137</v>
      </c>
    </row>
    <row r="763" spans="2:3">
      <c r="B763" t="s">
        <v>138</v>
      </c>
    </row>
    <row r="764" spans="2:3">
      <c r="B764" t="s">
        <v>139</v>
      </c>
      <c r="C764" t="s">
        <v>140</v>
      </c>
    </row>
    <row r="766" spans="2:3">
      <c r="B766" t="s">
        <v>141</v>
      </c>
    </row>
    <row r="767" spans="2:3">
      <c r="B767" t="s">
        <v>142</v>
      </c>
    </row>
    <row r="768" spans="2:3">
      <c r="B768" t="s">
        <v>143</v>
      </c>
    </row>
    <row r="769" spans="1:6">
      <c r="B769" t="s">
        <v>144</v>
      </c>
    </row>
    <row r="770" spans="1:6">
      <c r="B770" t="s">
        <v>145</v>
      </c>
    </row>
    <row r="772" spans="1:6">
      <c r="A772" t="s">
        <v>29</v>
      </c>
    </row>
    <row r="773" spans="1:6">
      <c r="B773" t="s">
        <v>147</v>
      </c>
      <c r="C773" s="1">
        <v>400</v>
      </c>
    </row>
    <row r="774" spans="1:6">
      <c r="B774" s="11" t="s">
        <v>297</v>
      </c>
      <c r="C774" s="1">
        <v>120</v>
      </c>
    </row>
    <row r="775" spans="1:6">
      <c r="B775" s="11" t="s">
        <v>298</v>
      </c>
      <c r="C775">
        <v>30</v>
      </c>
    </row>
    <row r="777" spans="1:6">
      <c r="B777" t="s">
        <v>387</v>
      </c>
      <c r="C777">
        <v>105</v>
      </c>
      <c r="E777" t="s">
        <v>388</v>
      </c>
      <c r="F777">
        <v>140</v>
      </c>
    </row>
    <row r="778" spans="1:6">
      <c r="C778" t="s">
        <v>390</v>
      </c>
      <c r="E778" t="s">
        <v>391</v>
      </c>
    </row>
    <row r="779" spans="1:6">
      <c r="E779">
        <f>NORMDIST(F777,C774,C775,1)-NORMDIST(C777,C774,C775,1)</f>
        <v>0.43896992372709021</v>
      </c>
      <c r="F779" t="s">
        <v>392</v>
      </c>
    </row>
    <row r="780" spans="1:6">
      <c r="E780">
        <v>0.84</v>
      </c>
    </row>
    <row r="781" spans="1:6">
      <c r="E781">
        <v>0.79</v>
      </c>
    </row>
    <row r="782" spans="1:6">
      <c r="E782">
        <v>0.84</v>
      </c>
    </row>
    <row r="783" spans="1:6">
      <c r="E783">
        <v>0.56599999999999995</v>
      </c>
    </row>
    <row r="790" spans="1:10">
      <c r="B790" s="2" t="s">
        <v>150</v>
      </c>
    </row>
    <row r="791" spans="1:10">
      <c r="B791" t="s">
        <v>148</v>
      </c>
    </row>
    <row r="793" spans="1:10">
      <c r="A793" t="s">
        <v>1</v>
      </c>
      <c r="B793" t="s">
        <v>149</v>
      </c>
      <c r="F793" t="s">
        <v>151</v>
      </c>
    </row>
    <row r="794" spans="1:10">
      <c r="A794" t="s">
        <v>152</v>
      </c>
      <c r="C794" t="s">
        <v>153</v>
      </c>
      <c r="D794" s="4"/>
    </row>
    <row r="795" spans="1:10">
      <c r="A795" t="s">
        <v>154</v>
      </c>
      <c r="C795" t="s">
        <v>155</v>
      </c>
    </row>
    <row r="797" spans="1:10">
      <c r="A797" t="s">
        <v>29</v>
      </c>
    </row>
    <row r="798" spans="1:10">
      <c r="B798" t="s">
        <v>365</v>
      </c>
      <c r="C798" t="s">
        <v>105</v>
      </c>
      <c r="D798" t="s">
        <v>373</v>
      </c>
      <c r="E798" t="s">
        <v>374</v>
      </c>
      <c r="F798" t="s">
        <v>297</v>
      </c>
      <c r="H798" t="s">
        <v>375</v>
      </c>
      <c r="I798" t="s">
        <v>376</v>
      </c>
      <c r="J798" t="s">
        <v>378</v>
      </c>
    </row>
    <row r="799" spans="1:10">
      <c r="B799" s="4" t="s">
        <v>367</v>
      </c>
      <c r="C799">
        <v>5</v>
      </c>
      <c r="D799">
        <v>10</v>
      </c>
      <c r="E799">
        <v>0</v>
      </c>
      <c r="F799">
        <f>(D799+E799)/2</f>
        <v>5</v>
      </c>
      <c r="G799" s="21"/>
      <c r="H799">
        <v>10</v>
      </c>
      <c r="I799">
        <f>C799*F799</f>
        <v>25</v>
      </c>
      <c r="J799">
        <f>C799*F799^2</f>
        <v>125</v>
      </c>
    </row>
    <row r="800" spans="1:10">
      <c r="B800" t="s">
        <v>366</v>
      </c>
      <c r="C800">
        <v>15</v>
      </c>
      <c r="D800">
        <v>20</v>
      </c>
      <c r="E800">
        <v>10</v>
      </c>
      <c r="F800">
        <f t="shared" ref="F800:F805" si="7">(D800+E800)/2</f>
        <v>15</v>
      </c>
      <c r="H800">
        <v>10</v>
      </c>
      <c r="I800">
        <f t="shared" ref="I800:I805" si="8">C800*F800</f>
        <v>225</v>
      </c>
      <c r="J800">
        <f t="shared" ref="J800:J805" si="9">C800*F800^2</f>
        <v>3375</v>
      </c>
    </row>
    <row r="801" spans="1:10">
      <c r="B801" t="s">
        <v>368</v>
      </c>
      <c r="C801">
        <v>20</v>
      </c>
      <c r="D801">
        <v>30</v>
      </c>
      <c r="E801">
        <v>20</v>
      </c>
      <c r="F801">
        <f t="shared" si="7"/>
        <v>25</v>
      </c>
      <c r="H801">
        <v>10</v>
      </c>
      <c r="I801">
        <f t="shared" si="8"/>
        <v>500</v>
      </c>
      <c r="J801">
        <f t="shared" si="9"/>
        <v>12500</v>
      </c>
    </row>
    <row r="802" spans="1:10">
      <c r="B802" t="s">
        <v>369</v>
      </c>
      <c r="C802">
        <v>30</v>
      </c>
      <c r="D802">
        <v>40</v>
      </c>
      <c r="E802">
        <v>30</v>
      </c>
      <c r="F802">
        <f t="shared" si="7"/>
        <v>35</v>
      </c>
      <c r="G802" s="4"/>
      <c r="H802">
        <v>10</v>
      </c>
      <c r="I802">
        <f t="shared" si="8"/>
        <v>1050</v>
      </c>
      <c r="J802">
        <f t="shared" si="9"/>
        <v>36750</v>
      </c>
    </row>
    <row r="803" spans="1:10">
      <c r="B803" t="s">
        <v>370</v>
      </c>
      <c r="C803">
        <v>18</v>
      </c>
      <c r="D803">
        <v>50</v>
      </c>
      <c r="E803">
        <v>40</v>
      </c>
      <c r="F803">
        <f t="shared" si="7"/>
        <v>45</v>
      </c>
      <c r="H803">
        <v>10</v>
      </c>
      <c r="I803">
        <f t="shared" si="8"/>
        <v>810</v>
      </c>
      <c r="J803">
        <f t="shared" si="9"/>
        <v>36450</v>
      </c>
    </row>
    <row r="804" spans="1:10">
      <c r="B804" t="s">
        <v>371</v>
      </c>
      <c r="C804">
        <v>8</v>
      </c>
      <c r="D804">
        <v>60</v>
      </c>
      <c r="E804">
        <v>50</v>
      </c>
      <c r="F804">
        <f t="shared" si="7"/>
        <v>55</v>
      </c>
      <c r="H804">
        <v>10</v>
      </c>
      <c r="I804">
        <f t="shared" si="8"/>
        <v>440</v>
      </c>
      <c r="J804">
        <f t="shared" si="9"/>
        <v>24200</v>
      </c>
    </row>
    <row r="805" spans="1:10">
      <c r="B805" t="s">
        <v>372</v>
      </c>
      <c r="C805">
        <v>4</v>
      </c>
      <c r="D805">
        <v>70</v>
      </c>
      <c r="E805">
        <v>60</v>
      </c>
      <c r="F805">
        <f t="shared" si="7"/>
        <v>65</v>
      </c>
      <c r="H805">
        <v>10</v>
      </c>
      <c r="I805">
        <f t="shared" si="8"/>
        <v>260</v>
      </c>
      <c r="J805">
        <f t="shared" si="9"/>
        <v>16900</v>
      </c>
    </row>
    <row r="806" spans="1:10">
      <c r="B806" s="4"/>
    </row>
    <row r="807" spans="1:10">
      <c r="A807" s="4"/>
      <c r="B807" s="4"/>
      <c r="C807">
        <f>SUM(C799:C805)</f>
        <v>100</v>
      </c>
      <c r="I807">
        <f>SUM(I799:I805)</f>
        <v>3310</v>
      </c>
      <c r="J807">
        <f>SUM(J799:J805)</f>
        <v>130300</v>
      </c>
    </row>
    <row r="809" spans="1:10">
      <c r="C809" t="s">
        <v>377</v>
      </c>
      <c r="D809">
        <f>I807/C807</f>
        <v>33.1</v>
      </c>
      <c r="E809">
        <f>D809^2</f>
        <v>1095.6100000000001</v>
      </c>
    </row>
    <row r="810" spans="1:10">
      <c r="C810" s="11" t="s">
        <v>298</v>
      </c>
      <c r="D810">
        <f>SQRT(J807/C807-E809)</f>
        <v>14.401041628993365</v>
      </c>
    </row>
    <row r="811" spans="1:10">
      <c r="C811" t="s">
        <v>379</v>
      </c>
      <c r="D811">
        <f>MAX(C799:C805)</f>
        <v>30</v>
      </c>
    </row>
    <row r="812" spans="1:10">
      <c r="C812" t="s">
        <v>380</v>
      </c>
      <c r="D812">
        <f>E802+(C802-C801)/(2*C802-C801-C803)*10</f>
        <v>34.545454545454547</v>
      </c>
      <c r="E812" t="s">
        <v>381</v>
      </c>
    </row>
    <row r="813" spans="1:10">
      <c r="D813" t="s">
        <v>382</v>
      </c>
    </row>
    <row r="815" spans="1:10">
      <c r="B815" s="1"/>
    </row>
    <row r="816" spans="1:10">
      <c r="B816" s="1"/>
    </row>
    <row r="819" spans="1:3">
      <c r="B819" s="1"/>
    </row>
    <row r="828" spans="1:3">
      <c r="A828" t="s">
        <v>158</v>
      </c>
    </row>
    <row r="829" spans="1:3">
      <c r="A829" t="s">
        <v>159</v>
      </c>
      <c r="B829" t="s">
        <v>160</v>
      </c>
    </row>
    <row r="830" spans="1:3">
      <c r="B830" t="s">
        <v>161</v>
      </c>
    </row>
    <row r="831" spans="1:3">
      <c r="A831" t="s">
        <v>162</v>
      </c>
      <c r="C831" t="s">
        <v>165</v>
      </c>
    </row>
    <row r="832" spans="1:3">
      <c r="A832" t="s">
        <v>163</v>
      </c>
    </row>
    <row r="833" spans="1:3">
      <c r="A833" t="s">
        <v>164</v>
      </c>
      <c r="C833" t="s">
        <v>166</v>
      </c>
    </row>
    <row r="835" spans="1:3">
      <c r="A835" t="s">
        <v>29</v>
      </c>
    </row>
    <row r="847" spans="1:3">
      <c r="B847" s="1"/>
    </row>
    <row r="848" spans="1:3">
      <c r="B848" s="1"/>
    </row>
    <row r="851" spans="2:3">
      <c r="B851" s="1"/>
    </row>
    <row r="859" spans="2:3">
      <c r="B859" t="s">
        <v>42</v>
      </c>
    </row>
    <row r="860" spans="2:3">
      <c r="B860" t="s">
        <v>167</v>
      </c>
    </row>
    <row r="861" spans="2:3">
      <c r="B861" t="s">
        <v>168</v>
      </c>
    </row>
    <row r="862" spans="2:3">
      <c r="B862" t="s">
        <v>169</v>
      </c>
    </row>
    <row r="863" spans="2:3">
      <c r="B863" t="s">
        <v>117</v>
      </c>
      <c r="C863" t="s">
        <v>170</v>
      </c>
    </row>
    <row r="864" spans="2:3">
      <c r="B864" t="s">
        <v>12</v>
      </c>
      <c r="C864" t="s">
        <v>171</v>
      </c>
    </row>
    <row r="866" spans="1:1">
      <c r="A866" t="s">
        <v>29</v>
      </c>
    </row>
    <row r="882" spans="2:2">
      <c r="B882" s="1"/>
    </row>
    <row r="883" spans="2:2">
      <c r="B883" s="1"/>
    </row>
    <row r="886" spans="2:2">
      <c r="B886" s="1"/>
    </row>
    <row r="902" spans="1:3">
      <c r="B902" s="2" t="s">
        <v>172</v>
      </c>
      <c r="C902" s="2"/>
    </row>
    <row r="904" spans="1:3">
      <c r="A904" t="s">
        <v>174</v>
      </c>
      <c r="B904" t="s">
        <v>173</v>
      </c>
    </row>
    <row r="905" spans="1:3">
      <c r="B905" t="s">
        <v>175</v>
      </c>
    </row>
    <row r="906" spans="1:3">
      <c r="B906" t="s">
        <v>176</v>
      </c>
    </row>
    <row r="907" spans="1:3">
      <c r="B907" t="s">
        <v>177</v>
      </c>
    </row>
    <row r="908" spans="1:3">
      <c r="B908" t="s">
        <v>178</v>
      </c>
    </row>
    <row r="910" spans="1:3">
      <c r="A910" t="s">
        <v>29</v>
      </c>
    </row>
    <row r="916" spans="12:12">
      <c r="L916">
        <f>17+14</f>
        <v>31</v>
      </c>
    </row>
    <row r="971" spans="2:2">
      <c r="B971" s="2" t="s">
        <v>179</v>
      </c>
    </row>
    <row r="973" spans="2:2">
      <c r="B973" s="2" t="s">
        <v>180</v>
      </c>
    </row>
    <row r="974" spans="2:2">
      <c r="B974" t="s">
        <v>181</v>
      </c>
    </row>
    <row r="975" spans="2:2">
      <c r="B975" s="2" t="s">
        <v>182</v>
      </c>
    </row>
    <row r="976" spans="2:2">
      <c r="B976" t="s">
        <v>183</v>
      </c>
    </row>
    <row r="977" spans="2:2">
      <c r="B977" s="2" t="s">
        <v>184</v>
      </c>
    </row>
    <row r="979" spans="2:2">
      <c r="B979" s="2" t="s">
        <v>29</v>
      </c>
    </row>
    <row r="981" spans="2:2">
      <c r="B981" s="2"/>
    </row>
    <row r="993" spans="2:5">
      <c r="B993" s="1"/>
      <c r="E993" s="1"/>
    </row>
    <row r="994" spans="2:5">
      <c r="B994" s="1"/>
      <c r="E994" s="1"/>
    </row>
    <row r="1000" spans="2:5">
      <c r="C1000" t="s">
        <v>185</v>
      </c>
    </row>
    <row r="1001" spans="2:5">
      <c r="C1001" t="s">
        <v>186</v>
      </c>
    </row>
    <row r="1002" spans="2:5">
      <c r="C1002" t="s">
        <v>187</v>
      </c>
    </row>
    <row r="1003" spans="2:5">
      <c r="C1003" t="s">
        <v>188</v>
      </c>
    </row>
    <row r="1004" spans="2:5">
      <c r="C1004" t="s">
        <v>189</v>
      </c>
    </row>
    <row r="1005" spans="2:5">
      <c r="C1005" t="s">
        <v>190</v>
      </c>
    </row>
    <row r="1006" spans="2:5">
      <c r="C1006" t="s">
        <v>191</v>
      </c>
    </row>
    <row r="1008" spans="2:5">
      <c r="C1008" t="s">
        <v>192</v>
      </c>
    </row>
    <row r="1009" spans="2:5">
      <c r="C1009" t="s">
        <v>193</v>
      </c>
    </row>
    <row r="1014" spans="2:5">
      <c r="B1014" s="5"/>
    </row>
    <row r="1022" spans="2:5">
      <c r="B1022" s="1"/>
      <c r="E1022" s="1"/>
    </row>
    <row r="1023" spans="2:5">
      <c r="B1023" s="1"/>
      <c r="E1023" s="1"/>
    </row>
    <row r="1024" spans="2:5">
      <c r="B1024" s="1"/>
      <c r="E1024" s="1"/>
    </row>
    <row r="1025" spans="2:5">
      <c r="B1025" s="1"/>
      <c r="E1025" s="1"/>
    </row>
    <row r="1033" spans="2:5">
      <c r="B1033" s="2" t="s">
        <v>194</v>
      </c>
    </row>
    <row r="1035" spans="2:5">
      <c r="B1035" s="2" t="s">
        <v>195</v>
      </c>
    </row>
    <row r="1037" spans="2:5">
      <c r="B1037" t="s">
        <v>196</v>
      </c>
    </row>
    <row r="1038" spans="2:5">
      <c r="B1038" t="s">
        <v>197</v>
      </c>
    </row>
    <row r="1039" spans="2:5">
      <c r="B1039" t="s">
        <v>198</v>
      </c>
    </row>
    <row r="1040" spans="2:5">
      <c r="B1040" t="s">
        <v>199</v>
      </c>
    </row>
    <row r="1041" spans="2:2">
      <c r="B1041" t="s">
        <v>200</v>
      </c>
    </row>
    <row r="1042" spans="2:2">
      <c r="B1042" t="s">
        <v>201</v>
      </c>
    </row>
    <row r="1044" spans="2:2">
      <c r="B1044" t="s">
        <v>141</v>
      </c>
    </row>
    <row r="1045" spans="2:2">
      <c r="B1045" t="s">
        <v>202</v>
      </c>
    </row>
    <row r="1046" spans="2:2">
      <c r="B1046" t="s">
        <v>203</v>
      </c>
    </row>
    <row r="1047" spans="2:2">
      <c r="B1047" t="s">
        <v>204</v>
      </c>
    </row>
    <row r="1049" spans="2:2">
      <c r="B1049" t="s">
        <v>29</v>
      </c>
    </row>
    <row r="1051" spans="2:2">
      <c r="B1051" s="4"/>
    </row>
    <row r="1052" spans="2:2">
      <c r="B1052" s="4"/>
    </row>
    <row r="1119" spans="2:2">
      <c r="B1119" s="2" t="s">
        <v>224</v>
      </c>
    </row>
    <row r="1121" spans="1:8">
      <c r="A1121" t="s">
        <v>205</v>
      </c>
      <c r="B1121">
        <v>2015</v>
      </c>
    </row>
    <row r="1123" spans="1:8">
      <c r="A1123" t="s">
        <v>206</v>
      </c>
      <c r="C1123" t="s">
        <v>207</v>
      </c>
      <c r="E1123" t="s">
        <v>156</v>
      </c>
      <c r="F1123" t="s">
        <v>208</v>
      </c>
      <c r="G1123" t="s">
        <v>157</v>
      </c>
      <c r="H1123" t="s">
        <v>209</v>
      </c>
    </row>
    <row r="1124" spans="1:8">
      <c r="A1124" t="s">
        <v>210</v>
      </c>
      <c r="C1124">
        <v>25</v>
      </c>
      <c r="E1124">
        <v>100</v>
      </c>
      <c r="F1124">
        <f>F1125+C1124</f>
        <v>230</v>
      </c>
      <c r="G1124">
        <v>150</v>
      </c>
      <c r="H1124">
        <f>C1124</f>
        <v>25</v>
      </c>
    </row>
    <row r="1125" spans="1:8">
      <c r="A1125" t="s">
        <v>211</v>
      </c>
      <c r="C1125">
        <v>50</v>
      </c>
      <c r="E1125">
        <v>150</v>
      </c>
      <c r="F1125">
        <f>F1126+C1125</f>
        <v>205</v>
      </c>
      <c r="G1125">
        <v>200</v>
      </c>
      <c r="H1125">
        <f>H1124+C1125</f>
        <v>75</v>
      </c>
    </row>
    <row r="1126" spans="1:8">
      <c r="A1126" t="s">
        <v>212</v>
      </c>
      <c r="C1126">
        <v>100</v>
      </c>
      <c r="E1126">
        <v>200</v>
      </c>
      <c r="F1126">
        <f>F1127+C1126</f>
        <v>155</v>
      </c>
      <c r="G1126">
        <v>250</v>
      </c>
      <c r="H1126">
        <f>H1125+C1126</f>
        <v>175</v>
      </c>
    </row>
    <row r="1127" spans="1:8">
      <c r="A1127" t="s">
        <v>213</v>
      </c>
      <c r="C1127">
        <v>40</v>
      </c>
      <c r="E1127">
        <v>250</v>
      </c>
      <c r="F1127">
        <f>F1128+C1127</f>
        <v>55</v>
      </c>
      <c r="G1127">
        <v>300</v>
      </c>
      <c r="H1127">
        <f>H1126+C1127</f>
        <v>215</v>
      </c>
    </row>
    <row r="1128" spans="1:8">
      <c r="A1128" t="s">
        <v>214</v>
      </c>
      <c r="C1128">
        <v>15</v>
      </c>
      <c r="E1128">
        <v>300</v>
      </c>
      <c r="F1128">
        <f>C1128</f>
        <v>15</v>
      </c>
      <c r="G1128">
        <v>350</v>
      </c>
      <c r="H1128">
        <f>H1127+C1128</f>
        <v>230</v>
      </c>
    </row>
    <row r="1148" spans="2:14"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2:14">
      <c r="B1149" s="6"/>
      <c r="C1149" s="6" t="s">
        <v>215</v>
      </c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2:14"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2:14">
      <c r="B1151" s="6"/>
      <c r="C1151" s="6" t="s">
        <v>216</v>
      </c>
      <c r="D1151" t="s">
        <v>217</v>
      </c>
      <c r="J1151" s="6"/>
      <c r="K1151" s="6"/>
      <c r="L1151" s="6"/>
      <c r="M1151" s="6"/>
      <c r="N1151" s="6"/>
    </row>
    <row r="1152" spans="2:14">
      <c r="B1152" s="6"/>
      <c r="C1152" s="6" t="s">
        <v>218</v>
      </c>
      <c r="D1152">
        <v>10</v>
      </c>
      <c r="J1152" s="6"/>
      <c r="K1152" s="6"/>
      <c r="L1152" s="6"/>
      <c r="M1152" s="6"/>
      <c r="N1152" s="6"/>
    </row>
    <row r="1153" spans="2:14">
      <c r="B1153" s="6"/>
      <c r="C1153" s="6" t="s">
        <v>219</v>
      </c>
      <c r="D1153">
        <v>15</v>
      </c>
      <c r="J1153" s="6"/>
      <c r="K1153" s="6"/>
      <c r="L1153" s="6"/>
      <c r="M1153" s="6"/>
      <c r="N1153" s="6"/>
    </row>
    <row r="1154" spans="2:14">
      <c r="B1154" s="6"/>
      <c r="C1154" s="6" t="s">
        <v>220</v>
      </c>
      <c r="D1154">
        <v>30</v>
      </c>
      <c r="J1154" s="6"/>
      <c r="K1154" s="6"/>
      <c r="L1154" s="6"/>
      <c r="M1154" s="6"/>
      <c r="N1154" s="6"/>
    </row>
    <row r="1155" spans="2:14">
      <c r="B1155" s="6"/>
      <c r="C1155" s="6" t="s">
        <v>221</v>
      </c>
      <c r="D1155">
        <v>12</v>
      </c>
      <c r="J1155" s="6"/>
      <c r="K1155" s="6"/>
      <c r="L1155" s="6"/>
      <c r="M1155" s="6"/>
      <c r="N1155" s="6"/>
    </row>
    <row r="1156" spans="2:14">
      <c r="B1156" s="6"/>
      <c r="C1156" s="6" t="s">
        <v>222</v>
      </c>
      <c r="D1156">
        <v>8</v>
      </c>
      <c r="J1156" s="6"/>
      <c r="K1156" s="6"/>
      <c r="L1156" s="6"/>
      <c r="M1156" s="6"/>
      <c r="N1156" s="6"/>
    </row>
    <row r="1157" spans="2:14">
      <c r="B1157" s="6"/>
      <c r="C1157" s="6" t="s">
        <v>223</v>
      </c>
      <c r="D1157">
        <v>5</v>
      </c>
      <c r="J1157" s="6"/>
      <c r="K1157" s="6"/>
      <c r="L1157" s="6"/>
      <c r="M1157" s="6"/>
      <c r="N1157" s="6"/>
    </row>
    <row r="1158" spans="2:14">
      <c r="B1158" s="6"/>
      <c r="C1158" s="6"/>
      <c r="J1158" s="6"/>
      <c r="K1158" s="6"/>
      <c r="L1158" s="6"/>
      <c r="M1158" s="6"/>
      <c r="N1158" s="6"/>
    </row>
    <row r="1159" spans="2:14">
      <c r="B1159" s="6"/>
      <c r="C1159" s="6"/>
      <c r="J1159" s="6"/>
      <c r="K1159" s="6"/>
      <c r="L1159" s="6"/>
      <c r="M1159" s="6"/>
      <c r="N1159" s="6"/>
    </row>
    <row r="1160" spans="2:14">
      <c r="B1160" s="6"/>
      <c r="C1160" s="6"/>
      <c r="J1160" s="6"/>
      <c r="K1160" s="6"/>
      <c r="L1160" s="6"/>
      <c r="M1160" s="6"/>
      <c r="N1160" s="6"/>
    </row>
    <row r="1161" spans="2:14">
      <c r="B1161" s="6"/>
      <c r="C1161" s="6"/>
      <c r="J1161" s="6"/>
      <c r="K1161" s="6"/>
      <c r="L1161" s="6"/>
      <c r="M1161" s="6"/>
      <c r="N1161" s="6"/>
    </row>
    <row r="1162" spans="2:14">
      <c r="B1162" s="6"/>
      <c r="C1162" s="6"/>
      <c r="J1162" s="6"/>
      <c r="K1162" s="6"/>
      <c r="L1162" s="6"/>
      <c r="M1162" s="6"/>
      <c r="N1162" s="6"/>
    </row>
    <row r="1163" spans="2:14">
      <c r="B1163" s="6"/>
      <c r="C1163" s="6"/>
      <c r="J1163" s="6"/>
      <c r="K1163" s="6"/>
      <c r="L1163" s="6"/>
      <c r="M1163" s="6"/>
      <c r="N1163" s="6"/>
    </row>
    <row r="1164" spans="2:14">
      <c r="B1164" s="6"/>
      <c r="C1164" s="6"/>
      <c r="J1164" s="6"/>
      <c r="K1164" s="6"/>
      <c r="L1164" s="6"/>
      <c r="M1164" s="6"/>
      <c r="N1164" s="6"/>
    </row>
    <row r="1177" spans="2:2">
      <c r="B1177" t="s">
        <v>225</v>
      </c>
    </row>
    <row r="1179" spans="2:2">
      <c r="B1179" t="s">
        <v>226</v>
      </c>
    </row>
    <row r="1180" spans="2:2">
      <c r="B1180" t="s">
        <v>227</v>
      </c>
    </row>
    <row r="1181" spans="2:2">
      <c r="B1181" t="s">
        <v>228</v>
      </c>
    </row>
    <row r="1183" spans="2:2">
      <c r="B1183" t="s">
        <v>29</v>
      </c>
    </row>
    <row r="1188" spans="3:3">
      <c r="C1188" s="1"/>
    </row>
    <row r="1201" spans="4:4">
      <c r="D1201" s="7"/>
    </row>
    <row r="1241" spans="2:8">
      <c r="B1241" t="s">
        <v>229</v>
      </c>
    </row>
    <row r="1242" spans="2:8">
      <c r="B1242" t="s">
        <v>230</v>
      </c>
    </row>
    <row r="1245" spans="2:8">
      <c r="C1245" t="s">
        <v>233</v>
      </c>
      <c r="E1245" t="s">
        <v>234</v>
      </c>
      <c r="H1245" t="s">
        <v>235</v>
      </c>
    </row>
    <row r="1246" spans="2:8">
      <c r="B1246" t="s">
        <v>231</v>
      </c>
      <c r="C1246">
        <v>6000</v>
      </c>
      <c r="E1246">
        <v>80</v>
      </c>
      <c r="H1246">
        <v>100</v>
      </c>
    </row>
    <row r="1248" spans="2:8">
      <c r="B1248" t="s">
        <v>232</v>
      </c>
      <c r="C1248">
        <v>5980</v>
      </c>
      <c r="E1248">
        <v>90</v>
      </c>
      <c r="H1248">
        <v>100</v>
      </c>
    </row>
    <row r="1250" spans="2:10">
      <c r="B1250" t="s">
        <v>236</v>
      </c>
      <c r="J1250" t="s">
        <v>237</v>
      </c>
    </row>
    <row r="1251" spans="2:10">
      <c r="B1251" t="s">
        <v>238</v>
      </c>
    </row>
    <row r="1254" spans="2:10">
      <c r="B1254" t="s">
        <v>29</v>
      </c>
    </row>
    <row r="1304" spans="2:3">
      <c r="B1304">
        <v>2017</v>
      </c>
      <c r="C1304" t="s">
        <v>239</v>
      </c>
    </row>
    <row r="1306" spans="2:3">
      <c r="B1306" t="s">
        <v>240</v>
      </c>
    </row>
    <row r="1307" spans="2:3">
      <c r="B1307" t="s">
        <v>241</v>
      </c>
    </row>
    <row r="1308" spans="2:3">
      <c r="B1308" t="s">
        <v>242</v>
      </c>
    </row>
    <row r="1311" spans="2:3">
      <c r="B1311" t="s">
        <v>29</v>
      </c>
    </row>
    <row r="1316" spans="7:9">
      <c r="G1316" s="8"/>
      <c r="H1316" s="8"/>
      <c r="I1316" s="8"/>
    </row>
    <row r="1366" spans="2:11">
      <c r="B1366">
        <v>2017</v>
      </c>
      <c r="C1366" t="s">
        <v>243</v>
      </c>
    </row>
    <row r="1368" spans="2:11">
      <c r="B1368" t="s">
        <v>246</v>
      </c>
      <c r="K1368" t="s">
        <v>244</v>
      </c>
    </row>
    <row r="1369" spans="2:11">
      <c r="B1369" t="s">
        <v>245</v>
      </c>
    </row>
    <row r="1371" spans="2:11">
      <c r="B1371" t="s">
        <v>29</v>
      </c>
    </row>
    <row r="1372" spans="2:11">
      <c r="C1372" t="s">
        <v>337</v>
      </c>
      <c r="D1372" t="s">
        <v>98</v>
      </c>
      <c r="E1372" t="s">
        <v>338</v>
      </c>
      <c r="F1372" t="s">
        <v>383</v>
      </c>
    </row>
    <row r="1373" spans="2:11">
      <c r="C1373">
        <v>0</v>
      </c>
      <c r="D1373">
        <v>0.1</v>
      </c>
      <c r="E1373">
        <f>D1373*C1373</f>
        <v>0</v>
      </c>
      <c r="F1373">
        <f>D1373*C1373^2</f>
        <v>0</v>
      </c>
    </row>
    <row r="1374" spans="2:11">
      <c r="C1374">
        <v>1</v>
      </c>
      <c r="D1374">
        <v>0.25</v>
      </c>
      <c r="E1374">
        <f t="shared" ref="E1374:E1378" si="10">D1374*C1374</f>
        <v>0.25</v>
      </c>
      <c r="F1374">
        <f t="shared" ref="F1374:F1378" si="11">D1374*C1374^2</f>
        <v>0.25</v>
      </c>
    </row>
    <row r="1375" spans="2:11">
      <c r="C1375">
        <v>2</v>
      </c>
      <c r="D1375">
        <v>0.3</v>
      </c>
      <c r="E1375">
        <f t="shared" si="10"/>
        <v>0.6</v>
      </c>
      <c r="F1375">
        <f t="shared" si="11"/>
        <v>1.2</v>
      </c>
    </row>
    <row r="1376" spans="2:11">
      <c r="C1376">
        <v>3</v>
      </c>
      <c r="D1376">
        <v>0.2</v>
      </c>
      <c r="E1376">
        <f t="shared" si="10"/>
        <v>0.60000000000000009</v>
      </c>
      <c r="F1376">
        <f t="shared" si="11"/>
        <v>1.8</v>
      </c>
    </row>
    <row r="1377" spans="3:6">
      <c r="C1377">
        <v>4</v>
      </c>
      <c r="D1377">
        <v>0.15</v>
      </c>
      <c r="E1377">
        <f t="shared" si="10"/>
        <v>0.6</v>
      </c>
      <c r="F1377">
        <f t="shared" si="11"/>
        <v>2.4</v>
      </c>
    </row>
    <row r="1378" spans="3:6">
      <c r="C1378">
        <v>5</v>
      </c>
      <c r="D1378">
        <v>0.1</v>
      </c>
      <c r="E1378">
        <f t="shared" si="10"/>
        <v>0.5</v>
      </c>
      <c r="F1378">
        <f t="shared" si="11"/>
        <v>2.5</v>
      </c>
    </row>
    <row r="1380" spans="3:6">
      <c r="C1380" s="11" t="s">
        <v>384</v>
      </c>
      <c r="D1380">
        <f>SUM(D1373:D1378)</f>
        <v>1.0999999999999999</v>
      </c>
      <c r="E1380">
        <f>SUM(E1373:E1378)</f>
        <v>2.5500000000000003</v>
      </c>
      <c r="F1380">
        <f>SUM(F1373:F1378)</f>
        <v>8.15</v>
      </c>
    </row>
    <row r="1382" spans="3:6">
      <c r="C1382" s="11" t="s">
        <v>385</v>
      </c>
      <c r="D1382" t="s">
        <v>386</v>
      </c>
    </row>
    <row r="1384" spans="3:6">
      <c r="C1384" s="1"/>
    </row>
    <row r="1397" spans="2:2">
      <c r="B1397" t="s">
        <v>247</v>
      </c>
    </row>
    <row r="1400" spans="2:2">
      <c r="B1400" t="s">
        <v>248</v>
      </c>
    </row>
    <row r="1401" spans="2:2">
      <c r="B1401" t="s">
        <v>249</v>
      </c>
    </row>
    <row r="1402" spans="2:2">
      <c r="B1402" t="s">
        <v>250</v>
      </c>
    </row>
    <row r="1404" spans="2:2">
      <c r="B1404" t="s">
        <v>251</v>
      </c>
    </row>
    <row r="1466" spans="2:7">
      <c r="B1466" t="s">
        <v>252</v>
      </c>
    </row>
    <row r="1468" spans="2:7">
      <c r="B1468" t="s">
        <v>253</v>
      </c>
      <c r="D1468" t="s">
        <v>255</v>
      </c>
    </row>
    <row r="1470" spans="2:7">
      <c r="B1470" t="s">
        <v>254</v>
      </c>
      <c r="D1470" t="s">
        <v>256</v>
      </c>
      <c r="G1470">
        <v>200</v>
      </c>
    </row>
    <row r="1472" spans="2:7">
      <c r="B1472" t="s">
        <v>257</v>
      </c>
    </row>
    <row r="1476" spans="3:6">
      <c r="C1476" t="s">
        <v>7</v>
      </c>
    </row>
    <row r="1478" spans="3:6">
      <c r="F1478" s="1"/>
    </row>
    <row r="1495" spans="3:6">
      <c r="C1495" t="s">
        <v>258</v>
      </c>
    </row>
    <row r="1498" spans="3:6">
      <c r="C1498" t="s">
        <v>259</v>
      </c>
    </row>
    <row r="1499" spans="3:6">
      <c r="E1499" t="s">
        <v>147</v>
      </c>
      <c r="F1499">
        <v>120</v>
      </c>
    </row>
    <row r="1500" spans="3:6">
      <c r="E1500" t="s">
        <v>33</v>
      </c>
      <c r="F1500">
        <f>5</f>
        <v>5</v>
      </c>
    </row>
    <row r="1501" spans="3:6">
      <c r="C1501" t="s">
        <v>29</v>
      </c>
      <c r="E1501" t="s">
        <v>113</v>
      </c>
      <c r="F1501">
        <v>0.5</v>
      </c>
    </row>
    <row r="1502" spans="3:6">
      <c r="E1502" t="s">
        <v>114</v>
      </c>
      <c r="F1502">
        <f>1-F1501</f>
        <v>0.5</v>
      </c>
    </row>
    <row r="1514" spans="3:7">
      <c r="C1514" t="s">
        <v>260</v>
      </c>
    </row>
    <row r="1516" spans="3:7">
      <c r="C1516" t="s">
        <v>261</v>
      </c>
    </row>
    <row r="1518" spans="3:7">
      <c r="C1518" t="s">
        <v>262</v>
      </c>
      <c r="G1518">
        <v>1000</v>
      </c>
    </row>
    <row r="1521" spans="3:3">
      <c r="C1521" t="s">
        <v>41</v>
      </c>
    </row>
  </sheetData>
  <mergeCells count="16">
    <mergeCell ref="D185:E185"/>
    <mergeCell ref="D182:E182"/>
    <mergeCell ref="E481:F481"/>
    <mergeCell ref="E482:F482"/>
    <mergeCell ref="D20:E20"/>
    <mergeCell ref="D120:E120"/>
    <mergeCell ref="D121:E121"/>
    <mergeCell ref="D122:E122"/>
    <mergeCell ref="D183:E183"/>
    <mergeCell ref="D184:E184"/>
    <mergeCell ref="E617:G617"/>
    <mergeCell ref="E612:G612"/>
    <mergeCell ref="E613:G613"/>
    <mergeCell ref="E614:G614"/>
    <mergeCell ref="E615:G615"/>
    <mergeCell ref="E616:G616"/>
  </mergeCells>
  <printOptions gridLines="1"/>
  <pageMargins left="0.7" right="0.7" top="0.75" bottom="0.75" header="0.3" footer="0.3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sah</dc:creator>
  <cp:lastModifiedBy>Acer</cp:lastModifiedBy>
  <cp:lastPrinted>2022-09-04T16:54:27Z</cp:lastPrinted>
  <dcterms:created xsi:type="dcterms:W3CDTF">2017-05-01T01:36:22Z</dcterms:created>
  <dcterms:modified xsi:type="dcterms:W3CDTF">2022-11-25T09:25:33Z</dcterms:modified>
</cp:coreProperties>
</file>