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c0d619dc0dfa08/Desktop/13964-21/"/>
    </mc:Choice>
  </mc:AlternateContent>
  <xr:revisionPtr revIDLastSave="236" documentId="8_{EC426DE0-F581-42D5-8D6E-ECBA6365E6EC}" xr6:coauthVersionLast="47" xr6:coauthVersionMax="47" xr10:uidLastSave="{2B58868A-7CA9-4F3B-A1C5-4DD55037DAB5}"/>
  <bookViews>
    <workbookView xWindow="-108" yWindow="-108" windowWidth="23256" windowHeight="12456" xr2:uid="{918A8A12-FDC8-45ED-895A-DB15B147F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1" i="1" l="1"/>
  <c r="C112" i="1"/>
  <c r="C77" i="1"/>
  <c r="C78" i="1"/>
  <c r="D171" i="1"/>
  <c r="D172" i="1"/>
  <c r="D173" i="1"/>
  <c r="D174" i="1"/>
  <c r="D175" i="1"/>
  <c r="D176" i="1" s="1"/>
  <c r="C177" i="1"/>
  <c r="C224" i="1" s="1"/>
  <c r="C183" i="1"/>
  <c r="C194" i="1"/>
  <c r="C197" i="1"/>
  <c r="C208" i="1"/>
  <c r="C211" i="1"/>
  <c r="C222" i="1"/>
  <c r="C235" i="1"/>
  <c r="C238" i="1"/>
  <c r="C79" i="1" l="1"/>
  <c r="C80" i="1" s="1"/>
  <c r="D137" i="1"/>
  <c r="D138" i="1" s="1"/>
  <c r="D139" i="1" s="1"/>
  <c r="D140" i="1" s="1"/>
  <c r="D141" i="1" s="1"/>
  <c r="C142" i="1"/>
  <c r="D145" i="1" s="1"/>
  <c r="C149" i="1"/>
  <c r="C156" i="1" s="1"/>
  <c r="E119" i="1"/>
  <c r="F119" i="1"/>
  <c r="G119" i="1"/>
  <c r="E120" i="1"/>
  <c r="F120" i="1"/>
  <c r="G120" i="1" s="1"/>
  <c r="E121" i="1"/>
  <c r="F121" i="1"/>
  <c r="G121" i="1" s="1"/>
  <c r="E122" i="1"/>
  <c r="F122" i="1"/>
  <c r="G122" i="1"/>
  <c r="E123" i="1"/>
  <c r="F123" i="1"/>
  <c r="G123" i="1"/>
  <c r="E124" i="1"/>
  <c r="F124" i="1"/>
  <c r="G124" i="1" s="1"/>
  <c r="E125" i="1"/>
  <c r="F125" i="1"/>
  <c r="G125" i="1"/>
  <c r="C126" i="1"/>
  <c r="C100" i="1"/>
  <c r="C97" i="1"/>
  <c r="C98" i="1" s="1"/>
  <c r="B101" i="1" s="1"/>
  <c r="C74" i="1"/>
  <c r="D48" i="1"/>
  <c r="D47" i="1"/>
  <c r="C42" i="1"/>
  <c r="D69" i="1" l="1" a="1"/>
  <c r="D69" i="1" s="1"/>
  <c r="E69" i="1" s="1"/>
  <c r="F69" i="1" s="1"/>
  <c r="E126" i="1"/>
  <c r="C129" i="1" s="1"/>
  <c r="G126" i="1"/>
  <c r="C130" i="1" s="1"/>
  <c r="C53" i="1"/>
  <c r="E71" i="1" l="1"/>
  <c r="F71" i="1" s="1"/>
  <c r="E73" i="1"/>
  <c r="F73" i="1" s="1"/>
  <c r="E70" i="1"/>
  <c r="F70" i="1" s="1"/>
  <c r="E72" i="1"/>
  <c r="F72" i="1" s="1"/>
  <c r="D74" i="1" l="1"/>
  <c r="E74" i="1" l="1"/>
  <c r="F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<sst xmlns="http://schemas.openxmlformats.org/spreadsheetml/2006/main" count="234" uniqueCount="188">
  <si>
    <t>13964/21</t>
  </si>
  <si>
    <t>Misc</t>
  </si>
  <si>
    <t>Health</t>
  </si>
  <si>
    <t>Education</t>
  </si>
  <si>
    <t>Cloth</t>
  </si>
  <si>
    <t xml:space="preserve">Rent </t>
  </si>
  <si>
    <t>Food</t>
  </si>
  <si>
    <t>Percent</t>
  </si>
  <si>
    <t>Items</t>
  </si>
  <si>
    <t>QN 1</t>
  </si>
  <si>
    <t>Statistics(Y)</t>
  </si>
  <si>
    <t>Economics(X)</t>
  </si>
  <si>
    <t>QN.2</t>
  </si>
  <si>
    <t>Correlation coefficient between marks in Economics(X) and Statistics(Y) is:</t>
  </si>
  <si>
    <r>
      <t>r</t>
    </r>
    <r>
      <rPr>
        <sz val="8"/>
        <color theme="1"/>
        <rFont val="Calibri"/>
        <family val="2"/>
        <scheme val="minor"/>
      </rPr>
      <t>xy</t>
    </r>
    <r>
      <rPr>
        <sz val="11"/>
        <color theme="1"/>
        <rFont val="Calibri"/>
        <family val="2"/>
        <scheme val="minor"/>
      </rPr>
      <t>=</t>
    </r>
  </si>
  <si>
    <t>since r=</t>
  </si>
  <si>
    <t>0.09509,so there is very low negative(insignificant ) corelation between economics and statistics.</t>
  </si>
  <si>
    <t xml:space="preserve"> =CORREL(B30:B39,C30:C39)</t>
  </si>
  <si>
    <t>The regression equation is  Y=a+bx…........(i)</t>
  </si>
  <si>
    <t>slope(b)</t>
  </si>
  <si>
    <t>Y-intercept(a)</t>
  </si>
  <si>
    <t>The regression equation is  =44.53+(-0.054)x</t>
  </si>
  <si>
    <t>when x=</t>
  </si>
  <si>
    <t xml:space="preserve"> =SLOPE(C30:C39,B30:B39)</t>
  </si>
  <si>
    <t xml:space="preserve"> =INTERCEPT(C30:C39,B30:B39)</t>
  </si>
  <si>
    <t>Expected  marks of statistics is</t>
  </si>
  <si>
    <t>Ye=</t>
  </si>
  <si>
    <t xml:space="preserve"> =D48+D47*C51</t>
  </si>
  <si>
    <t>Expected  marks of statistics is 42.56</t>
  </si>
  <si>
    <t>QN.3</t>
  </si>
  <si>
    <t>solution,</t>
  </si>
  <si>
    <t>q=</t>
  </si>
  <si>
    <t>p=</t>
  </si>
  <si>
    <t xml:space="preserve">mean= </t>
  </si>
  <si>
    <t>No. of trial(n)</t>
  </si>
  <si>
    <t>Here,</t>
  </si>
  <si>
    <t>Total</t>
  </si>
  <si>
    <t>Rounded Expected Frequency</t>
  </si>
  <si>
    <t>Expected Frequency</t>
  </si>
  <si>
    <t>p(x)</t>
  </si>
  <si>
    <t>f</t>
  </si>
  <si>
    <t>X</t>
  </si>
  <si>
    <t>The fitted binomial distribution is:</t>
  </si>
  <si>
    <t>x</t>
  </si>
  <si>
    <t>Ef</t>
  </si>
  <si>
    <t>Cell</t>
  </si>
  <si>
    <t>Formula</t>
  </si>
  <si>
    <t>D69</t>
  </si>
  <si>
    <t xml:space="preserve"> =BINOMDIST(B69:B73,C77,C79,FALSE)</t>
  </si>
  <si>
    <t>E69</t>
  </si>
  <si>
    <t xml:space="preserve"> =$C$74*D69</t>
  </si>
  <si>
    <t>F69</t>
  </si>
  <si>
    <t>EF</t>
  </si>
  <si>
    <t>Rounded EF</t>
  </si>
  <si>
    <t xml:space="preserve"> =ROUND(E69,0)</t>
  </si>
  <si>
    <t>QN. 4</t>
  </si>
  <si>
    <t>z tab=</t>
  </si>
  <si>
    <r>
      <t>alpha(</t>
    </r>
    <r>
      <rPr>
        <sz val="11"/>
        <color theme="1"/>
        <rFont val="Calibri"/>
        <family val="2"/>
      </rPr>
      <t>α)</t>
    </r>
  </si>
  <si>
    <t>z cal=</t>
  </si>
  <si>
    <t>SE(m)=</t>
  </si>
  <si>
    <t>i.e Population mean height of students is not equal to 52kg</t>
  </si>
  <si>
    <r>
      <t>μ</t>
    </r>
    <r>
      <rPr>
        <sz val="11"/>
        <color theme="1"/>
        <rFont val="Calibri"/>
        <family val="2"/>
      </rPr>
      <t>≠</t>
    </r>
    <r>
      <rPr>
        <sz val="11"/>
        <color theme="1"/>
        <rFont val="Calibri"/>
        <family val="2"/>
        <scheme val="minor"/>
      </rPr>
      <t>52 kg</t>
    </r>
  </si>
  <si>
    <t>H1:</t>
  </si>
  <si>
    <t>i.e Population mean height of students is equal to 52kg</t>
  </si>
  <si>
    <t>μ=52 kg</t>
  </si>
  <si>
    <t>H0:</t>
  </si>
  <si>
    <t>Here, test hypothesis</t>
  </si>
  <si>
    <t>μ</t>
  </si>
  <si>
    <t>Population Mean</t>
  </si>
  <si>
    <t>σ</t>
  </si>
  <si>
    <t>Sample Standard deviation</t>
  </si>
  <si>
    <t>m</t>
  </si>
  <si>
    <t>sample mean</t>
  </si>
  <si>
    <t>n</t>
  </si>
  <si>
    <t>Sample size</t>
  </si>
  <si>
    <t>Value</t>
  </si>
  <si>
    <t>Symbol</t>
  </si>
  <si>
    <t xml:space="preserve"> =D92/SQRT(D90)</t>
  </si>
  <si>
    <t xml:space="preserve"> =NORMSINV(1-C99/2)</t>
  </si>
  <si>
    <t>QN. 5</t>
  </si>
  <si>
    <t>sample size(n)=</t>
  </si>
  <si>
    <t>sample mean=</t>
  </si>
  <si>
    <t>Estimate of Population mean=</t>
  </si>
  <si>
    <t>Sample standard deviation=</t>
  </si>
  <si>
    <t>S.E of mean=</t>
  </si>
  <si>
    <t>Z(0.05)=</t>
  </si>
  <si>
    <t>Now,95% confidence limit is given by</t>
  </si>
  <si>
    <t>mean±Z(0.05)*S.E of mean</t>
  </si>
  <si>
    <t>Lower limit =</t>
  </si>
  <si>
    <t>Upper limit=</t>
  </si>
  <si>
    <t>95% Confidence interval= (7.08,7.92)</t>
  </si>
  <si>
    <t>QN. 6</t>
  </si>
  <si>
    <t>Therefore mean is 16.533 and Standard deviation is 2.717.</t>
  </si>
  <si>
    <t xml:space="preserve"> =SQRT((G11/C11)-(E11/C11)^2)</t>
  </si>
  <si>
    <t>SD=</t>
  </si>
  <si>
    <t xml:space="preserve"> =E11/C11</t>
  </si>
  <si>
    <t>Mean=</t>
  </si>
  <si>
    <t>Now,</t>
  </si>
  <si>
    <t>22-24</t>
  </si>
  <si>
    <t>20-22</t>
  </si>
  <si>
    <t>18-20</t>
  </si>
  <si>
    <t>16-18</t>
  </si>
  <si>
    <t>14-16</t>
  </si>
  <si>
    <t>12-14</t>
  </si>
  <si>
    <t xml:space="preserve"> 10-12</t>
  </si>
  <si>
    <t>fx^2</t>
  </si>
  <si>
    <t>x^2</t>
  </si>
  <si>
    <t>fx</t>
  </si>
  <si>
    <t>No of light bulbs(f)</t>
  </si>
  <si>
    <t>Life(00 hrs)</t>
  </si>
  <si>
    <t>QN.7</t>
  </si>
  <si>
    <t>Median value=</t>
  </si>
  <si>
    <t>L+(N/2-cf)/f*10</t>
  </si>
  <si>
    <t>Md=</t>
  </si>
  <si>
    <t>Using interpolation formula,</t>
  </si>
  <si>
    <t>i=</t>
  </si>
  <si>
    <t>f=</t>
  </si>
  <si>
    <t>CF=</t>
  </si>
  <si>
    <t>N/2=</t>
  </si>
  <si>
    <t>L =</t>
  </si>
  <si>
    <t>20 - 30</t>
  </si>
  <si>
    <t>Median class =</t>
  </si>
  <si>
    <t>Cf just greater than 52.5 is 75 and it's corresponding class interval is 20 - 30</t>
  </si>
  <si>
    <t>Position of Median =</t>
  </si>
  <si>
    <t>Now</t>
  </si>
  <si>
    <t>50-60</t>
  </si>
  <si>
    <t>40-50</t>
  </si>
  <si>
    <t>30-40</t>
  </si>
  <si>
    <t>Md class</t>
  </si>
  <si>
    <t>20-30</t>
  </si>
  <si>
    <t>10-20</t>
  </si>
  <si>
    <t>0-10</t>
  </si>
  <si>
    <t>Less than C.F</t>
  </si>
  <si>
    <t>Frequency</t>
  </si>
  <si>
    <t>class</t>
  </si>
  <si>
    <t xml:space="preserve"> =C142/2</t>
  </si>
  <si>
    <t xml:space="preserve"> =C148+(C149-C150)/C151*C152</t>
  </si>
  <si>
    <t>QN.8</t>
  </si>
  <si>
    <t>Solution,</t>
  </si>
  <si>
    <t>Since k&gt;0.263, it is leptokurtic.</t>
  </si>
  <si>
    <t>K=</t>
  </si>
  <si>
    <t>Value of P90=</t>
  </si>
  <si>
    <t>h=</t>
  </si>
  <si>
    <t>90N/100=</t>
  </si>
  <si>
    <t>L=</t>
  </si>
  <si>
    <t>10-11</t>
  </si>
  <si>
    <t>P10 class=</t>
  </si>
  <si>
    <t>CF just greater than 90 is 94 and its corresponding wages interval is 10-11.</t>
  </si>
  <si>
    <t>Position of P90=</t>
  </si>
  <si>
    <t>For P90,</t>
  </si>
  <si>
    <t>Value of P10=</t>
  </si>
  <si>
    <t>10N/100=</t>
  </si>
  <si>
    <t>7-8</t>
  </si>
  <si>
    <t>CF just greater than 10 is 14 and its corresponding wages interval is 6-7.</t>
  </si>
  <si>
    <t>Position of P10=</t>
  </si>
  <si>
    <t>For P10,</t>
  </si>
  <si>
    <t>Value of Q3=</t>
  </si>
  <si>
    <t>3N/4=</t>
  </si>
  <si>
    <t>9-10</t>
  </si>
  <si>
    <t>Q1 class=</t>
  </si>
  <si>
    <t>CF just greater than 75 is 82 and its corresponding wages interval is 9-10.</t>
  </si>
  <si>
    <t>Position of Q3=</t>
  </si>
  <si>
    <t>For Q3,</t>
  </si>
  <si>
    <t>Value of Q1=</t>
  </si>
  <si>
    <t>N/4=</t>
  </si>
  <si>
    <t>CF just greater than 25 is 42 and its corresponding wages interval is 7-8.</t>
  </si>
  <si>
    <t>Position of Q1=</t>
  </si>
  <si>
    <t>For Q1,</t>
  </si>
  <si>
    <t>(Q3-Q1)/(2(P90-P10))</t>
  </si>
  <si>
    <t>The percentile coefficient of Kurtosis is:</t>
  </si>
  <si>
    <t>11-12</t>
  </si>
  <si>
    <t>P90 class</t>
  </si>
  <si>
    <t>Q3 class</t>
  </si>
  <si>
    <t>8-9</t>
  </si>
  <si>
    <t>Q1 class</t>
  </si>
  <si>
    <t>P10 class</t>
  </si>
  <si>
    <t>6-7</t>
  </si>
  <si>
    <t>5-6</t>
  </si>
  <si>
    <t>Less than CF</t>
  </si>
  <si>
    <t>workers(f)</t>
  </si>
  <si>
    <t>Daily wages(Rs. 00)</t>
  </si>
  <si>
    <t>Calculation of Coef. Of Kurtosis</t>
  </si>
  <si>
    <t xml:space="preserve"> =SUMPRODUCT(B69:B73,C69:C73)/SUM(C69:C73)</t>
  </si>
  <si>
    <t xml:space="preserve"> =C78/C77</t>
  </si>
  <si>
    <t xml:space="preserve"> =1-C79</t>
  </si>
  <si>
    <t xml:space="preserve"> =MAX(B69:B73)</t>
  </si>
  <si>
    <t xml:space="preserve"> =C105+C109*C108</t>
  </si>
  <si>
    <t xml:space="preserve"> =C105-C109*C108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</si>
</sst>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164" fontId="0" fillId="0" borderId="0" xfId="0" applyNumberFormat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17" fontId="0" fillId="0" borderId="1" xfId="0" quotePrefix="1" applyNumberFormat="1" applyBorder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2" borderId="1" xfId="0" applyFill="1" applyBorder="1"/>
    <xf numFmtId="17" fontId="0" fillId="0" borderId="1" xfId="0" quotePrefix="1" applyNumberFormat="1" applyBorder="1"/>
    <xf numFmtId="0" fontId="1" fillId="0" borderId="1" xfId="0" applyFont="1" applyBorder="1" applyAlignment="1">
      <alignment wrapText="1"/>
    </xf>
    <xf numFmtId="16" fontId="0" fillId="0" borderId="0" xfId="0" quotePrefix="1" applyNumberFormat="1"/>
    <xf numFmtId="0" fontId="5" fillId="0" borderId="0" xfId="0" applyFont="1"/>
    <xf numFmtId="0" fontId="0" fillId="0" borderId="1" xfId="0" quotePrefix="1" applyBorder="1"/>
    <xf numFmtId="16" fontId="0" fillId="0" borderId="1" xfId="0" quotePrefix="1" applyNumberFormat="1" applyBorder="1"/>
    <xf numFmtId="0" fontId="0" fillId="3" borderId="1" xfId="0" quotePrefix="1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4" borderId="1" xfId="0" applyFill="1" applyBorder="1"/>
    <xf numFmtId="0" fontId="0" fillId="5" borderId="1" xfId="0" quotePrefix="1" applyFill="1" applyBorder="1"/>
    <xf numFmtId="0" fontId="0" fillId="5" borderId="1" xfId="0" applyFill="1" applyBorder="1"/>
    <xf numFmtId="0" fontId="0" fillId="6" borderId="1" xfId="0" quotePrefix="1" applyFill="1" applyBorder="1"/>
    <xf numFmtId="0" fontId="0" fillId="6" borderId="1" xfId="0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Monthly Expeneses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9FC-4496-A9F9-97838EB9B6C5}"/>
              </c:ext>
            </c:extLst>
          </c:dPt>
          <c:cat>
            <c:numRef>
              <c:f>Sheet1!$A$4:$A$9</c:f>
              <c:numCache>
                <c:formatCode>General</c:formatCode>
                <c:ptCount val="6"/>
              </c:numCache>
            </c:num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C-19FC-4496-A9F9-97838EB9B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Sheet1!$C$3</c:f>
              <c:strCache>
                <c:ptCount val="1"/>
                <c:pt idx="0">
                  <c:v>Percent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dk1">
                      <a:tint val="8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89F-4E7D-A9A7-7BDC4A7EA62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dk1">
                      <a:tint val="5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5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5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89F-4E7D-A9A7-7BDC4A7EA62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dk1">
                      <a:tint val="7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7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7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89F-4E7D-A9A7-7BDC4A7EA62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dk1">
                      <a:tint val="9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9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9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89F-4E7D-A9A7-7BDC4A7EA62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dk1">
                      <a:tint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89F-4E7D-A9A7-7BDC4A7EA62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dk1">
                      <a:tint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89F-4E7D-A9A7-7BDC4A7EA620}"/>
              </c:ext>
            </c:extLst>
          </c:dPt>
          <c:dLbls>
            <c:dLbl>
              <c:idx val="3"/>
              <c:layout>
                <c:manualLayout>
                  <c:x val="-7.838932633420824E-2"/>
                  <c:y val="3.357210557013706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89F-4E7D-A9A7-7BDC4A7EA6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Sheet1!$B$4:$B$9</c:f>
              <c:strCache>
                <c:ptCount val="6"/>
                <c:pt idx="0">
                  <c:v>Food</c:v>
                </c:pt>
                <c:pt idx="1">
                  <c:v>Rent </c:v>
                </c:pt>
                <c:pt idx="2">
                  <c:v>Cloth</c:v>
                </c:pt>
                <c:pt idx="3">
                  <c:v>Education</c:v>
                </c:pt>
                <c:pt idx="4">
                  <c:v>Health</c:v>
                </c:pt>
                <c:pt idx="5">
                  <c:v>Misc</c:v>
                </c:pt>
              </c:strCache>
            </c:strRef>
          </c:cat>
          <c:val>
            <c:numRef>
              <c:f>Sheet1!$C$4:$C$9</c:f>
              <c:numCache>
                <c:formatCode>General</c:formatCode>
                <c:ptCount val="6"/>
                <c:pt idx="0">
                  <c:v>45</c:v>
                </c:pt>
                <c:pt idx="1">
                  <c:v>20</c:v>
                </c:pt>
                <c:pt idx="2">
                  <c:v>15</c:v>
                </c:pt>
                <c:pt idx="3">
                  <c:v>10</c:v>
                </c:pt>
                <c:pt idx="4">
                  <c:v>10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89F-4E7D-A9A7-7BDC4A7EA62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4638</xdr:colOff>
      <xdr:row>9</xdr:row>
      <xdr:rowOff>72269</xdr:rowOff>
    </xdr:from>
    <xdr:to>
      <xdr:col>8</xdr:col>
      <xdr:colOff>91229</xdr:colOff>
      <xdr:row>24</xdr:row>
      <xdr:rowOff>61878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14A09C-ADF6-465E-BD71-B83C763D6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27335</xdr:colOff>
      <xdr:row>9</xdr:row>
      <xdr:rowOff>81400</xdr:rowOff>
    </xdr:from>
    <xdr:to>
      <xdr:col>9</xdr:col>
      <xdr:colOff>112002</xdr:colOff>
      <xdr:row>24</xdr:row>
      <xdr:rowOff>103171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E52856-36AE-4CC3-B96D-383E716D77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5</xdr:col>
      <xdr:colOff>563880</xdr:colOff>
      <xdr:row>98</xdr:row>
      <xdr:rowOff>160020</xdr:rowOff>
    </xdr:from>
    <xdr:ext cx="2819400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C49519E-7333-372D-7836-93485BF815EE}"/>
            </a:ext>
          </a:extLst>
        </xdr:cNvPr>
        <xdr:cNvSpPr txBox="1"/>
      </xdr:nvSpPr>
      <xdr:spPr>
        <a:xfrm>
          <a:off x="3764280" y="21191220"/>
          <a:ext cx="28194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=IF(ABS(C98)&gt;ABS(C100),"H0 is rejected,i.e.,H1 is accepted","H0 is accepeted") </a:t>
          </a:r>
          <a:endParaRPr lang="en-IN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9883-09C4-44EB-BB22-30969C546DFA}">
  <dimension ref="A1:L280"/>
  <sheetViews>
    <sheetView tabSelected="1" showWhiteSpace="0" view="pageLayout" zoomScaleNormal="100" workbookViewId="0">
      <selection activeCell="L219" sqref="L219"/>
    </sheetView>
  </sheetViews>
  <sheetFormatPr defaultRowHeight="14.4" x14ac:dyDescent="0.3"/>
  <sheetData>
    <row r="1" spans="1:12" x14ac:dyDescent="0.3">
      <c r="L1" t="s">
        <v>0</v>
      </c>
    </row>
    <row r="2" spans="1:12" x14ac:dyDescent="0.3">
      <c r="A2" t="s">
        <v>9</v>
      </c>
      <c r="B2" t="s">
        <v>30</v>
      </c>
    </row>
    <row r="3" spans="1:12" x14ac:dyDescent="0.3">
      <c r="A3" s="3"/>
      <c r="B3" s="2" t="s">
        <v>8</v>
      </c>
      <c r="C3" s="2" t="s">
        <v>7</v>
      </c>
    </row>
    <row r="4" spans="1:12" x14ac:dyDescent="0.3">
      <c r="B4" s="1" t="s">
        <v>6</v>
      </c>
      <c r="C4" s="1">
        <v>45</v>
      </c>
    </row>
    <row r="5" spans="1:12" x14ac:dyDescent="0.3">
      <c r="B5" s="1" t="s">
        <v>5</v>
      </c>
      <c r="C5" s="1">
        <v>20</v>
      </c>
    </row>
    <row r="6" spans="1:12" x14ac:dyDescent="0.3">
      <c r="B6" s="1" t="s">
        <v>4</v>
      </c>
      <c r="C6" s="1">
        <v>15</v>
      </c>
    </row>
    <row r="7" spans="1:12" x14ac:dyDescent="0.3">
      <c r="B7" s="1" t="s">
        <v>3</v>
      </c>
      <c r="C7" s="1">
        <v>10</v>
      </c>
    </row>
    <row r="8" spans="1:12" x14ac:dyDescent="0.3">
      <c r="B8" s="1" t="s">
        <v>2</v>
      </c>
      <c r="C8" s="1">
        <v>10</v>
      </c>
    </row>
    <row r="9" spans="1:12" x14ac:dyDescent="0.3">
      <c r="B9" s="1" t="s">
        <v>1</v>
      </c>
      <c r="C9" s="1">
        <v>5</v>
      </c>
    </row>
    <row r="28" spans="1:6" x14ac:dyDescent="0.3">
      <c r="A28" t="s">
        <v>12</v>
      </c>
      <c r="B28" t="s">
        <v>30</v>
      </c>
    </row>
    <row r="29" spans="1:6" ht="28.8" x14ac:dyDescent="0.3">
      <c r="B29" s="4" t="s">
        <v>11</v>
      </c>
      <c r="C29" s="4" t="s">
        <v>10</v>
      </c>
      <c r="D29" s="5"/>
      <c r="E29" s="5"/>
      <c r="F29" s="5"/>
    </row>
    <row r="30" spans="1:6" x14ac:dyDescent="0.3">
      <c r="B30" s="1">
        <v>47</v>
      </c>
      <c r="C30" s="1">
        <v>42</v>
      </c>
    </row>
    <row r="31" spans="1:6" x14ac:dyDescent="0.3">
      <c r="B31" s="1">
        <v>67</v>
      </c>
      <c r="C31" s="1">
        <v>38</v>
      </c>
    </row>
    <row r="32" spans="1:6" x14ac:dyDescent="0.3">
      <c r="B32" s="1">
        <v>40</v>
      </c>
      <c r="C32" s="1">
        <v>48</v>
      </c>
    </row>
    <row r="33" spans="2:5" x14ac:dyDescent="0.3">
      <c r="B33" s="1">
        <v>35</v>
      </c>
      <c r="C33" s="1">
        <v>37</v>
      </c>
    </row>
    <row r="34" spans="2:5" x14ac:dyDescent="0.3">
      <c r="B34" s="1">
        <v>42</v>
      </c>
      <c r="C34" s="1">
        <v>39</v>
      </c>
    </row>
    <row r="35" spans="2:5" x14ac:dyDescent="0.3">
      <c r="B35" s="1">
        <v>55</v>
      </c>
      <c r="C35" s="1">
        <v>31</v>
      </c>
    </row>
    <row r="36" spans="2:5" x14ac:dyDescent="0.3">
      <c r="B36" s="1">
        <v>50</v>
      </c>
      <c r="C36" s="1">
        <v>46</v>
      </c>
    </row>
    <row r="37" spans="2:5" x14ac:dyDescent="0.3">
      <c r="B37" s="1">
        <v>32</v>
      </c>
      <c r="C37" s="1">
        <v>44</v>
      </c>
    </row>
    <row r="38" spans="2:5" x14ac:dyDescent="0.3">
      <c r="B38" s="1">
        <v>57</v>
      </c>
      <c r="C38" s="1">
        <v>52</v>
      </c>
    </row>
    <row r="39" spans="2:5" x14ac:dyDescent="0.3">
      <c r="B39" s="1">
        <v>45</v>
      </c>
      <c r="C39" s="1">
        <v>43</v>
      </c>
    </row>
    <row r="41" spans="2:5" x14ac:dyDescent="0.3">
      <c r="B41" t="s">
        <v>13</v>
      </c>
    </row>
    <row r="42" spans="2:5" x14ac:dyDescent="0.3">
      <c r="B42" t="s">
        <v>14</v>
      </c>
      <c r="C42">
        <f>CORREL(B30:B39,C30:C39)</f>
        <v>-9.5087993178298982E-2</v>
      </c>
      <c r="D42" t="s">
        <v>17</v>
      </c>
    </row>
    <row r="44" spans="2:5" x14ac:dyDescent="0.3">
      <c r="B44" t="s">
        <v>15</v>
      </c>
      <c r="C44" t="s">
        <v>16</v>
      </c>
    </row>
    <row r="45" spans="2:5" x14ac:dyDescent="0.3">
      <c r="B45" s="3"/>
    </row>
    <row r="46" spans="2:5" x14ac:dyDescent="0.3">
      <c r="B46" t="s">
        <v>18</v>
      </c>
    </row>
    <row r="47" spans="2:5" x14ac:dyDescent="0.3">
      <c r="B47" t="s">
        <v>19</v>
      </c>
      <c r="D47">
        <f>SLOPE(C30:C39,B30:B39)</f>
        <v>-5.3921568627450983E-2</v>
      </c>
      <c r="E47" t="s">
        <v>23</v>
      </c>
    </row>
    <row r="48" spans="2:5" x14ac:dyDescent="0.3">
      <c r="B48" t="s">
        <v>20</v>
      </c>
      <c r="D48">
        <f>INTERCEPT(C30:C39,B30:B39)</f>
        <v>44.534313725490193</v>
      </c>
      <c r="E48" t="s">
        <v>24</v>
      </c>
    </row>
    <row r="50" spans="2:4" x14ac:dyDescent="0.3">
      <c r="B50" t="s">
        <v>21</v>
      </c>
    </row>
    <row r="51" spans="2:4" x14ac:dyDescent="0.3">
      <c r="B51" t="s">
        <v>22</v>
      </c>
      <c r="C51">
        <v>55</v>
      </c>
    </row>
    <row r="52" spans="2:4" x14ac:dyDescent="0.3">
      <c r="B52" t="s">
        <v>25</v>
      </c>
    </row>
    <row r="53" spans="2:4" x14ac:dyDescent="0.3">
      <c r="B53" t="s">
        <v>26</v>
      </c>
      <c r="C53">
        <f>D48+D47*C51</f>
        <v>41.568627450980387</v>
      </c>
      <c r="D53" t="s">
        <v>27</v>
      </c>
    </row>
    <row r="55" spans="2:4" x14ac:dyDescent="0.3">
      <c r="B55" t="s">
        <v>28</v>
      </c>
    </row>
    <row r="65" spans="1:12" x14ac:dyDescent="0.3">
      <c r="L65" t="s">
        <v>0</v>
      </c>
    </row>
    <row r="66" spans="1:12" x14ac:dyDescent="0.3">
      <c r="L66" t="s">
        <v>0</v>
      </c>
    </row>
    <row r="67" spans="1:12" x14ac:dyDescent="0.3">
      <c r="A67" t="s">
        <v>29</v>
      </c>
      <c r="B67" t="s">
        <v>30</v>
      </c>
    </row>
    <row r="68" spans="1:12" ht="57.6" x14ac:dyDescent="0.3">
      <c r="B68" s="1" t="s">
        <v>41</v>
      </c>
      <c r="C68" s="1" t="s">
        <v>40</v>
      </c>
      <c r="D68" s="1" t="s">
        <v>39</v>
      </c>
      <c r="E68" s="8" t="s">
        <v>38</v>
      </c>
      <c r="F68" s="8" t="s">
        <v>37</v>
      </c>
      <c r="H68" t="s">
        <v>45</v>
      </c>
      <c r="I68" t="s">
        <v>46</v>
      </c>
    </row>
    <row r="69" spans="1:12" ht="86.4" x14ac:dyDescent="0.3">
      <c r="B69" s="1">
        <v>0</v>
      </c>
      <c r="C69" s="1">
        <v>10</v>
      </c>
      <c r="D69" s="9" cm="1">
        <f t="array" ref="D69:D73">BINOMDIST(B69:B73,C77,C79,FALSE)</f>
        <v>4.7119941031393026E-2</v>
      </c>
      <c r="E69" s="1">
        <f>$C$74*D69</f>
        <v>5.183193513453233</v>
      </c>
      <c r="F69" s="1">
        <f>ROUND(E69,0)</f>
        <v>5</v>
      </c>
      <c r="G69" t="s">
        <v>39</v>
      </c>
      <c r="H69" t="s">
        <v>47</v>
      </c>
      <c r="I69" s="6" t="s">
        <v>48</v>
      </c>
    </row>
    <row r="70" spans="1:12" x14ac:dyDescent="0.3">
      <c r="B70" s="1">
        <v>1</v>
      </c>
      <c r="C70" s="1">
        <v>20</v>
      </c>
      <c r="D70" s="9">
        <v>0.21606216863175329</v>
      </c>
      <c r="E70" s="1">
        <f>$C$74*D70</f>
        <v>23.76683854949286</v>
      </c>
      <c r="F70" s="1">
        <f t="shared" ref="F70:F74" si="0">ROUND(E70,0)</f>
        <v>24</v>
      </c>
      <c r="G70" t="s">
        <v>52</v>
      </c>
      <c r="H70" t="s">
        <v>49</v>
      </c>
      <c r="I70" t="s">
        <v>50</v>
      </c>
    </row>
    <row r="71" spans="1:12" ht="28.8" x14ac:dyDescent="0.3">
      <c r="B71" s="1">
        <v>2</v>
      </c>
      <c r="C71" s="1">
        <v>40</v>
      </c>
      <c r="D71" s="9">
        <v>0.37152153386679532</v>
      </c>
      <c r="E71" s="1">
        <f>$C$74*D71</f>
        <v>40.867368725347482</v>
      </c>
      <c r="F71" s="1">
        <f t="shared" si="0"/>
        <v>41</v>
      </c>
      <c r="G71" s="6" t="s">
        <v>53</v>
      </c>
      <c r="H71" t="s">
        <v>51</v>
      </c>
      <c r="I71" t="s">
        <v>54</v>
      </c>
    </row>
    <row r="72" spans="1:12" x14ac:dyDescent="0.3">
      <c r="B72" s="1">
        <v>3</v>
      </c>
      <c r="C72" s="1">
        <v>25</v>
      </c>
      <c r="D72" s="9">
        <v>0.28392702588194108</v>
      </c>
      <c r="E72" s="1">
        <f>$C$74*D72</f>
        <v>31.23197284701352</v>
      </c>
      <c r="F72" s="1">
        <f t="shared" si="0"/>
        <v>31</v>
      </c>
    </row>
    <row r="73" spans="1:12" x14ac:dyDescent="0.3">
      <c r="B73" s="1">
        <v>4</v>
      </c>
      <c r="C73" s="1">
        <v>15</v>
      </c>
      <c r="D73" s="9">
        <v>8.1369330588117239E-2</v>
      </c>
      <c r="E73" s="1">
        <f>$C$74*D73</f>
        <v>8.9506263646928961</v>
      </c>
      <c r="F73" s="1">
        <f t="shared" si="0"/>
        <v>9</v>
      </c>
    </row>
    <row r="74" spans="1:12" x14ac:dyDescent="0.3">
      <c r="B74" s="1" t="s">
        <v>36</v>
      </c>
      <c r="C74" s="1">
        <f>SUM(C69:C73)</f>
        <v>110</v>
      </c>
      <c r="D74" s="9">
        <f>SUM(D69:D73)</f>
        <v>0.99999999999999989</v>
      </c>
      <c r="E74" s="1">
        <f>SUM(E69:E73)</f>
        <v>110</v>
      </c>
      <c r="F74" s="1">
        <f t="shared" si="0"/>
        <v>110</v>
      </c>
    </row>
    <row r="76" spans="1:12" x14ac:dyDescent="0.3">
      <c r="B76" t="s">
        <v>35</v>
      </c>
    </row>
    <row r="77" spans="1:12" ht="28.8" x14ac:dyDescent="0.3">
      <c r="B77" s="6" t="s">
        <v>34</v>
      </c>
      <c r="C77">
        <f>MAX(B69:B73)</f>
        <v>4</v>
      </c>
      <c r="D77" t="s">
        <v>185</v>
      </c>
    </row>
    <row r="78" spans="1:12" x14ac:dyDescent="0.3">
      <c r="B78" t="s">
        <v>33</v>
      </c>
      <c r="C78" s="10">
        <f>SUMPRODUCT(B69:B73,C69:C73)/SUM(C69:C73)</f>
        <v>2.1363636363636362</v>
      </c>
      <c r="D78" t="s">
        <v>182</v>
      </c>
    </row>
    <row r="79" spans="1:12" x14ac:dyDescent="0.3">
      <c r="B79" t="s">
        <v>32</v>
      </c>
      <c r="C79">
        <f>C78/C77</f>
        <v>0.53409090909090906</v>
      </c>
      <c r="D79" t="s">
        <v>183</v>
      </c>
    </row>
    <row r="80" spans="1:12" x14ac:dyDescent="0.3">
      <c r="B80" t="s">
        <v>31</v>
      </c>
      <c r="C80">
        <f>1-C79</f>
        <v>0.46590909090909094</v>
      </c>
      <c r="D80" t="s">
        <v>184</v>
      </c>
    </row>
    <row r="82" spans="1:7" x14ac:dyDescent="0.3">
      <c r="B82" t="s">
        <v>42</v>
      </c>
    </row>
    <row r="84" spans="1:7" x14ac:dyDescent="0.3">
      <c r="B84" s="1" t="s">
        <v>43</v>
      </c>
      <c r="C84" s="1">
        <v>0</v>
      </c>
      <c r="D84" s="1">
        <v>1</v>
      </c>
      <c r="E84" s="1">
        <v>2</v>
      </c>
      <c r="F84" s="1">
        <v>3</v>
      </c>
      <c r="G84" s="1">
        <v>4</v>
      </c>
    </row>
    <row r="85" spans="1:7" x14ac:dyDescent="0.3">
      <c r="B85" s="1" t="s">
        <v>44</v>
      </c>
      <c r="C85" s="1">
        <v>5</v>
      </c>
      <c r="D85" s="1">
        <v>24</v>
      </c>
      <c r="E85" s="1">
        <v>41</v>
      </c>
      <c r="F85" s="1">
        <v>31</v>
      </c>
      <c r="G85" s="1">
        <v>9</v>
      </c>
    </row>
    <row r="87" spans="1:7" x14ac:dyDescent="0.3">
      <c r="A87" t="s">
        <v>55</v>
      </c>
      <c r="B87" t="s">
        <v>30</v>
      </c>
    </row>
    <row r="89" spans="1:7" x14ac:dyDescent="0.3">
      <c r="C89" t="s">
        <v>76</v>
      </c>
      <c r="D89" t="s">
        <v>75</v>
      </c>
    </row>
    <row r="90" spans="1:7" ht="28.8" x14ac:dyDescent="0.3">
      <c r="B90" s="6" t="s">
        <v>74</v>
      </c>
      <c r="C90" t="s">
        <v>73</v>
      </c>
      <c r="D90">
        <v>100</v>
      </c>
    </row>
    <row r="91" spans="1:7" ht="28.8" x14ac:dyDescent="0.3">
      <c r="B91" s="6" t="s">
        <v>72</v>
      </c>
      <c r="C91" t="s">
        <v>71</v>
      </c>
      <c r="D91">
        <v>55</v>
      </c>
    </row>
    <row r="92" spans="1:7" ht="43.2" x14ac:dyDescent="0.3">
      <c r="B92" s="6" t="s">
        <v>70</v>
      </c>
      <c r="C92" s="11" t="s">
        <v>69</v>
      </c>
      <c r="D92">
        <v>5</v>
      </c>
    </row>
    <row r="93" spans="1:7" ht="28.8" x14ac:dyDescent="0.3">
      <c r="B93" s="6" t="s">
        <v>68</v>
      </c>
      <c r="C93" t="s">
        <v>67</v>
      </c>
      <c r="D93">
        <v>52</v>
      </c>
    </row>
    <row r="94" spans="1:7" ht="43.2" customHeight="1" x14ac:dyDescent="0.3">
      <c r="B94" s="39" t="s">
        <v>66</v>
      </c>
      <c r="C94" s="39"/>
    </row>
    <row r="95" spans="1:7" x14ac:dyDescent="0.3">
      <c r="B95" s="6" t="s">
        <v>65</v>
      </c>
      <c r="C95" t="s">
        <v>64</v>
      </c>
      <c r="D95" t="s">
        <v>63</v>
      </c>
    </row>
    <row r="96" spans="1:7" x14ac:dyDescent="0.3">
      <c r="B96" s="6" t="s">
        <v>62</v>
      </c>
      <c r="C96" t="s">
        <v>61</v>
      </c>
      <c r="D96" t="s">
        <v>60</v>
      </c>
    </row>
    <row r="97" spans="1:12" x14ac:dyDescent="0.3">
      <c r="B97" s="6" t="s">
        <v>59</v>
      </c>
      <c r="C97">
        <f>D92/SQRT(D90)</f>
        <v>0.5</v>
      </c>
      <c r="D97" t="s">
        <v>77</v>
      </c>
    </row>
    <row r="98" spans="1:12" x14ac:dyDescent="0.3">
      <c r="B98" s="6" t="s">
        <v>58</v>
      </c>
      <c r="C98">
        <f>(D91-D93)/C97</f>
        <v>6</v>
      </c>
      <c r="D98" t="s">
        <v>77</v>
      </c>
    </row>
    <row r="99" spans="1:12" x14ac:dyDescent="0.3">
      <c r="B99" s="6" t="s">
        <v>57</v>
      </c>
      <c r="C99">
        <v>0.05</v>
      </c>
    </row>
    <row r="100" spans="1:12" x14ac:dyDescent="0.3">
      <c r="B100" s="6" t="s">
        <v>56</v>
      </c>
      <c r="C100" s="7">
        <f>NORMSINV(1-C99/2)</f>
        <v>1.9599639845400536</v>
      </c>
      <c r="D100" t="s">
        <v>78</v>
      </c>
    </row>
    <row r="101" spans="1:12" x14ac:dyDescent="0.3">
      <c r="B101" s="12" t="str">
        <f>IF(ABS(C98)&gt;ABS(C100),"H0 is rejected,i.e.,H1 is accepted","H0 is accepeted")</f>
        <v>H0 is rejected,i.e.,H1 is accepted</v>
      </c>
      <c r="F101" s="6"/>
    </row>
    <row r="103" spans="1:12" x14ac:dyDescent="0.3">
      <c r="A103" t="s">
        <v>79</v>
      </c>
      <c r="B103" s="6" t="s">
        <v>30</v>
      </c>
    </row>
    <row r="104" spans="1:12" ht="28.8" x14ac:dyDescent="0.3">
      <c r="B104" s="6" t="s">
        <v>80</v>
      </c>
      <c r="C104">
        <v>50</v>
      </c>
    </row>
    <row r="105" spans="1:12" ht="28.8" x14ac:dyDescent="0.3">
      <c r="B105" s="6" t="s">
        <v>81</v>
      </c>
      <c r="C105">
        <v>7.5</v>
      </c>
    </row>
    <row r="106" spans="1:12" ht="57.6" x14ac:dyDescent="0.3">
      <c r="B106" s="6" t="s">
        <v>82</v>
      </c>
      <c r="C106">
        <v>7.5</v>
      </c>
    </row>
    <row r="107" spans="1:12" ht="57.6" x14ac:dyDescent="0.3">
      <c r="B107" s="6" t="s">
        <v>83</v>
      </c>
      <c r="C107">
        <v>1.5</v>
      </c>
      <c r="L107" t="s">
        <v>0</v>
      </c>
    </row>
    <row r="108" spans="1:12" ht="28.8" x14ac:dyDescent="0.3">
      <c r="B108" s="6" t="s">
        <v>84</v>
      </c>
      <c r="C108">
        <v>0.212132034</v>
      </c>
    </row>
    <row r="109" spans="1:12" x14ac:dyDescent="0.3">
      <c r="B109" t="s">
        <v>85</v>
      </c>
      <c r="C109">
        <v>1.96</v>
      </c>
    </row>
    <row r="110" spans="1:12" ht="57.6" x14ac:dyDescent="0.3">
      <c r="B110" s="6" t="s">
        <v>86</v>
      </c>
      <c r="C110" t="s">
        <v>87</v>
      </c>
      <c r="L110" s="13"/>
    </row>
    <row r="111" spans="1:12" ht="28.8" x14ac:dyDescent="0.3">
      <c r="B111" s="6" t="s">
        <v>88</v>
      </c>
      <c r="C111">
        <f>C105-C109*C108</f>
        <v>7.0842212133600002</v>
      </c>
      <c r="D111" t="s">
        <v>187</v>
      </c>
    </row>
    <row r="112" spans="1:12" ht="28.8" x14ac:dyDescent="0.3">
      <c r="B112" s="6" t="s">
        <v>89</v>
      </c>
      <c r="C112">
        <f>C105+C109*C108</f>
        <v>7.9157787866399998</v>
      </c>
      <c r="D112" t="s">
        <v>186</v>
      </c>
    </row>
    <row r="114" spans="1:8" x14ac:dyDescent="0.3">
      <c r="B114" t="s">
        <v>90</v>
      </c>
    </row>
    <row r="117" spans="1:8" x14ac:dyDescent="0.3">
      <c r="A117" t="s">
        <v>91</v>
      </c>
      <c r="B117" t="s">
        <v>30</v>
      </c>
    </row>
    <row r="118" spans="1:8" ht="43.2" x14ac:dyDescent="0.3">
      <c r="B118" s="4" t="s">
        <v>109</v>
      </c>
      <c r="C118" s="4" t="s">
        <v>108</v>
      </c>
      <c r="D118" s="20" t="s">
        <v>43</v>
      </c>
      <c r="E118" s="20" t="s">
        <v>107</v>
      </c>
      <c r="F118" s="20" t="s">
        <v>106</v>
      </c>
      <c r="G118" s="20" t="s">
        <v>105</v>
      </c>
      <c r="H118" s="12"/>
    </row>
    <row r="119" spans="1:8" x14ac:dyDescent="0.3">
      <c r="B119" s="19" t="s">
        <v>104</v>
      </c>
      <c r="C119" s="16">
        <v>10</v>
      </c>
      <c r="D119" s="16">
        <v>11</v>
      </c>
      <c r="E119" s="16">
        <f>C119*D119</f>
        <v>110</v>
      </c>
      <c r="F119" s="16">
        <f>D119^2</f>
        <v>121</v>
      </c>
      <c r="G119" s="16">
        <f>C119*F119</f>
        <v>1210</v>
      </c>
    </row>
    <row r="120" spans="1:8" x14ac:dyDescent="0.3">
      <c r="B120" s="18" t="s">
        <v>103</v>
      </c>
      <c r="C120" s="16">
        <v>15</v>
      </c>
      <c r="D120" s="16">
        <v>13</v>
      </c>
      <c r="E120" s="16">
        <f>C120*D120</f>
        <v>195</v>
      </c>
      <c r="F120" s="16">
        <f>D120^2</f>
        <v>169</v>
      </c>
      <c r="G120" s="16">
        <f>C120*F120</f>
        <v>2535</v>
      </c>
    </row>
    <row r="121" spans="1:8" x14ac:dyDescent="0.3">
      <c r="B121" s="17" t="s">
        <v>102</v>
      </c>
      <c r="C121" s="16">
        <v>30</v>
      </c>
      <c r="D121" s="16">
        <v>15</v>
      </c>
      <c r="E121" s="16">
        <f>C121*D121</f>
        <v>450</v>
      </c>
      <c r="F121" s="16">
        <f>D121^2</f>
        <v>225</v>
      </c>
      <c r="G121" s="16">
        <f>C121*F121</f>
        <v>6750</v>
      </c>
    </row>
    <row r="122" spans="1:8" x14ac:dyDescent="0.3">
      <c r="B122" s="16" t="s">
        <v>101</v>
      </c>
      <c r="C122" s="16">
        <v>60</v>
      </c>
      <c r="D122" s="16">
        <v>17</v>
      </c>
      <c r="E122" s="16">
        <f>C122*D122</f>
        <v>1020</v>
      </c>
      <c r="F122" s="16">
        <f>D122^2</f>
        <v>289</v>
      </c>
      <c r="G122" s="16">
        <f>C122*F122</f>
        <v>17340</v>
      </c>
    </row>
    <row r="123" spans="1:8" x14ac:dyDescent="0.3">
      <c r="B123" s="16" t="s">
        <v>100</v>
      </c>
      <c r="C123" s="16">
        <v>20</v>
      </c>
      <c r="D123" s="16">
        <v>19</v>
      </c>
      <c r="E123" s="16">
        <f>C123*D123</f>
        <v>380</v>
      </c>
      <c r="F123" s="16">
        <f>D123^2</f>
        <v>361</v>
      </c>
      <c r="G123" s="16">
        <f>C123*F123</f>
        <v>7220</v>
      </c>
    </row>
    <row r="124" spans="1:8" x14ac:dyDescent="0.3">
      <c r="B124" s="16" t="s">
        <v>99</v>
      </c>
      <c r="C124" s="16">
        <v>10</v>
      </c>
      <c r="D124" s="16">
        <v>21</v>
      </c>
      <c r="E124" s="16">
        <f>C124*D124</f>
        <v>210</v>
      </c>
      <c r="F124" s="16">
        <f>D124^2</f>
        <v>441</v>
      </c>
      <c r="G124" s="16">
        <f>C124*F124</f>
        <v>4410</v>
      </c>
    </row>
    <row r="125" spans="1:8" x14ac:dyDescent="0.3">
      <c r="B125" s="16" t="s">
        <v>98</v>
      </c>
      <c r="C125" s="16">
        <v>5</v>
      </c>
      <c r="D125" s="16">
        <v>23</v>
      </c>
      <c r="E125" s="16">
        <f>C125*D125</f>
        <v>115</v>
      </c>
      <c r="F125" s="16">
        <f>D125^2</f>
        <v>529</v>
      </c>
      <c r="G125" s="16">
        <f>C125*F125</f>
        <v>2645</v>
      </c>
    </row>
    <row r="126" spans="1:8" x14ac:dyDescent="0.3">
      <c r="B126" s="16" t="s">
        <v>36</v>
      </c>
      <c r="C126" s="16">
        <f>SUM(C119:C125)</f>
        <v>150</v>
      </c>
      <c r="D126" s="16"/>
      <c r="E126" s="16">
        <f>SUM(E119:E125)</f>
        <v>2480</v>
      </c>
      <c r="F126" s="16"/>
      <c r="G126" s="16">
        <f>SUM(G119:G125)</f>
        <v>42110</v>
      </c>
    </row>
    <row r="128" spans="1:8" x14ac:dyDescent="0.3">
      <c r="B128" s="12" t="s">
        <v>97</v>
      </c>
      <c r="C128" s="12"/>
      <c r="D128" s="12"/>
    </row>
    <row r="129" spans="1:6" ht="15.6" x14ac:dyDescent="0.3">
      <c r="B129" s="21" t="s">
        <v>96</v>
      </c>
      <c r="C129" s="12">
        <f>E126/C126</f>
        <v>16.533333333333335</v>
      </c>
      <c r="D129" s="12" t="s">
        <v>95</v>
      </c>
    </row>
    <row r="130" spans="1:6" ht="15.6" x14ac:dyDescent="0.3">
      <c r="B130" s="21" t="s">
        <v>94</v>
      </c>
      <c r="C130" s="12">
        <f>SQRT((G126/C126)-(E126/C126)^2)</f>
        <v>2.7170245163086397</v>
      </c>
      <c r="D130" s="12" t="s">
        <v>93</v>
      </c>
    </row>
    <row r="131" spans="1:6" x14ac:dyDescent="0.3">
      <c r="B131" s="22"/>
      <c r="C131" s="12"/>
      <c r="D131" s="12"/>
    </row>
    <row r="132" spans="1:6" ht="18" x14ac:dyDescent="0.35">
      <c r="B132" s="23" t="s">
        <v>92</v>
      </c>
      <c r="C132" s="15"/>
      <c r="D132" s="15"/>
      <c r="E132" s="14"/>
      <c r="F132" s="14"/>
    </row>
    <row r="134" spans="1:6" x14ac:dyDescent="0.3">
      <c r="A134" t="s">
        <v>110</v>
      </c>
      <c r="B134" t="s">
        <v>30</v>
      </c>
    </row>
    <row r="135" spans="1:6" ht="28.8" x14ac:dyDescent="0.3">
      <c r="B135" s="2" t="s">
        <v>134</v>
      </c>
      <c r="C135" s="2" t="s">
        <v>133</v>
      </c>
      <c r="D135" s="26" t="s">
        <v>132</v>
      </c>
    </row>
    <row r="136" spans="1:6" x14ac:dyDescent="0.3">
      <c r="B136" s="1" t="s">
        <v>131</v>
      </c>
      <c r="C136" s="1">
        <v>10</v>
      </c>
      <c r="D136" s="1">
        <v>10</v>
      </c>
    </row>
    <row r="137" spans="1:6" x14ac:dyDescent="0.3">
      <c r="B137" s="25" t="s">
        <v>130</v>
      </c>
      <c r="C137" s="1">
        <v>25</v>
      </c>
      <c r="D137" s="1">
        <f>D136+C137</f>
        <v>35</v>
      </c>
    </row>
    <row r="138" spans="1:6" x14ac:dyDescent="0.3">
      <c r="B138" s="24" t="s">
        <v>129</v>
      </c>
      <c r="C138" s="24">
        <v>40</v>
      </c>
      <c r="D138" s="24">
        <f>D137+C138</f>
        <v>75</v>
      </c>
      <c r="E138" t="s">
        <v>128</v>
      </c>
    </row>
    <row r="139" spans="1:6" x14ac:dyDescent="0.3">
      <c r="B139" s="1" t="s">
        <v>127</v>
      </c>
      <c r="C139" s="1">
        <v>15</v>
      </c>
      <c r="D139" s="1">
        <f>D138+C139</f>
        <v>90</v>
      </c>
    </row>
    <row r="140" spans="1:6" x14ac:dyDescent="0.3">
      <c r="B140" s="1" t="s">
        <v>126</v>
      </c>
      <c r="C140" s="1">
        <v>6</v>
      </c>
      <c r="D140" s="1">
        <f>D139+C140</f>
        <v>96</v>
      </c>
    </row>
    <row r="141" spans="1:6" x14ac:dyDescent="0.3">
      <c r="B141" s="1" t="s">
        <v>125</v>
      </c>
      <c r="C141" s="1">
        <v>9</v>
      </c>
      <c r="D141" s="1">
        <f>D140+C141</f>
        <v>105</v>
      </c>
    </row>
    <row r="142" spans="1:6" x14ac:dyDescent="0.3">
      <c r="B142" s="1"/>
      <c r="C142" s="1">
        <f>SUM(C136:C141)</f>
        <v>105</v>
      </c>
      <c r="D142" s="1"/>
    </row>
    <row r="144" spans="1:6" x14ac:dyDescent="0.3">
      <c r="B144" t="s">
        <v>124</v>
      </c>
    </row>
    <row r="145" spans="2:5" x14ac:dyDescent="0.3">
      <c r="B145" t="s">
        <v>123</v>
      </c>
      <c r="D145">
        <f>C142/2</f>
        <v>52.5</v>
      </c>
      <c r="E145" t="s">
        <v>135</v>
      </c>
    </row>
    <row r="146" spans="2:5" x14ac:dyDescent="0.3">
      <c r="B146" t="s">
        <v>122</v>
      </c>
    </row>
    <row r="147" spans="2:5" x14ac:dyDescent="0.3">
      <c r="B147" t="s">
        <v>121</v>
      </c>
      <c r="D147" t="s">
        <v>120</v>
      </c>
    </row>
    <row r="148" spans="2:5" x14ac:dyDescent="0.3">
      <c r="B148" t="s">
        <v>119</v>
      </c>
      <c r="C148">
        <v>20</v>
      </c>
    </row>
    <row r="149" spans="2:5" x14ac:dyDescent="0.3">
      <c r="B149" t="s">
        <v>118</v>
      </c>
      <c r="C149">
        <f>C142/2</f>
        <v>52.5</v>
      </c>
    </row>
    <row r="150" spans="2:5" x14ac:dyDescent="0.3">
      <c r="B150" t="s">
        <v>117</v>
      </c>
      <c r="C150">
        <v>35</v>
      </c>
    </row>
    <row r="151" spans="2:5" x14ac:dyDescent="0.3">
      <c r="B151" t="s">
        <v>116</v>
      </c>
      <c r="C151">
        <v>40</v>
      </c>
    </row>
    <row r="152" spans="2:5" x14ac:dyDescent="0.3">
      <c r="B152" t="s">
        <v>115</v>
      </c>
      <c r="C152">
        <v>10</v>
      </c>
    </row>
    <row r="154" spans="2:5" x14ac:dyDescent="0.3">
      <c r="B154" t="s">
        <v>114</v>
      </c>
    </row>
    <row r="155" spans="2:5" x14ac:dyDescent="0.3">
      <c r="B155" t="s">
        <v>113</v>
      </c>
      <c r="C155" t="s">
        <v>112</v>
      </c>
    </row>
    <row r="156" spans="2:5" x14ac:dyDescent="0.3">
      <c r="C156">
        <f>C148+(C149-C150)/C151*C152</f>
        <v>24.375</v>
      </c>
      <c r="D156" t="s">
        <v>136</v>
      </c>
    </row>
    <row r="158" spans="2:5" x14ac:dyDescent="0.3">
      <c r="B158" t="s">
        <v>111</v>
      </c>
      <c r="D158">
        <v>24.375</v>
      </c>
    </row>
    <row r="166" spans="1:12" x14ac:dyDescent="0.3">
      <c r="L166" t="s">
        <v>0</v>
      </c>
    </row>
    <row r="167" spans="1:12" x14ac:dyDescent="0.3">
      <c r="A167" t="s">
        <v>137</v>
      </c>
      <c r="B167" t="s">
        <v>138</v>
      </c>
      <c r="L167" t="s">
        <v>0</v>
      </c>
    </row>
    <row r="168" spans="1:12" x14ac:dyDescent="0.3">
      <c r="B168" t="s">
        <v>181</v>
      </c>
    </row>
    <row r="169" spans="1:12" ht="43.2" x14ac:dyDescent="0.3">
      <c r="B169" s="26" t="s">
        <v>180</v>
      </c>
      <c r="C169" s="2" t="s">
        <v>179</v>
      </c>
      <c r="D169" s="26" t="s">
        <v>178</v>
      </c>
    </row>
    <row r="170" spans="1:12" x14ac:dyDescent="0.3">
      <c r="B170" s="30" t="s">
        <v>177</v>
      </c>
      <c r="C170" s="1">
        <v>10</v>
      </c>
      <c r="D170" s="1">
        <v>10</v>
      </c>
    </row>
    <row r="171" spans="1:12" x14ac:dyDescent="0.3">
      <c r="B171" s="31" t="s">
        <v>176</v>
      </c>
      <c r="C171" s="32">
        <v>14</v>
      </c>
      <c r="D171" s="32">
        <f>D170+C171</f>
        <v>24</v>
      </c>
      <c r="E171" t="s">
        <v>175</v>
      </c>
    </row>
    <row r="172" spans="1:12" x14ac:dyDescent="0.3">
      <c r="B172" s="33" t="s">
        <v>152</v>
      </c>
      <c r="C172" s="34">
        <v>18</v>
      </c>
      <c r="D172" s="34">
        <f>D171+C172</f>
        <v>42</v>
      </c>
      <c r="E172" t="s">
        <v>174</v>
      </c>
    </row>
    <row r="173" spans="1:12" x14ac:dyDescent="0.3">
      <c r="B173" s="29" t="s">
        <v>173</v>
      </c>
      <c r="C173" s="1">
        <v>24</v>
      </c>
      <c r="D173" s="1">
        <f>D172+C173</f>
        <v>66</v>
      </c>
    </row>
    <row r="174" spans="1:12" x14ac:dyDescent="0.3">
      <c r="B174" s="35" t="s">
        <v>158</v>
      </c>
      <c r="C174" s="36">
        <v>16</v>
      </c>
      <c r="D174" s="36">
        <f>D173+C174</f>
        <v>82</v>
      </c>
      <c r="E174" t="s">
        <v>172</v>
      </c>
    </row>
    <row r="175" spans="1:12" x14ac:dyDescent="0.3">
      <c r="B175" s="37" t="s">
        <v>145</v>
      </c>
      <c r="C175" s="38">
        <v>12</v>
      </c>
      <c r="D175" s="38">
        <f>D174+C175</f>
        <v>94</v>
      </c>
      <c r="E175" t="s">
        <v>171</v>
      </c>
    </row>
    <row r="176" spans="1:12" x14ac:dyDescent="0.3">
      <c r="B176" s="29" t="s">
        <v>170</v>
      </c>
      <c r="C176" s="1">
        <v>6</v>
      </c>
      <c r="D176" s="1">
        <f>D175+C176</f>
        <v>100</v>
      </c>
    </row>
    <row r="177" spans="2:4" x14ac:dyDescent="0.3">
      <c r="B177" s="1" t="s">
        <v>36</v>
      </c>
      <c r="C177" s="1">
        <f>SUM(C170:C176)</f>
        <v>100</v>
      </c>
      <c r="D177" s="1"/>
    </row>
    <row r="179" spans="2:4" x14ac:dyDescent="0.3">
      <c r="B179" t="s">
        <v>97</v>
      </c>
    </row>
    <row r="180" spans="2:4" x14ac:dyDescent="0.3">
      <c r="B180" t="s">
        <v>169</v>
      </c>
    </row>
    <row r="181" spans="2:4" ht="15.6" x14ac:dyDescent="0.3">
      <c r="B181" s="28" t="s">
        <v>140</v>
      </c>
      <c r="C181" s="28" t="s">
        <v>168</v>
      </c>
      <c r="D181" s="28"/>
    </row>
    <row r="182" spans="2:4" ht="15.6" x14ac:dyDescent="0.3">
      <c r="B182" s="28" t="s">
        <v>167</v>
      </c>
      <c r="C182" s="28"/>
      <c r="D182" s="28"/>
    </row>
    <row r="183" spans="2:4" ht="28.8" x14ac:dyDescent="0.3">
      <c r="B183" s="6" t="s">
        <v>166</v>
      </c>
      <c r="C183">
        <f>C177/4</f>
        <v>25</v>
      </c>
    </row>
    <row r="185" spans="2:4" x14ac:dyDescent="0.3">
      <c r="B185" t="s">
        <v>165</v>
      </c>
    </row>
    <row r="186" spans="2:4" x14ac:dyDescent="0.3">
      <c r="C186" t="s">
        <v>159</v>
      </c>
      <c r="D186" s="27" t="s">
        <v>152</v>
      </c>
    </row>
    <row r="187" spans="2:4" x14ac:dyDescent="0.3">
      <c r="B187" t="s">
        <v>144</v>
      </c>
      <c r="C187">
        <v>7</v>
      </c>
    </row>
    <row r="188" spans="2:4" x14ac:dyDescent="0.3">
      <c r="B188" t="s">
        <v>164</v>
      </c>
      <c r="C188">
        <v>25</v>
      </c>
    </row>
    <row r="189" spans="2:4" x14ac:dyDescent="0.3">
      <c r="B189" t="s">
        <v>117</v>
      </c>
      <c r="C189">
        <v>24</v>
      </c>
    </row>
    <row r="190" spans="2:4" x14ac:dyDescent="0.3">
      <c r="B190" t="s">
        <v>116</v>
      </c>
      <c r="C190">
        <v>18</v>
      </c>
    </row>
    <row r="191" spans="2:4" x14ac:dyDescent="0.3">
      <c r="B191" t="s">
        <v>142</v>
      </c>
      <c r="C191">
        <v>1</v>
      </c>
    </row>
    <row r="192" spans="2:4" x14ac:dyDescent="0.3">
      <c r="B192" t="s">
        <v>114</v>
      </c>
    </row>
    <row r="194" spans="2:4" ht="28.8" x14ac:dyDescent="0.3">
      <c r="B194" s="6" t="s">
        <v>163</v>
      </c>
      <c r="C194">
        <f>C187+(C188-C189)/C190*C191</f>
        <v>7.0555555555555554</v>
      </c>
    </row>
    <row r="196" spans="2:4" ht="15.6" x14ac:dyDescent="0.3">
      <c r="B196" s="28" t="s">
        <v>162</v>
      </c>
    </row>
    <row r="197" spans="2:4" ht="28.8" x14ac:dyDescent="0.3">
      <c r="B197" s="6" t="s">
        <v>161</v>
      </c>
      <c r="C197">
        <f>3*C177/4</f>
        <v>75</v>
      </c>
    </row>
    <row r="199" spans="2:4" x14ac:dyDescent="0.3">
      <c r="B199" t="s">
        <v>160</v>
      </c>
    </row>
    <row r="200" spans="2:4" x14ac:dyDescent="0.3">
      <c r="C200" t="s">
        <v>159</v>
      </c>
      <c r="D200" s="27" t="s">
        <v>158</v>
      </c>
    </row>
    <row r="201" spans="2:4" x14ac:dyDescent="0.3">
      <c r="B201" t="s">
        <v>144</v>
      </c>
      <c r="C201">
        <v>9</v>
      </c>
    </row>
    <row r="202" spans="2:4" x14ac:dyDescent="0.3">
      <c r="B202" t="s">
        <v>157</v>
      </c>
      <c r="C202">
        <v>75</v>
      </c>
    </row>
    <row r="203" spans="2:4" x14ac:dyDescent="0.3">
      <c r="B203" t="s">
        <v>117</v>
      </c>
      <c r="C203">
        <v>66</v>
      </c>
    </row>
    <row r="204" spans="2:4" x14ac:dyDescent="0.3">
      <c r="B204" t="s">
        <v>116</v>
      </c>
      <c r="C204">
        <v>16</v>
      </c>
    </row>
    <row r="205" spans="2:4" x14ac:dyDescent="0.3">
      <c r="B205" t="s">
        <v>142</v>
      </c>
      <c r="C205">
        <v>1</v>
      </c>
    </row>
    <row r="206" spans="2:4" x14ac:dyDescent="0.3">
      <c r="B206" t="s">
        <v>114</v>
      </c>
    </row>
    <row r="208" spans="2:4" ht="28.8" x14ac:dyDescent="0.3">
      <c r="B208" s="6" t="s">
        <v>156</v>
      </c>
      <c r="C208">
        <f>C201+(C202-C203)/C204*C205</f>
        <v>9.5625</v>
      </c>
    </row>
    <row r="210" spans="2:12" ht="15.6" x14ac:dyDescent="0.3">
      <c r="B210" s="28" t="s">
        <v>155</v>
      </c>
      <c r="C210" s="28"/>
      <c r="D210" s="28"/>
    </row>
    <row r="211" spans="2:12" ht="28.8" x14ac:dyDescent="0.3">
      <c r="B211" s="6" t="s">
        <v>154</v>
      </c>
      <c r="C211">
        <f>C177*10/100</f>
        <v>10</v>
      </c>
    </row>
    <row r="213" spans="2:12" x14ac:dyDescent="0.3">
      <c r="B213" t="s">
        <v>153</v>
      </c>
    </row>
    <row r="214" spans="2:12" x14ac:dyDescent="0.3">
      <c r="C214" t="s">
        <v>146</v>
      </c>
      <c r="D214" s="27" t="s">
        <v>152</v>
      </c>
    </row>
    <row r="215" spans="2:12" x14ac:dyDescent="0.3">
      <c r="B215" t="s">
        <v>144</v>
      </c>
      <c r="C215">
        <v>7</v>
      </c>
    </row>
    <row r="216" spans="2:12" x14ac:dyDescent="0.3">
      <c r="B216" t="s">
        <v>151</v>
      </c>
      <c r="C216">
        <v>10</v>
      </c>
    </row>
    <row r="217" spans="2:12" x14ac:dyDescent="0.3">
      <c r="B217" t="s">
        <v>117</v>
      </c>
      <c r="C217">
        <v>10</v>
      </c>
      <c r="L217" t="s">
        <v>0</v>
      </c>
    </row>
    <row r="218" spans="2:12" x14ac:dyDescent="0.3">
      <c r="B218" t="s">
        <v>116</v>
      </c>
      <c r="C218">
        <v>14</v>
      </c>
      <c r="L218" t="s">
        <v>0</v>
      </c>
    </row>
    <row r="219" spans="2:12" x14ac:dyDescent="0.3">
      <c r="B219" t="s">
        <v>142</v>
      </c>
      <c r="C219">
        <v>1</v>
      </c>
    </row>
    <row r="220" spans="2:12" x14ac:dyDescent="0.3">
      <c r="B220" t="s">
        <v>114</v>
      </c>
    </row>
    <row r="222" spans="2:12" ht="28.8" x14ac:dyDescent="0.3">
      <c r="B222" s="6" t="s">
        <v>150</v>
      </c>
      <c r="C222">
        <f>C215+(C216-C217)/C218*C219</f>
        <v>7</v>
      </c>
    </row>
    <row r="223" spans="2:12" ht="15.6" x14ac:dyDescent="0.3">
      <c r="B223" s="28" t="s">
        <v>149</v>
      </c>
      <c r="C223" s="28"/>
      <c r="D223" s="28"/>
    </row>
    <row r="224" spans="2:12" ht="28.8" x14ac:dyDescent="0.3">
      <c r="B224" s="6" t="s">
        <v>148</v>
      </c>
      <c r="C224">
        <f>C177*90/100</f>
        <v>90</v>
      </c>
    </row>
    <row r="226" spans="2:4" x14ac:dyDescent="0.3">
      <c r="B226" t="s">
        <v>147</v>
      </c>
    </row>
    <row r="227" spans="2:4" x14ac:dyDescent="0.3">
      <c r="C227" t="s">
        <v>146</v>
      </c>
      <c r="D227" s="27" t="s">
        <v>145</v>
      </c>
    </row>
    <row r="228" spans="2:4" x14ac:dyDescent="0.3">
      <c r="B228" t="s">
        <v>144</v>
      </c>
      <c r="C228">
        <v>10</v>
      </c>
    </row>
    <row r="229" spans="2:4" x14ac:dyDescent="0.3">
      <c r="B229" t="s">
        <v>143</v>
      </c>
      <c r="C229">
        <v>90</v>
      </c>
    </row>
    <row r="230" spans="2:4" x14ac:dyDescent="0.3">
      <c r="B230" t="s">
        <v>117</v>
      </c>
      <c r="C230">
        <v>82</v>
      </c>
    </row>
    <row r="231" spans="2:4" x14ac:dyDescent="0.3">
      <c r="B231" t="s">
        <v>116</v>
      </c>
      <c r="C231">
        <v>12</v>
      </c>
    </row>
    <row r="232" spans="2:4" x14ac:dyDescent="0.3">
      <c r="B232" t="s">
        <v>142</v>
      </c>
      <c r="C232">
        <v>1</v>
      </c>
    </row>
    <row r="233" spans="2:4" x14ac:dyDescent="0.3">
      <c r="B233" t="s">
        <v>114</v>
      </c>
    </row>
    <row r="235" spans="2:4" ht="28.8" x14ac:dyDescent="0.3">
      <c r="B235" s="6" t="s">
        <v>141</v>
      </c>
      <c r="C235">
        <f>C228+(C229-C230)/C231*C232</f>
        <v>10.666666666666666</v>
      </c>
    </row>
    <row r="237" spans="2:4" x14ac:dyDescent="0.3">
      <c r="B237" t="s">
        <v>124</v>
      </c>
    </row>
    <row r="238" spans="2:4" x14ac:dyDescent="0.3">
      <c r="B238" t="s">
        <v>140</v>
      </c>
      <c r="C238">
        <f>(C208-C194)/(2*(C235-C222))</f>
        <v>0.34185606060606066</v>
      </c>
    </row>
    <row r="239" spans="2:4" x14ac:dyDescent="0.3">
      <c r="B239" t="s">
        <v>139</v>
      </c>
    </row>
    <row r="280" spans="12:12" x14ac:dyDescent="0.3">
      <c r="L280" t="s">
        <v>0</v>
      </c>
    </row>
  </sheetData>
  <mergeCells count="1">
    <mergeCell ref="B94:C94"/>
  </mergeCells>
  <printOptions headings="1" gridLines="1"/>
  <pageMargins left="0.7" right="0.7" top="0.75" bottom="0.75" header="0.3" footer="0.3"/>
  <pageSetup paperSize="9" scale="75" orientation="portrait" verticalDpi="0" r:id="rId1"/>
  <headerFooter>
    <oddHeader>&amp;C13964/21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shibu Sharma</dc:creator>
  <cp:lastModifiedBy>shibu Sharma</cp:lastModifiedBy>
  <cp:lastPrinted>2024-01-06T09:19:09Z</cp:lastPrinted>
  <dcterms:created xsi:type="dcterms:W3CDTF">2024-01-05T16:52:09Z</dcterms:created>
  <dcterms:modified xsi:type="dcterms:W3CDTF">2024-01-06T09:20:04Z</dcterms:modified>
</cp:coreProperties>
</file>